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24226"/>
  <mc:AlternateContent xmlns:mc="http://schemas.openxmlformats.org/markup-compatibility/2006">
    <mc:Choice Requires="x15">
      <x15ac:absPath xmlns:x15ac="http://schemas.microsoft.com/office/spreadsheetml/2010/11/ac" url="H:\OPEB\2022 RHBF Illustrative Reports\"/>
    </mc:Choice>
  </mc:AlternateContent>
  <xr:revisionPtr revIDLastSave="0" documentId="13_ncr:1_{7CD7D56D-08DD-40DA-BC91-86950535C80D}" xr6:coauthVersionLast="47" xr6:coauthVersionMax="47" xr10:uidLastSave="{00000000-0000-0000-0000-000000000000}"/>
  <bookViews>
    <workbookView xWindow="-120" yWindow="-120" windowWidth="29040" windowHeight="15840" tabRatio="865" xr2:uid="{00000000-000D-0000-FFFF-FFFF00000000}"/>
  </bookViews>
  <sheets>
    <sheet name="Info" sheetId="6" r:id="rId1"/>
    <sheet name="JE Template" sheetId="10" r:id="rId2"/>
    <sheet name="2022 Summary" sheetId="27" r:id="rId3"/>
    <sheet name="2021 Summary" sheetId="24" r:id="rId4"/>
    <sheet name="2020 Summary" sheetId="23" state="hidden" r:id="rId5"/>
    <sheet name="Contributions FY 2021" sheetId="28" r:id="rId6"/>
    <sheet name="Contributions FY 2020" sheetId="25" r:id="rId7"/>
    <sheet name="Contributions FY 2019" sheetId="18" state="hidden" r:id="rId8"/>
    <sheet name="Amortization Schedule FY 2021" sheetId="29" r:id="rId9"/>
    <sheet name="Amortization Schedule FY 2020" sheetId="26" state="hidden" r:id="rId10"/>
  </sheets>
  <externalReferences>
    <externalReference r:id="rId11"/>
    <externalReference r:id="rId12"/>
    <externalReference r:id="rId13"/>
    <externalReference r:id="rId14"/>
  </externalReferences>
  <definedNames>
    <definedName name="_xlnm._FilterDatabase" localSheetId="7" hidden="1">'Contributions FY 2019'!$B$1:$C$312</definedName>
    <definedName name="ActuaryCredentialsGASB" localSheetId="9">[1]DeveloperInfo!$D$19</definedName>
    <definedName name="ActuaryCredentialsGASB" localSheetId="6">[1]DeveloperInfo!$D$19</definedName>
    <definedName name="ActuaryCredentialsGASB">[2]DeveloperInfo!$D$19</definedName>
    <definedName name="ActuaryNameGASB" localSheetId="9">[1]DeveloperInfo!$D$17</definedName>
    <definedName name="ActuaryNameGASB" localSheetId="6">[1]DeveloperInfo!$D$17</definedName>
    <definedName name="ActuaryNameGASB">[2]DeveloperInfo!$D$17</definedName>
    <definedName name="ActuaryTitleGASB" localSheetId="9">[1]DeveloperInfo!$D$18</definedName>
    <definedName name="ActuaryTitleGASB" localSheetId="6">[1]DeveloperInfo!$D$18</definedName>
    <definedName name="ActuaryTitleGASB">[2]DeveloperInfo!$D$18</definedName>
    <definedName name="AdjCNSDate" localSheetId="9">[1]DeveloperInfo!$D$33</definedName>
    <definedName name="AdjCNSDate" localSheetId="6">[1]DeveloperInfo!$D$33</definedName>
    <definedName name="AdjCNSDate">[2]DeveloperInfo!$D$33</definedName>
    <definedName name="AdjCNSDate1" localSheetId="9">[1]DeveloperInfo!$E$33</definedName>
    <definedName name="AdjCNSDate1" localSheetId="6">[1]DeveloperInfo!$E$33</definedName>
    <definedName name="AdjCNSDate1">[2]DeveloperInfo!$E$33</definedName>
    <definedName name="AdjCNSDateTempEnable" localSheetId="9">[1]DeveloperInfo!$F$34</definedName>
    <definedName name="AdjCNSDateTempEnable" localSheetId="6">[1]DeveloperInfo!$F$34</definedName>
    <definedName name="AdjCNSDateTempEnable">[2]DeveloperInfo!$F$34</definedName>
    <definedName name="AgencyCode" localSheetId="3">#REF!</definedName>
    <definedName name="AgencyCode" localSheetId="0">#REF!</definedName>
    <definedName name="AgencyCode" localSheetId="1">#REF!</definedName>
    <definedName name="AgencyCode">#REF!</definedName>
    <definedName name="AnalystGASB" localSheetId="9">[1]DeveloperInfo!$D$20</definedName>
    <definedName name="AnalystGASB" localSheetId="6">[1]DeveloperInfo!$D$20</definedName>
    <definedName name="AnalystGASB">[2]DeveloperInfo!$D$20</definedName>
    <definedName name="Annuity" localSheetId="3">'[3]Assets Input'!$L$38:$L$57</definedName>
    <definedName name="Annuity" localSheetId="0">#REF!</definedName>
    <definedName name="Annuity" localSheetId="1">#REF!</definedName>
    <definedName name="Annuity">#REF!</definedName>
    <definedName name="AnnuityLY">#REF!</definedName>
    <definedName name="AS2DocOpenMode" hidden="1">"AS2DocumentEdit"</definedName>
    <definedName name="ASTABPF" localSheetId="9">[1]DeveloperInfo!$D$36</definedName>
    <definedName name="ASTABPF" localSheetId="6">[1]DeveloperInfo!$D$36</definedName>
    <definedName name="ASTABPF">[2]DeveloperInfo!$D$36</definedName>
    <definedName name="ASTABPF1" localSheetId="9">[1]DeveloperInfo!$D$37</definedName>
    <definedName name="ASTABPF1" localSheetId="6">[1]DeveloperInfo!$D$37</definedName>
    <definedName name="ASTABPF1">[2]DeveloperInfo!$D$37</definedName>
    <definedName name="ASTEBPF" localSheetId="9">[1]DeveloperInfo!$F$37</definedName>
    <definedName name="ASTEBPF" localSheetId="6">[1]DeveloperInfo!$F$37</definedName>
    <definedName name="ASTEBPF">[2]DeveloperInfo!$F$37</definedName>
    <definedName name="ClientCode" localSheetId="9">[1]DeveloperInfo!$D$25</definedName>
    <definedName name="ClientCode" localSheetId="6">[1]DeveloperInfo!$D$25</definedName>
    <definedName name="ClientCode">[2]DeveloperInfo!$D$25</definedName>
    <definedName name="ClientMatter" localSheetId="9">[1]DeveloperInfo!$D$26</definedName>
    <definedName name="ClientMatter" localSheetId="6">[1]DeveloperInfo!$D$26</definedName>
    <definedName name="ClientMatter">[2]DeveloperInfo!$D$26</definedName>
    <definedName name="ClientShortGASB" localSheetId="9">[1]DeveloperInfo!$D$9</definedName>
    <definedName name="ClientShortGASB" localSheetId="6">[1]DeveloperInfo!$D$9</definedName>
    <definedName name="ClientShortGASB">[2]DeveloperInfo!$D$9</definedName>
    <definedName name="CLPOWERDisc" localSheetId="9">[1]Adjust!$H$202</definedName>
    <definedName name="CLPOWERDisc" localSheetId="6">[1]Adjust!$H$202</definedName>
    <definedName name="CLPOWERDisc">[2]Adjust!$H$202</definedName>
    <definedName name="CLPOWERDiscMinus1" localSheetId="9">[1]Adjust!$L$202</definedName>
    <definedName name="CLPOWERDiscMinus1" localSheetId="6">[1]Adjust!$L$202</definedName>
    <definedName name="CLPOWERDiscMinus1">[2]Adjust!$L$202</definedName>
    <definedName name="CLPOWERDiscPlus1" localSheetId="9">[1]Adjust!$K$202</definedName>
    <definedName name="CLPOWERDiscPlus1" localSheetId="6">[1]Adjust!$K$202</definedName>
    <definedName name="CLPOWERDiscPlus1">[2]Adjust!$K$202</definedName>
    <definedName name="CLPOWERExp" localSheetId="9">[1]Adjust!$G$202</definedName>
    <definedName name="CLPOWERExp" localSheetId="6">[1]Adjust!$G$202</definedName>
    <definedName name="CLPOWERExp">[2]Adjust!$G$202</definedName>
    <definedName name="CNSDateDisc" localSheetId="9">[1]DeveloperInfo!$D$32</definedName>
    <definedName name="CNSDateDisc" localSheetId="6">[1]DeveloperInfo!$D$32</definedName>
    <definedName name="CNSDateDisc">[2]DeveloperInfo!$D$32</definedName>
    <definedName name="CNSDateDisc1" localSheetId="9">[1]DeveloperInfo!$E$32</definedName>
    <definedName name="CNSDateDisc1" localSheetId="6">[1]DeveloperInfo!$E$32</definedName>
    <definedName name="CNSDateDisc1">[2]DeveloperInfo!$E$32</definedName>
    <definedName name="ColaRate" localSheetId="9">[1]DeveloperInfo!$D$40</definedName>
    <definedName name="ColaRate" localSheetId="6">[1]DeveloperInfo!$D$40</definedName>
    <definedName name="ColaRate">[2]DeveloperInfo!$D$40</definedName>
    <definedName name="ColaRate1" localSheetId="9">[1]DeveloperInfo!$E$40</definedName>
    <definedName name="ColaRate1" localSheetId="6">[1]DeveloperInfo!$E$40</definedName>
    <definedName name="ColaRate1">[2]DeveloperInfo!$E$40</definedName>
    <definedName name="ConsultantNameGASB" localSheetId="9">[1]DeveloperInfo!$D$22</definedName>
    <definedName name="ConsultantNameGASB" localSheetId="6">[1]DeveloperInfo!$D$22</definedName>
    <definedName name="ConsultantNameGASB">[2]DeveloperInfo!$D$22</definedName>
    <definedName name="ConsultantTitleGASB" localSheetId="9">[1]DeveloperInfo!$D$23</definedName>
    <definedName name="ConsultantTitleGASB" localSheetId="6">[1]DeveloperInfo!$D$23</definedName>
    <definedName name="ConsultantTitleGASB">[2]DeveloperInfo!$D$23</definedName>
    <definedName name="Disc1DELTACENSUS" localSheetId="9">[1]Adjust!$G$102</definedName>
    <definedName name="Disc1DELTACENSUS" localSheetId="6">[1]Adjust!$G$102</definedName>
    <definedName name="Disc1DELTACENSUS">[2]Adjust!$G$102</definedName>
    <definedName name="Disc1INTADJBOM" localSheetId="9">[1]Adjust!$H$200</definedName>
    <definedName name="Disc1INTADJBOM" localSheetId="6">[1]Adjust!$H$200</definedName>
    <definedName name="Disc1INTADJBOM">[2]Adjust!$H$200</definedName>
    <definedName name="Disc1INTNDIV12" localSheetId="9">[1]Adjust!$H$198</definedName>
    <definedName name="Disc1INTNDIV12" localSheetId="6">[1]Adjust!$H$198</definedName>
    <definedName name="Disc1INTNDIV12">[2]Adjust!$H$198</definedName>
    <definedName name="Disc1SINTADJBOM" localSheetId="9">[1]Adjust!$I$200</definedName>
    <definedName name="Disc1SINTADJBOM" localSheetId="6">[1]Adjust!$I$200</definedName>
    <definedName name="Disc1SINTADJBOM">[2]Adjust!$I$200</definedName>
    <definedName name="Disc1SINTNDIV12" localSheetId="9">[1]Adjust!$I$198</definedName>
    <definedName name="Disc1SINTNDIV12" localSheetId="6">[1]Adjust!$I$198</definedName>
    <definedName name="Disc1SINTNDIV12">[2]Adjust!$I$198</definedName>
    <definedName name="DiscDELTACENSUS" localSheetId="9">[1]Adjust!$H$102</definedName>
    <definedName name="DiscDELTACENSUS" localSheetId="6">[1]Adjust!$H$102</definedName>
    <definedName name="DiscDELTACENSUS">[2]Adjust!$H$102</definedName>
    <definedName name="DiscINTADJBOM" localSheetId="9">[1]Adjust!$J$200</definedName>
    <definedName name="DiscINTADJBOM" localSheetId="6">[1]Adjust!$J$200</definedName>
    <definedName name="DiscINTADJBOM">[2]Adjust!$J$200</definedName>
    <definedName name="DiscINTNDIV12" localSheetId="9">[1]Adjust!$J$198</definedName>
    <definedName name="DiscINTNDIV12" localSheetId="6">[1]Adjust!$J$198</definedName>
    <definedName name="DiscINTNDIV12">[2]Adjust!$J$198</definedName>
    <definedName name="DiscMinusOneINTADJBOM" localSheetId="9">[1]Adjust!$L$200</definedName>
    <definedName name="DiscMinusOneINTADJBOM" localSheetId="6">[1]Adjust!$L$200</definedName>
    <definedName name="DiscMinusOneINTADJBOM">[2]Adjust!$L$200</definedName>
    <definedName name="DiscMinusOneINTNDIV12" localSheetId="9">[1]Adjust!$L$198</definedName>
    <definedName name="DiscMinusOneINTNDIV12" localSheetId="6">[1]Adjust!$L$198</definedName>
    <definedName name="DiscMinusOneINTNDIV12">[2]Adjust!$L$198</definedName>
    <definedName name="DiscPlusOneINTADJBOM" localSheetId="9">[1]Adjust!$K$200</definedName>
    <definedName name="DiscPlusOneINTADJBOM" localSheetId="6">[1]Adjust!$K$200</definedName>
    <definedName name="DiscPlusOneINTADJBOM">[2]Adjust!$K$200</definedName>
    <definedName name="DiscPlusOneINTNDIV12" localSheetId="9">[1]Adjust!$K$198</definedName>
    <definedName name="DiscPlusOneINTNDIV12" localSheetId="6">[1]Adjust!$K$198</definedName>
    <definedName name="DiscPlusOneINTNDIV12">[2]Adjust!$K$198</definedName>
    <definedName name="EmployerRates" localSheetId="3">#REF!</definedName>
    <definedName name="EmployerRates" localSheetId="0">#REF!</definedName>
    <definedName name="EmployerRates" localSheetId="1">#REF!</definedName>
    <definedName name="EmployerRates">#REF!</definedName>
    <definedName name="EmployerRatesLEO" localSheetId="3">#REF!</definedName>
    <definedName name="EmployerRatesLEO" localSheetId="1">#REF!</definedName>
    <definedName name="EmployerRatesLEO">#REF!</definedName>
    <definedName name="ERData" localSheetId="9">'Amortization Schedule FY 2020'!$A$11:$N$319</definedName>
    <definedName name="ERData" localSheetId="6">'Contributions FY 2020'!$A$11:$D$319</definedName>
    <definedName name="ERData">#REF!</definedName>
    <definedName name="ERID" localSheetId="9">[1]ER_NPLExpense!$L$8</definedName>
    <definedName name="ERID" localSheetId="6">[1]ER_NPLExpense!$L$8</definedName>
    <definedName name="ERID">[2]ER_NPLExpense!$L$8</definedName>
    <definedName name="ERInfo" localSheetId="9">[1]ER_Input!$B$16:$Y$323</definedName>
    <definedName name="ERInfo" localSheetId="6">[1]ER_Input!$B$16:$Y$323</definedName>
    <definedName name="ERInfo">[2]ER_Input!$B$16:$Y$319</definedName>
    <definedName name="Exp1INTADJBOM" localSheetId="9">[1]Adjust!$G$200</definedName>
    <definedName name="Exp1INTADJBOM" localSheetId="6">[1]Adjust!$G$200</definedName>
    <definedName name="Exp1INTADJBOM">[2]Adjust!$G$200</definedName>
    <definedName name="Exp1INTNDIV12" localSheetId="9">[1]Adjust!$G$198</definedName>
    <definedName name="Exp1INTNDIV12" localSheetId="6">[1]Adjust!$G$198</definedName>
    <definedName name="Exp1INTNDIV12">[2]Adjust!$G$198</definedName>
    <definedName name="FracYearProj">[2]TOL!$C$22</definedName>
    <definedName name="FundOfficeContactGASB" localSheetId="9">[1]DeveloperInfo!$D$10</definedName>
    <definedName name="FundOfficeContactGASB" localSheetId="6">[1]DeveloperInfo!$D$10</definedName>
    <definedName name="FundOfficeContactGASB">[2]DeveloperInfo!$D$10</definedName>
    <definedName name="FYrsGASB" localSheetId="9">[1]DeveloperInfo!$D$54</definedName>
    <definedName name="FYrsGASB" localSheetId="6">[1]DeveloperInfo!$D$54</definedName>
    <definedName name="FYrsGASB">[2]DeveloperInfo!$D$54</definedName>
    <definedName name="FYrsGASB1" localSheetId="9">[1]DeveloperInfo!$E$54</definedName>
    <definedName name="FYrsGASB1" localSheetId="6">[1]DeveloperInfo!$E$54</definedName>
    <definedName name="FYrsGASB1">[2]DeveloperInfo!$E$54</definedName>
    <definedName name="GASBDiscMinusOneINTADJBOM" localSheetId="9">[1]Adjust!$L$200</definedName>
    <definedName name="GASBDiscMinusOneINTADJBOM" localSheetId="6">[1]Adjust!$L$200</definedName>
    <definedName name="GASBDiscMinusOneINTADJBOM">[2]Adjust!$L$200</definedName>
    <definedName name="GASBDiscMinusOneINTNDIV12" localSheetId="9">[1]Adjust!$L$198</definedName>
    <definedName name="GASBDiscMinusOneINTNDIV12" localSheetId="6">[1]Adjust!$L$198</definedName>
    <definedName name="GASBDiscMinusOneINTNDIV12">[2]Adjust!$L$198</definedName>
    <definedName name="InflRate" localSheetId="9">[1]DeveloperInfo!$D$38</definedName>
    <definedName name="InflRate" localSheetId="6">[1]DeveloperInfo!$D$38</definedName>
    <definedName name="InflRate">[2]DeveloperInfo!$D$38</definedName>
    <definedName name="InflRate1" localSheetId="9">[1]DeveloperInfo!$E$38</definedName>
    <definedName name="InflRate1" localSheetId="6">[1]DeveloperInfo!$E$38</definedName>
    <definedName name="InflRate1">[2]DeveloperInfo!$E$38</definedName>
    <definedName name="IntDisc" localSheetId="9">[1]DeveloperInfo!$F$47</definedName>
    <definedName name="IntDisc" localSheetId="6">[1]DeveloperInfo!$F$47</definedName>
    <definedName name="IntDisc">[2]DeveloperInfo!$F$47</definedName>
    <definedName name="IntDisc1" localSheetId="9">[1]DeveloperInfo!$D$47</definedName>
    <definedName name="IntDisc1" localSheetId="6">[1]DeveloperInfo!$D$47</definedName>
    <definedName name="IntDisc1">[2]DeveloperInfo!$D$47</definedName>
    <definedName name="IntDisc1S" localSheetId="9">[1]DeveloperInfo!$E$47</definedName>
    <definedName name="IntDisc1S" localSheetId="6">[1]DeveloperInfo!$E$47</definedName>
    <definedName name="IntDisc1S">[2]DeveloperInfo!$E$47</definedName>
    <definedName name="INTDiscMinusOne" localSheetId="9">[1]DeveloperInfo!$H$47</definedName>
    <definedName name="INTDiscMinusOne" localSheetId="6">[1]DeveloperInfo!$H$47</definedName>
    <definedName name="INTDiscMinusOne">[2]DeveloperInfo!$H$47</definedName>
    <definedName name="INTDiscPlusOne" localSheetId="9">[1]DeveloperInfo!$G$47</definedName>
    <definedName name="INTDiscPlusOne" localSheetId="6">[1]DeveloperInfo!$G$47</definedName>
    <definedName name="INTDiscPlusOne">[2]DeveloperInfo!$G$47</definedName>
    <definedName name="IntExp1" localSheetId="9">[1]DeveloperInfo!$I$47</definedName>
    <definedName name="IntExp1" localSheetId="6">[1]DeveloperInfo!$I$47</definedName>
    <definedName name="IntExp1">[2]DeveloperInfo!$I$47</definedName>
    <definedName name="InvestmentLoss" localSheetId="9">[1]ER_Allocation!$P$12</definedName>
    <definedName name="InvestmentLoss" localSheetId="6">[1]ER_Allocation!$P$12</definedName>
    <definedName name="InvestmentLoss">[2]ER_Allocation!$P$12</definedName>
    <definedName name="MeasureDate" localSheetId="9">[1]DeveloperInfo!$D$31</definedName>
    <definedName name="MeasureDate" localSheetId="6">[1]DeveloperInfo!$D$31</definedName>
    <definedName name="MeasureDate">[2]DeveloperInfo!$D$31</definedName>
    <definedName name="MeasureDate1" localSheetId="9">[1]DeveloperInfo!$E$31</definedName>
    <definedName name="MeasureDate1" localSheetId="6">[1]DeveloperInfo!$E$31</definedName>
    <definedName name="MeasureDate1">[2]DeveloperInfo!$E$31</definedName>
    <definedName name="MeasureDate2" localSheetId="9">[1]DeveloperInfo!$F$31</definedName>
    <definedName name="MeasureDate2" localSheetId="6">[1]DeveloperInfo!$F$31</definedName>
    <definedName name="MeasureDate2">[2]DeveloperInfo!$F$31</definedName>
    <definedName name="N">"N/A"</definedName>
    <definedName name="NDIV12Disc" localSheetId="9">[1]Adjust!$H$203</definedName>
    <definedName name="NDIV12Disc" localSheetId="6">[1]Adjust!$H$203</definedName>
    <definedName name="NDIV12Disc">[2]Adjust!$H$203</definedName>
    <definedName name="NDIV12DiscMinus1" localSheetId="9">[1]Adjust!$L$203</definedName>
    <definedName name="NDIV12DiscMinus1" localSheetId="6">[1]Adjust!$L$203</definedName>
    <definedName name="NDIV12DiscMinus1">[2]Adjust!$L$203</definedName>
    <definedName name="NDIV12DiscPlus1" localSheetId="9">[1]Adjust!$K$203</definedName>
    <definedName name="NDIV12DiscPlus1" localSheetId="6">[1]Adjust!$K$203</definedName>
    <definedName name="NDIV12DiscPlus1">[2]Adjust!$K$203</definedName>
    <definedName name="NDIV12Exp" localSheetId="9">[1]Adjust!$G$203</definedName>
    <definedName name="NDIV12Exp" localSheetId="6">[1]Adjust!$G$203</definedName>
    <definedName name="NDIV12Exp">[2]Adjust!$G$203</definedName>
    <definedName name="NumERs" localSheetId="9">[1]DeveloperInfo!$D$61</definedName>
    <definedName name="NumERs" localSheetId="6">[1]DeveloperInfo!$D$61</definedName>
    <definedName name="NumERs">[2]DeveloperInfo!$D$61</definedName>
    <definedName name="OfficeAddr1GASB" localSheetId="9">[1]DeveloperInfo!$D$11</definedName>
    <definedName name="OfficeAddr1GASB" localSheetId="6">[1]DeveloperInfo!$D$11</definedName>
    <definedName name="OfficeAddr1GASB">[2]DeveloperInfo!$D$11</definedName>
    <definedName name="OfficeAddr2GASB" localSheetId="9">[1]DeveloperInfo!$D$12</definedName>
    <definedName name="OfficeAddr2GASB" localSheetId="6">[1]DeveloperInfo!$D$12</definedName>
    <definedName name="OfficeAddr2GASB">[2]DeveloperInfo!$D$12</definedName>
    <definedName name="Offices" localSheetId="9">[1]DeveloperInfo!$K$75:$O$91</definedName>
    <definedName name="Offices" localSheetId="6">[1]DeveloperInfo!$K$75:$O$91</definedName>
    <definedName name="Offices">[2]DeveloperInfo!$K$75:$O$91</definedName>
    <definedName name="PAGE1">#REF!</definedName>
    <definedName name="PAGE2">#REF!</definedName>
    <definedName name="Pension" localSheetId="3">'[3]Assets Input'!$L$61:$L$96</definedName>
    <definedName name="Pension" localSheetId="1">#REF!</definedName>
    <definedName name="Pension">#REF!</definedName>
    <definedName name="PensionLY">#REF!</definedName>
    <definedName name="PlanNameLongGASB" localSheetId="9">[1]DeveloperInfo!$D$7</definedName>
    <definedName name="PlanNameLongGASB" localSheetId="6">[1]DeveloperInfo!$D$7</definedName>
    <definedName name="PlanNameLongGASB">[2]DeveloperInfo!$D$7</definedName>
    <definedName name="PlanNameShortGASB" localSheetId="9">[1]DeveloperInfo!$D$8</definedName>
    <definedName name="PlanNameShortGASB" localSheetId="6">[1]DeveloperInfo!$D$8</definedName>
    <definedName name="PlanNameShortGASB">[2]DeveloperInfo!$D$8</definedName>
    <definedName name="_xlnm.Print_Area" localSheetId="3">'2021 Summary'!$A$3:$T$318</definedName>
    <definedName name="_xlnm.Print_Area" localSheetId="9">'Amortization Schedule FY 2020'!$C$6:$N$320</definedName>
    <definedName name="_xlnm.Print_Area" localSheetId="6">'Contributions FY 2020'!$C$6:$D$320</definedName>
    <definedName name="_xlnm.Print_Titles" localSheetId="4">'2020 Summary'!$1:$2</definedName>
    <definedName name="_xlnm.Print_Titles" localSheetId="3">'2021 Summary'!$1:$5</definedName>
    <definedName name="_xlnm.Print_Titles" localSheetId="9">'Amortization Schedule FY 2020'!$A:$B,'Amortization Schedule FY 2020'!$1:$10</definedName>
    <definedName name="_xlnm.Print_Titles" localSheetId="6">'Contributions FY 2020'!$A:$B,'Contributions FY 2020'!$1:$10</definedName>
    <definedName name="ProjDisc?">[2]DeveloperInfo!$D$65</definedName>
    <definedName name="ProValResults" localSheetId="3">#REF!</definedName>
    <definedName name="ProValResults" localSheetId="1">#REF!</definedName>
    <definedName name="ProValResults">#REF!</definedName>
    <definedName name="ReportDate67" localSheetId="9">[1]DeveloperInfo!$D$30</definedName>
    <definedName name="ReportDate67" localSheetId="6">[1]DeveloperInfo!$D$30</definedName>
    <definedName name="ReportDate67">[2]DeveloperInfo!$D$30</definedName>
    <definedName name="ReportDate671" localSheetId="9">[1]DeveloperInfo!$E$30</definedName>
    <definedName name="ReportDate671" localSheetId="6">[1]DeveloperInfo!$E$30</definedName>
    <definedName name="ReportDate671">[2]DeveloperInfo!$E$30</definedName>
    <definedName name="ReportDate68" localSheetId="9">[1]DeveloperInfo!$D$52</definedName>
    <definedName name="ReportDate68" localSheetId="6">[1]DeveloperInfo!$D$52</definedName>
    <definedName name="ReportDate68">[2]DeveloperInfo!$D$52</definedName>
    <definedName name="ReportDate681" localSheetId="9">[1]DeveloperInfo!$E$52</definedName>
    <definedName name="ReportDate681" localSheetId="6">[1]DeveloperInfo!$E$52</definedName>
    <definedName name="ReportDate681">[2]DeveloperInfo!$E$52</definedName>
    <definedName name="ReviewerGASB" localSheetId="9">[1]DeveloperInfo!$D$21</definedName>
    <definedName name="ReviewerGASB" localSheetId="6">[1]DeveloperInfo!$D$21</definedName>
    <definedName name="ReviewerGASB">[2]DeveloperInfo!$D$21</definedName>
    <definedName name="Rnd_0" localSheetId="9">[1]DeveloperInfo!$D$41</definedName>
    <definedName name="Rnd_0" localSheetId="6">[1]DeveloperInfo!$D$41</definedName>
    <definedName name="Rnd_0">[2]DeveloperInfo!$D$41</definedName>
    <definedName name="RORRate681" localSheetId="9">[1]DeveloperInfo!$E$53</definedName>
    <definedName name="RORRate681" localSheetId="6">[1]DeveloperInfo!$E$53</definedName>
    <definedName name="RORRate681">[2]DeveloperInfo!$E$53</definedName>
    <definedName name="RORRate682" localSheetId="9">[1]DeveloperInfo!$F$53</definedName>
    <definedName name="RORRate682" localSheetId="6">[1]DeveloperInfo!$F$53</definedName>
    <definedName name="RORRate682">[2]DeveloperInfo!$F$53</definedName>
    <definedName name="SalRate" localSheetId="9">[1]DeveloperInfo!$D$39</definedName>
    <definedName name="SalRate" localSheetId="6">[1]DeveloperInfo!$D$39</definedName>
    <definedName name="SalRate">[2]DeveloperInfo!$D$39</definedName>
    <definedName name="SalRate1" localSheetId="9">[1]DeveloperInfo!$E$39</definedName>
    <definedName name="SalRate1" localSheetId="6">[1]DeveloperInfo!$E$39</definedName>
    <definedName name="SalRate1">[2]DeveloperInfo!$E$39</definedName>
    <definedName name="SegalOfficeGASB" localSheetId="9">[1]DeveloperInfo!$D$24</definedName>
    <definedName name="SegalOfficeGASB" localSheetId="6">[1]DeveloperInfo!$D$24</definedName>
    <definedName name="SegalOfficeGASB">[2]DeveloperInfo!$D$24</definedName>
    <definedName name="TableData" localSheetId="3">#REF!</definedName>
    <definedName name="TableData" localSheetId="1">#REF!</definedName>
    <definedName name="TableData">#REF!</definedName>
    <definedName name="TextRefCopy2">#REF!</definedName>
    <definedName name="TextRefCopy3">'[4]Schedule 3'!#REF!</definedName>
    <definedName name="TextRefCopy4">#REF!</definedName>
    <definedName name="TextRefCopyRangeCount" hidden="1">4</definedName>
    <definedName name="Type">#REF!</definedName>
    <definedName name="TypeAnnuity" localSheetId="3">'[3]Assets Input'!$K$38:$K$57</definedName>
    <definedName name="TypeAnnuity" localSheetId="1">#REF!</definedName>
    <definedName name="TypeAnnuity">#REF!</definedName>
    <definedName name="TypePension" localSheetId="3">'[3]Assets Input'!$K$61:$K$96</definedName>
    <definedName name="TypePension" localSheetId="1">#REF!</definedName>
    <definedName name="TypePension">#REF!</definedName>
    <definedName name="UnfundedData" localSheetId="3">#REF!</definedName>
    <definedName name="UnfundedData" localSheetId="1">#REF!</definedName>
    <definedName name="UnfundedData">#REF!</definedName>
    <definedName name="UnfundedLY" localSheetId="3">#REF!</definedName>
    <definedName name="UnfundedLY" localSheetId="1">#REF!</definedName>
    <definedName name="UnfundedLY">#REF!</definedName>
    <definedName name="UnfunedLYLEO" localSheetId="3">#REF!</definedName>
    <definedName name="UnfunedLYLEO" localSheetId="1">#REF!</definedName>
    <definedName name="UnfunedLYLEO">#REF!</definedName>
    <definedName name="VersionGASB" localSheetId="9">[1]DeveloperInfo!$D$4</definedName>
    <definedName name="VersionGASB" localSheetId="6">[1]DeveloperInfo!$D$4</definedName>
    <definedName name="VersionGASB">[2]DeveloperInfo!$D$4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17" i="6" l="1"/>
  <c r="G75" i="10" l="1"/>
  <c r="E75" i="10"/>
  <c r="E69" i="10"/>
  <c r="G69" i="10"/>
  <c r="F16" i="10" l="1"/>
  <c r="G16" i="10"/>
  <c r="H16" i="10"/>
  <c r="J16" i="10"/>
  <c r="K16" i="10"/>
  <c r="L16" i="10"/>
  <c r="M16" i="10"/>
  <c r="O16" i="10"/>
  <c r="Q16" i="10"/>
  <c r="R16" i="10"/>
  <c r="T16" i="10"/>
  <c r="U16" i="10"/>
  <c r="V16" i="10"/>
  <c r="F11" i="10"/>
  <c r="G11" i="10"/>
  <c r="H11" i="10"/>
  <c r="F69" i="10" s="1"/>
  <c r="J11" i="10"/>
  <c r="K11" i="10"/>
  <c r="L11" i="10"/>
  <c r="M11" i="10"/>
  <c r="O11" i="10"/>
  <c r="P11" i="10"/>
  <c r="Q11" i="10"/>
  <c r="R11" i="10"/>
  <c r="T320" i="27"/>
  <c r="T11" i="10" s="1"/>
  <c r="U320" i="27" l="1"/>
  <c r="U11" i="10" s="1"/>
  <c r="V320" i="27"/>
  <c r="V11" i="10" s="1"/>
  <c r="C312" i="23" l="1"/>
  <c r="D312" i="23"/>
  <c r="D4" i="23"/>
  <c r="C4" i="23"/>
  <c r="D311" i="23"/>
  <c r="C311" i="23"/>
  <c r="D310" i="23"/>
  <c r="C310" i="23"/>
  <c r="D309" i="23"/>
  <c r="C309" i="23"/>
  <c r="D308" i="23"/>
  <c r="C308" i="23"/>
  <c r="D307" i="23"/>
  <c r="C307" i="23"/>
  <c r="D306" i="23"/>
  <c r="C306" i="23"/>
  <c r="D305" i="23"/>
  <c r="C305" i="23"/>
  <c r="D304" i="23"/>
  <c r="C304" i="23"/>
  <c r="D303" i="23"/>
  <c r="C303" i="23"/>
  <c r="D302" i="23"/>
  <c r="C302" i="23"/>
  <c r="D301" i="23"/>
  <c r="C301" i="23"/>
  <c r="D300" i="23"/>
  <c r="C300" i="23"/>
  <c r="D299" i="23"/>
  <c r="C299" i="23"/>
  <c r="D298" i="23"/>
  <c r="C298" i="23"/>
  <c r="D297" i="23"/>
  <c r="C297" i="23"/>
  <c r="D296" i="23"/>
  <c r="C296" i="23"/>
  <c r="D295" i="23"/>
  <c r="C295" i="23"/>
  <c r="D294" i="23"/>
  <c r="C294" i="23"/>
  <c r="D293" i="23"/>
  <c r="C293" i="23"/>
  <c r="D292" i="23"/>
  <c r="C292" i="23"/>
  <c r="D291" i="23"/>
  <c r="C291" i="23"/>
  <c r="D290" i="23"/>
  <c r="C290" i="23"/>
  <c r="D289" i="23"/>
  <c r="C289" i="23"/>
  <c r="D288" i="23"/>
  <c r="C288" i="23"/>
  <c r="D287" i="23"/>
  <c r="C287" i="23"/>
  <c r="D286" i="23"/>
  <c r="C286" i="23"/>
  <c r="D285" i="23"/>
  <c r="C285" i="23"/>
  <c r="D284" i="23"/>
  <c r="C284" i="23"/>
  <c r="D283" i="23"/>
  <c r="C283" i="23"/>
  <c r="D282" i="23"/>
  <c r="C282" i="23"/>
  <c r="D281" i="23"/>
  <c r="C281" i="23"/>
  <c r="D280" i="23"/>
  <c r="C280" i="23"/>
  <c r="D279" i="23"/>
  <c r="C279" i="23"/>
  <c r="D278" i="23"/>
  <c r="C278" i="23"/>
  <c r="D277" i="23"/>
  <c r="C277" i="23"/>
  <c r="D276" i="23"/>
  <c r="C276" i="23"/>
  <c r="D275" i="23"/>
  <c r="C275" i="23"/>
  <c r="D274" i="23"/>
  <c r="C274" i="23"/>
  <c r="D273" i="23"/>
  <c r="C273" i="23"/>
  <c r="D272" i="23"/>
  <c r="C272" i="23"/>
  <c r="D271" i="23"/>
  <c r="C271" i="23"/>
  <c r="D270" i="23"/>
  <c r="C270" i="23"/>
  <c r="D269" i="23"/>
  <c r="C269" i="23"/>
  <c r="D268" i="23"/>
  <c r="C268" i="23"/>
  <c r="D267" i="23"/>
  <c r="C267" i="23"/>
  <c r="D266" i="23"/>
  <c r="C266" i="23"/>
  <c r="D265" i="23"/>
  <c r="C265" i="23"/>
  <c r="D264" i="23"/>
  <c r="C264" i="23"/>
  <c r="D263" i="23"/>
  <c r="C263" i="23"/>
  <c r="D262" i="23"/>
  <c r="C262" i="23"/>
  <c r="D261" i="23"/>
  <c r="C261" i="23"/>
  <c r="D260" i="23"/>
  <c r="C260" i="23"/>
  <c r="D259" i="23"/>
  <c r="C259" i="23"/>
  <c r="D258" i="23"/>
  <c r="C258" i="23"/>
  <c r="D257" i="23"/>
  <c r="C257" i="23"/>
  <c r="D256" i="23"/>
  <c r="C256" i="23"/>
  <c r="D255" i="23"/>
  <c r="C255" i="23"/>
  <c r="D254" i="23"/>
  <c r="C254" i="23"/>
  <c r="D253" i="23"/>
  <c r="C253" i="23"/>
  <c r="D252" i="23"/>
  <c r="C252" i="23"/>
  <c r="D251" i="23"/>
  <c r="C251" i="23"/>
  <c r="D250" i="23"/>
  <c r="C250" i="23"/>
  <c r="D249" i="23"/>
  <c r="C249" i="23"/>
  <c r="D248" i="23"/>
  <c r="C248" i="23"/>
  <c r="D247" i="23"/>
  <c r="C247" i="23"/>
  <c r="D246" i="23"/>
  <c r="C246" i="23"/>
  <c r="D245" i="23"/>
  <c r="C245" i="23"/>
  <c r="D244" i="23"/>
  <c r="C244" i="23"/>
  <c r="D243" i="23"/>
  <c r="C243" i="23"/>
  <c r="D242" i="23"/>
  <c r="C242" i="23"/>
  <c r="D241" i="23"/>
  <c r="C241" i="23"/>
  <c r="D240" i="23"/>
  <c r="C240" i="23"/>
  <c r="D239" i="23"/>
  <c r="C239" i="23"/>
  <c r="D238" i="23"/>
  <c r="C238" i="23"/>
  <c r="D237" i="23"/>
  <c r="C237" i="23"/>
  <c r="D236" i="23"/>
  <c r="C236" i="23"/>
  <c r="D235" i="23"/>
  <c r="C235" i="23"/>
  <c r="D234" i="23"/>
  <c r="C234" i="23"/>
  <c r="D233" i="23"/>
  <c r="C233" i="23"/>
  <c r="D232" i="23"/>
  <c r="C232" i="23"/>
  <c r="D231" i="23"/>
  <c r="C231" i="23"/>
  <c r="D230" i="23"/>
  <c r="C230" i="23"/>
  <c r="D229" i="23"/>
  <c r="C229" i="23"/>
  <c r="D228" i="23"/>
  <c r="C228" i="23"/>
  <c r="D227" i="23"/>
  <c r="C227" i="23"/>
  <c r="D226" i="23"/>
  <c r="C226" i="23"/>
  <c r="D225" i="23"/>
  <c r="C225" i="23"/>
  <c r="D224" i="23"/>
  <c r="C224" i="23"/>
  <c r="D223" i="23"/>
  <c r="C223" i="23"/>
  <c r="D222" i="23"/>
  <c r="C222" i="23"/>
  <c r="D221" i="23"/>
  <c r="C221" i="23"/>
  <c r="D220" i="23"/>
  <c r="C220" i="23"/>
  <c r="D219" i="23"/>
  <c r="C219" i="23"/>
  <c r="D218" i="23"/>
  <c r="C218" i="23"/>
  <c r="D217" i="23"/>
  <c r="C217" i="23"/>
  <c r="D216" i="23"/>
  <c r="C216" i="23"/>
  <c r="D215" i="23"/>
  <c r="C215" i="23"/>
  <c r="D214" i="23"/>
  <c r="C214" i="23"/>
  <c r="D213" i="23"/>
  <c r="C213" i="23"/>
  <c r="D212" i="23"/>
  <c r="C212" i="23"/>
  <c r="D211" i="23"/>
  <c r="C211" i="23"/>
  <c r="D210" i="23"/>
  <c r="C210" i="23"/>
  <c r="D209" i="23"/>
  <c r="C209" i="23"/>
  <c r="D208" i="23"/>
  <c r="C208" i="23"/>
  <c r="D207" i="23"/>
  <c r="C207" i="23"/>
  <c r="D206" i="23"/>
  <c r="C206" i="23"/>
  <c r="D205" i="23"/>
  <c r="C205" i="23"/>
  <c r="D204" i="23"/>
  <c r="C204" i="23"/>
  <c r="D203" i="23"/>
  <c r="C203" i="23"/>
  <c r="D202" i="23"/>
  <c r="C202" i="23"/>
  <c r="D201" i="23"/>
  <c r="C201" i="23"/>
  <c r="D200" i="23"/>
  <c r="C200" i="23"/>
  <c r="D199" i="23"/>
  <c r="C199" i="23"/>
  <c r="D198" i="23"/>
  <c r="C198" i="23"/>
  <c r="D197" i="23"/>
  <c r="C197" i="23"/>
  <c r="D196" i="23"/>
  <c r="C196" i="23"/>
  <c r="D195" i="23"/>
  <c r="C195" i="23"/>
  <c r="D194" i="23"/>
  <c r="C194" i="23"/>
  <c r="D193" i="23"/>
  <c r="C193" i="23"/>
  <c r="D192" i="23"/>
  <c r="C192" i="23"/>
  <c r="D191" i="23"/>
  <c r="C191" i="23"/>
  <c r="D190" i="23"/>
  <c r="C190" i="23"/>
  <c r="D189" i="23"/>
  <c r="C189" i="23"/>
  <c r="D188" i="23"/>
  <c r="C188" i="23"/>
  <c r="D187" i="23"/>
  <c r="C187" i="23"/>
  <c r="D186" i="23"/>
  <c r="C186" i="23"/>
  <c r="D185" i="23"/>
  <c r="C185" i="23"/>
  <c r="D184" i="23"/>
  <c r="C184" i="23"/>
  <c r="D183" i="23"/>
  <c r="C183" i="23"/>
  <c r="D182" i="23"/>
  <c r="C182" i="23"/>
  <c r="D181" i="23"/>
  <c r="C181" i="23"/>
  <c r="D180" i="23"/>
  <c r="C180" i="23"/>
  <c r="D179" i="23"/>
  <c r="C179" i="23"/>
  <c r="D178" i="23"/>
  <c r="C178" i="23"/>
  <c r="D177" i="23"/>
  <c r="C177" i="23"/>
  <c r="D176" i="23"/>
  <c r="C176" i="23"/>
  <c r="D175" i="23"/>
  <c r="C175" i="23"/>
  <c r="D174" i="23"/>
  <c r="C174" i="23"/>
  <c r="D173" i="23"/>
  <c r="C173" i="23"/>
  <c r="D172" i="23"/>
  <c r="C172" i="23"/>
  <c r="D171" i="23"/>
  <c r="C171" i="23"/>
  <c r="D170" i="23"/>
  <c r="C170" i="23"/>
  <c r="D169" i="23"/>
  <c r="C169" i="23"/>
  <c r="D168" i="23"/>
  <c r="C168" i="23"/>
  <c r="D167" i="23"/>
  <c r="C167" i="23"/>
  <c r="D166" i="23"/>
  <c r="C166" i="23"/>
  <c r="D165" i="23"/>
  <c r="C165" i="23"/>
  <c r="D164" i="23"/>
  <c r="C164" i="23"/>
  <c r="D163" i="23"/>
  <c r="C163" i="23"/>
  <c r="D162" i="23"/>
  <c r="C162" i="23"/>
  <c r="D161" i="23"/>
  <c r="C161" i="23"/>
  <c r="D160" i="23"/>
  <c r="C160" i="23"/>
  <c r="D159" i="23"/>
  <c r="C159" i="23"/>
  <c r="D158" i="23"/>
  <c r="C158" i="23"/>
  <c r="D157" i="23"/>
  <c r="C157" i="23"/>
  <c r="D156" i="23"/>
  <c r="C156" i="23"/>
  <c r="D155" i="23"/>
  <c r="C155" i="23"/>
  <c r="D154" i="23"/>
  <c r="C154" i="23"/>
  <c r="D153" i="23"/>
  <c r="C153" i="23"/>
  <c r="D152" i="23"/>
  <c r="C152" i="23"/>
  <c r="D151" i="23"/>
  <c r="C151" i="23"/>
  <c r="D150" i="23"/>
  <c r="C150" i="23"/>
  <c r="D149" i="23"/>
  <c r="C149" i="23"/>
  <c r="D148" i="23"/>
  <c r="C148" i="23"/>
  <c r="D147" i="23"/>
  <c r="C147" i="23"/>
  <c r="D146" i="23"/>
  <c r="C146" i="23"/>
  <c r="D145" i="23"/>
  <c r="C145" i="23"/>
  <c r="D144" i="23"/>
  <c r="C144" i="23"/>
  <c r="D143" i="23"/>
  <c r="C143" i="23"/>
  <c r="D142" i="23"/>
  <c r="C142" i="23"/>
  <c r="D141" i="23"/>
  <c r="C141" i="23"/>
  <c r="D140" i="23"/>
  <c r="C140" i="23"/>
  <c r="D139" i="23"/>
  <c r="C139" i="23"/>
  <c r="D138" i="23"/>
  <c r="C138" i="23"/>
  <c r="D137" i="23"/>
  <c r="C137" i="23"/>
  <c r="D136" i="23"/>
  <c r="C136" i="23"/>
  <c r="D135" i="23"/>
  <c r="C135" i="23"/>
  <c r="D134" i="23"/>
  <c r="C134" i="23"/>
  <c r="D133" i="23"/>
  <c r="C133" i="23"/>
  <c r="D132" i="23"/>
  <c r="C132" i="23"/>
  <c r="D131" i="23"/>
  <c r="C131" i="23"/>
  <c r="D130" i="23"/>
  <c r="C130" i="23"/>
  <c r="D129" i="23"/>
  <c r="C129" i="23"/>
  <c r="D128" i="23"/>
  <c r="C128" i="23"/>
  <c r="D127" i="23"/>
  <c r="C127" i="23"/>
  <c r="D126" i="23"/>
  <c r="C126" i="23"/>
  <c r="D125" i="23"/>
  <c r="C125" i="23"/>
  <c r="D124" i="23"/>
  <c r="C124" i="23"/>
  <c r="D123" i="23"/>
  <c r="C123" i="23"/>
  <c r="D122" i="23"/>
  <c r="C122" i="23"/>
  <c r="D121" i="23"/>
  <c r="C121" i="23"/>
  <c r="D120" i="23"/>
  <c r="C120" i="23"/>
  <c r="D119" i="23"/>
  <c r="C119" i="23"/>
  <c r="D118" i="23"/>
  <c r="C118" i="23"/>
  <c r="D117" i="23"/>
  <c r="C117" i="23"/>
  <c r="D116" i="23"/>
  <c r="C116" i="23"/>
  <c r="D115" i="23"/>
  <c r="C115" i="23"/>
  <c r="D114" i="23"/>
  <c r="C114" i="23"/>
  <c r="D113" i="23"/>
  <c r="C113" i="23"/>
  <c r="D112" i="23"/>
  <c r="C112" i="23"/>
  <c r="D111" i="23"/>
  <c r="C111" i="23"/>
  <c r="D110" i="23"/>
  <c r="C110" i="23"/>
  <c r="D109" i="23"/>
  <c r="C109" i="23"/>
  <c r="D108" i="23"/>
  <c r="C108" i="23"/>
  <c r="D107" i="23"/>
  <c r="C107" i="23"/>
  <c r="D106" i="23"/>
  <c r="C106" i="23"/>
  <c r="D105" i="23"/>
  <c r="C105" i="23"/>
  <c r="D104" i="23"/>
  <c r="C104" i="23"/>
  <c r="D103" i="23"/>
  <c r="C103" i="23"/>
  <c r="D102" i="23"/>
  <c r="C102" i="23"/>
  <c r="D101" i="23"/>
  <c r="C101" i="23"/>
  <c r="D100" i="23"/>
  <c r="C100" i="23"/>
  <c r="D99" i="23"/>
  <c r="C99" i="23"/>
  <c r="D98" i="23"/>
  <c r="C98" i="23"/>
  <c r="D97" i="23"/>
  <c r="C97" i="23"/>
  <c r="D96" i="23"/>
  <c r="C96" i="23"/>
  <c r="D95" i="23"/>
  <c r="C95" i="23"/>
  <c r="D94" i="23"/>
  <c r="C94" i="23"/>
  <c r="D93" i="23"/>
  <c r="C93" i="23"/>
  <c r="D92" i="23"/>
  <c r="C92" i="23"/>
  <c r="D91" i="23"/>
  <c r="C91" i="23"/>
  <c r="D90" i="23"/>
  <c r="C90" i="23"/>
  <c r="D89" i="23"/>
  <c r="C89" i="23"/>
  <c r="D88" i="23"/>
  <c r="C88" i="23"/>
  <c r="D87" i="23"/>
  <c r="C87" i="23"/>
  <c r="D86" i="23"/>
  <c r="C86" i="23"/>
  <c r="D85" i="23"/>
  <c r="C85" i="23"/>
  <c r="D84" i="23"/>
  <c r="C84" i="23"/>
  <c r="D83" i="23"/>
  <c r="C83" i="23"/>
  <c r="D82" i="23"/>
  <c r="C82" i="23"/>
  <c r="D81" i="23"/>
  <c r="C81" i="23"/>
  <c r="D80" i="23"/>
  <c r="C80" i="23"/>
  <c r="D79" i="23"/>
  <c r="C79" i="23"/>
  <c r="D78" i="23"/>
  <c r="C78" i="23"/>
  <c r="D77" i="23"/>
  <c r="C77" i="23"/>
  <c r="D76" i="23"/>
  <c r="C76" i="23"/>
  <c r="D75" i="23"/>
  <c r="C75" i="23"/>
  <c r="D74" i="23"/>
  <c r="C74" i="23"/>
  <c r="D73" i="23"/>
  <c r="C73" i="23"/>
  <c r="D72" i="23"/>
  <c r="C72" i="23"/>
  <c r="D71" i="23"/>
  <c r="C71" i="23"/>
  <c r="D70" i="23"/>
  <c r="C70" i="23"/>
  <c r="D69" i="23"/>
  <c r="C69" i="23"/>
  <c r="D68" i="23"/>
  <c r="C68" i="23"/>
  <c r="D67" i="23"/>
  <c r="C67" i="23"/>
  <c r="D66" i="23"/>
  <c r="C66" i="23"/>
  <c r="D65" i="23"/>
  <c r="C65" i="23"/>
  <c r="D64" i="23"/>
  <c r="C64" i="23"/>
  <c r="D63" i="23"/>
  <c r="C63" i="23"/>
  <c r="D62" i="23"/>
  <c r="C62" i="23"/>
  <c r="D61" i="23"/>
  <c r="C61" i="23"/>
  <c r="D60" i="23"/>
  <c r="C60" i="23"/>
  <c r="D59" i="23"/>
  <c r="C59" i="23"/>
  <c r="D58" i="23"/>
  <c r="C58" i="23"/>
  <c r="D57" i="23"/>
  <c r="C57" i="23"/>
  <c r="D56" i="23"/>
  <c r="C56" i="23"/>
  <c r="D55" i="23"/>
  <c r="C55" i="23"/>
  <c r="D54" i="23"/>
  <c r="C54" i="23"/>
  <c r="D53" i="23"/>
  <c r="C53" i="23"/>
  <c r="D52" i="23"/>
  <c r="C52" i="23"/>
  <c r="D51" i="23"/>
  <c r="C51" i="23"/>
  <c r="D50" i="23"/>
  <c r="C50" i="23"/>
  <c r="D49" i="23"/>
  <c r="C49" i="23"/>
  <c r="D48" i="23"/>
  <c r="C48" i="23"/>
  <c r="D47" i="23"/>
  <c r="C47" i="23"/>
  <c r="D46" i="23"/>
  <c r="C46" i="23"/>
  <c r="D45" i="23"/>
  <c r="C45" i="23"/>
  <c r="D44" i="23"/>
  <c r="C44" i="23"/>
  <c r="D43" i="23"/>
  <c r="C43" i="23"/>
  <c r="D42" i="23"/>
  <c r="C42" i="23"/>
  <c r="D41" i="23"/>
  <c r="C41" i="23"/>
  <c r="D40" i="23"/>
  <c r="C40" i="23"/>
  <c r="D39" i="23"/>
  <c r="C39" i="23"/>
  <c r="D38" i="23"/>
  <c r="C38" i="23"/>
  <c r="D37" i="23"/>
  <c r="C37" i="23"/>
  <c r="D36" i="23"/>
  <c r="C36" i="23"/>
  <c r="D35" i="23"/>
  <c r="C35" i="23"/>
  <c r="D34" i="23"/>
  <c r="C34" i="23"/>
  <c r="D33" i="23"/>
  <c r="C33" i="23"/>
  <c r="D32" i="23"/>
  <c r="C32" i="23"/>
  <c r="D31" i="23"/>
  <c r="C31" i="23"/>
  <c r="D30" i="23"/>
  <c r="C30" i="23"/>
  <c r="D29" i="23"/>
  <c r="C29" i="23"/>
  <c r="D28" i="23"/>
  <c r="C28" i="23"/>
  <c r="D27" i="23"/>
  <c r="C27" i="23"/>
  <c r="D26" i="23"/>
  <c r="C26" i="23"/>
  <c r="D25" i="23"/>
  <c r="C25" i="23"/>
  <c r="D24" i="23"/>
  <c r="C24" i="23"/>
  <c r="D23" i="23"/>
  <c r="C23" i="23"/>
  <c r="D22" i="23"/>
  <c r="C22" i="23"/>
  <c r="D21" i="23"/>
  <c r="C21" i="23"/>
  <c r="D20" i="23"/>
  <c r="C20" i="23"/>
  <c r="D19" i="23"/>
  <c r="C19" i="23"/>
  <c r="D18" i="23"/>
  <c r="C18" i="23"/>
  <c r="D17" i="23"/>
  <c r="C17" i="23"/>
  <c r="D16" i="23"/>
  <c r="C16" i="23"/>
  <c r="D15" i="23"/>
  <c r="C15" i="23"/>
  <c r="D14" i="23"/>
  <c r="C14" i="23"/>
  <c r="D13" i="23"/>
  <c r="C13" i="23"/>
  <c r="D12" i="23"/>
  <c r="C12" i="23"/>
  <c r="D11" i="23"/>
  <c r="C11" i="23"/>
  <c r="D10" i="23"/>
  <c r="C10" i="23"/>
  <c r="D9" i="23"/>
  <c r="C9" i="23"/>
  <c r="D8" i="23"/>
  <c r="C8" i="23"/>
  <c r="D7" i="23"/>
  <c r="C7" i="23"/>
  <c r="D6" i="23"/>
  <c r="C6" i="23"/>
  <c r="D5" i="23"/>
  <c r="C5" i="23"/>
  <c r="C316" i="24"/>
  <c r="C314" i="24"/>
  <c r="C313" i="24"/>
  <c r="C312" i="24"/>
  <c r="C311" i="24"/>
  <c r="C310" i="24"/>
  <c r="C309" i="24"/>
  <c r="C308" i="24"/>
  <c r="C307" i="24"/>
  <c r="C306" i="24"/>
  <c r="C305" i="24"/>
  <c r="C304" i="24"/>
  <c r="C303" i="24"/>
  <c r="C302" i="24"/>
  <c r="C301" i="24"/>
  <c r="C300" i="24"/>
  <c r="C299" i="24"/>
  <c r="C298" i="24"/>
  <c r="C297" i="24"/>
  <c r="C296" i="24"/>
  <c r="C295" i="24"/>
  <c r="C294" i="24"/>
  <c r="C293" i="24"/>
  <c r="C292" i="24"/>
  <c r="C291" i="24"/>
  <c r="C290" i="24"/>
  <c r="C289" i="24"/>
  <c r="C288" i="24"/>
  <c r="C287" i="24"/>
  <c r="C286" i="24"/>
  <c r="C285" i="24"/>
  <c r="C284" i="24"/>
  <c r="C283" i="24"/>
  <c r="C282" i="24"/>
  <c r="C281" i="24"/>
  <c r="C280" i="24"/>
  <c r="C279" i="24"/>
  <c r="C278" i="24"/>
  <c r="C277" i="24"/>
  <c r="C276" i="24"/>
  <c r="C275" i="24"/>
  <c r="C274" i="24"/>
  <c r="C273" i="24"/>
  <c r="C272" i="24"/>
  <c r="C271" i="24"/>
  <c r="C270" i="24"/>
  <c r="C269" i="24"/>
  <c r="C268" i="24"/>
  <c r="C267" i="24"/>
  <c r="C266" i="24"/>
  <c r="C265" i="24"/>
  <c r="C264" i="24"/>
  <c r="C263" i="24"/>
  <c r="C262" i="24"/>
  <c r="C261" i="24"/>
  <c r="C260" i="24"/>
  <c r="C259" i="24"/>
  <c r="C258" i="24"/>
  <c r="C257" i="24"/>
  <c r="C256" i="24"/>
  <c r="C255" i="24"/>
  <c r="C254" i="24"/>
  <c r="C253" i="24"/>
  <c r="C252" i="24"/>
  <c r="C251" i="24"/>
  <c r="C250" i="24"/>
  <c r="C249" i="24"/>
  <c r="C248" i="24"/>
  <c r="C247" i="24"/>
  <c r="C246" i="24"/>
  <c r="C245" i="24"/>
  <c r="C244" i="24"/>
  <c r="C243" i="24"/>
  <c r="C242" i="24"/>
  <c r="C241" i="24"/>
  <c r="C240" i="24"/>
  <c r="C239" i="24"/>
  <c r="C238" i="24"/>
  <c r="C237" i="24"/>
  <c r="C236" i="24"/>
  <c r="C235" i="24"/>
  <c r="C234" i="24"/>
  <c r="C233" i="24"/>
  <c r="C232" i="24"/>
  <c r="C231" i="24"/>
  <c r="C230" i="24"/>
  <c r="C229" i="24"/>
  <c r="C228" i="24"/>
  <c r="C227" i="24"/>
  <c r="C226" i="24"/>
  <c r="C225" i="24"/>
  <c r="C224" i="24"/>
  <c r="C223" i="24"/>
  <c r="C222" i="24"/>
  <c r="C221" i="24"/>
  <c r="C220" i="24"/>
  <c r="C219" i="24"/>
  <c r="C218" i="24"/>
  <c r="C217" i="24"/>
  <c r="C216" i="24"/>
  <c r="C215" i="24"/>
  <c r="C214" i="24"/>
  <c r="C213" i="24"/>
  <c r="C212" i="24"/>
  <c r="C211" i="24"/>
  <c r="C210" i="24"/>
  <c r="C209" i="24"/>
  <c r="C208" i="24"/>
  <c r="C207" i="24"/>
  <c r="C206" i="24"/>
  <c r="C205" i="24"/>
  <c r="C204" i="24"/>
  <c r="C203" i="24"/>
  <c r="C202" i="24"/>
  <c r="C201" i="24"/>
  <c r="C200" i="24"/>
  <c r="C199" i="24"/>
  <c r="C198" i="24"/>
  <c r="C197" i="24"/>
  <c r="C196" i="24"/>
  <c r="C195" i="24"/>
  <c r="C194" i="24"/>
  <c r="C193" i="24"/>
  <c r="C192" i="24"/>
  <c r="C191" i="24"/>
  <c r="C190" i="24"/>
  <c r="C189" i="24"/>
  <c r="C188" i="24"/>
  <c r="C187" i="24"/>
  <c r="C186" i="24"/>
  <c r="C185" i="24"/>
  <c r="C184" i="24"/>
  <c r="C183" i="24"/>
  <c r="C182" i="24"/>
  <c r="C181" i="24"/>
  <c r="C180" i="24"/>
  <c r="C179" i="24"/>
  <c r="C178" i="24"/>
  <c r="C177" i="24"/>
  <c r="C176" i="24"/>
  <c r="C175" i="24"/>
  <c r="C174" i="24"/>
  <c r="C173" i="24"/>
  <c r="C172" i="24"/>
  <c r="C171" i="24"/>
  <c r="C170" i="24"/>
  <c r="C169" i="24"/>
  <c r="C168" i="24"/>
  <c r="C167" i="24"/>
  <c r="C166" i="24"/>
  <c r="C165" i="24"/>
  <c r="C164" i="24"/>
  <c r="C163" i="24"/>
  <c r="C162" i="24"/>
  <c r="C161" i="24"/>
  <c r="C160" i="24"/>
  <c r="C159" i="24"/>
  <c r="C158" i="24"/>
  <c r="C157" i="24"/>
  <c r="C156" i="24"/>
  <c r="C155" i="24"/>
  <c r="C154" i="24"/>
  <c r="C153" i="24"/>
  <c r="C152" i="24"/>
  <c r="C151" i="24"/>
  <c r="C150" i="24"/>
  <c r="C149" i="24"/>
  <c r="C148" i="24"/>
  <c r="C147" i="24"/>
  <c r="C146" i="24"/>
  <c r="C145" i="24"/>
  <c r="C144" i="24"/>
  <c r="C143" i="24"/>
  <c r="C142" i="24"/>
  <c r="C141" i="24"/>
  <c r="C140" i="24"/>
  <c r="C139" i="24"/>
  <c r="C138" i="24"/>
  <c r="C137" i="24"/>
  <c r="C136" i="24"/>
  <c r="C135" i="24"/>
  <c r="C134" i="24"/>
  <c r="C133" i="24"/>
  <c r="C132" i="24"/>
  <c r="C131" i="24"/>
  <c r="C130" i="24"/>
  <c r="C129" i="24"/>
  <c r="C128" i="24"/>
  <c r="C127" i="24"/>
  <c r="C126" i="24"/>
  <c r="C125" i="24"/>
  <c r="C124" i="24"/>
  <c r="C123" i="24"/>
  <c r="C122" i="24"/>
  <c r="C121" i="24"/>
  <c r="C120" i="24"/>
  <c r="C119" i="24"/>
  <c r="C118" i="24"/>
  <c r="C117" i="24"/>
  <c r="C116" i="24"/>
  <c r="C115" i="24"/>
  <c r="C114" i="24"/>
  <c r="C113" i="24"/>
  <c r="C112" i="24"/>
  <c r="C111" i="24"/>
  <c r="C110" i="24"/>
  <c r="C109" i="24"/>
  <c r="C108" i="24"/>
  <c r="C107" i="24"/>
  <c r="C106" i="24"/>
  <c r="C105" i="24"/>
  <c r="C104" i="24"/>
  <c r="C103" i="24"/>
  <c r="C102" i="24"/>
  <c r="C101" i="24"/>
  <c r="C100" i="24"/>
  <c r="C99" i="24"/>
  <c r="C98" i="24"/>
  <c r="C97" i="24"/>
  <c r="C96" i="24"/>
  <c r="C95" i="24"/>
  <c r="C94" i="24"/>
  <c r="C93" i="24"/>
  <c r="C92" i="24"/>
  <c r="C91" i="24"/>
  <c r="C90" i="24"/>
  <c r="C89" i="24"/>
  <c r="C88" i="24"/>
  <c r="C87" i="24"/>
  <c r="C86" i="24"/>
  <c r="C85" i="24"/>
  <c r="C84" i="24"/>
  <c r="C83" i="24"/>
  <c r="C82" i="24"/>
  <c r="C81" i="24"/>
  <c r="C80" i="24"/>
  <c r="C79" i="24"/>
  <c r="C78" i="24"/>
  <c r="C77" i="24"/>
  <c r="C76" i="24"/>
  <c r="C75" i="24"/>
  <c r="C74" i="24"/>
  <c r="C73" i="24"/>
  <c r="C72" i="24"/>
  <c r="C71" i="24"/>
  <c r="C70" i="24"/>
  <c r="C69" i="24"/>
  <c r="C68" i="24"/>
  <c r="C67" i="24"/>
  <c r="C66" i="24"/>
  <c r="C65" i="24"/>
  <c r="C64" i="24"/>
  <c r="C63" i="24"/>
  <c r="C62" i="24"/>
  <c r="C61" i="24"/>
  <c r="C60" i="24"/>
  <c r="C59" i="24"/>
  <c r="C58" i="24"/>
  <c r="C57" i="24"/>
  <c r="C56" i="24"/>
  <c r="C55" i="24"/>
  <c r="C54" i="24"/>
  <c r="C53" i="24"/>
  <c r="C52" i="24"/>
  <c r="C51" i="24"/>
  <c r="C50" i="24"/>
  <c r="C49" i="24"/>
  <c r="C48" i="24"/>
  <c r="C47" i="24"/>
  <c r="C46" i="24"/>
  <c r="C45" i="24"/>
  <c r="C44" i="24"/>
  <c r="C43" i="24"/>
  <c r="C42" i="24"/>
  <c r="C41" i="24"/>
  <c r="C40" i="24"/>
  <c r="C39" i="24"/>
  <c r="C38" i="24"/>
  <c r="C37" i="24"/>
  <c r="C36" i="24"/>
  <c r="C35" i="24"/>
  <c r="C34" i="24"/>
  <c r="C33" i="24"/>
  <c r="C32" i="24"/>
  <c r="C31" i="24"/>
  <c r="C30" i="24"/>
  <c r="C29" i="24"/>
  <c r="C28" i="24"/>
  <c r="C27" i="24"/>
  <c r="C26" i="24"/>
  <c r="C25" i="24"/>
  <c r="C24" i="24"/>
  <c r="C23" i="24"/>
  <c r="C22" i="24"/>
  <c r="C21" i="24"/>
  <c r="C20" i="24"/>
  <c r="C19" i="24"/>
  <c r="C18" i="24"/>
  <c r="C17" i="24"/>
  <c r="C16" i="24"/>
  <c r="C15" i="24"/>
  <c r="C14" i="24"/>
  <c r="C13" i="24"/>
  <c r="C12" i="24"/>
  <c r="C11" i="24"/>
  <c r="C10" i="24"/>
  <c r="C9" i="24"/>
  <c r="C8" i="24"/>
  <c r="C7" i="24"/>
  <c r="C6" i="24"/>
  <c r="D316" i="24"/>
  <c r="D314" i="24"/>
  <c r="D313" i="24"/>
  <c r="D312" i="24"/>
  <c r="D311" i="24"/>
  <c r="D310" i="24"/>
  <c r="D309" i="24"/>
  <c r="D308" i="24"/>
  <c r="D307" i="24"/>
  <c r="D306" i="24"/>
  <c r="D305" i="24"/>
  <c r="D304" i="24"/>
  <c r="D303" i="24"/>
  <c r="D302" i="24"/>
  <c r="D301" i="24"/>
  <c r="D300" i="24"/>
  <c r="D299" i="24"/>
  <c r="D298" i="24"/>
  <c r="D297" i="24"/>
  <c r="D296" i="24"/>
  <c r="D295" i="24"/>
  <c r="D294" i="24"/>
  <c r="D293" i="24"/>
  <c r="D292" i="24"/>
  <c r="D291" i="24"/>
  <c r="D290" i="24"/>
  <c r="D289" i="24"/>
  <c r="D288" i="24"/>
  <c r="D287" i="24"/>
  <c r="D286" i="24"/>
  <c r="D285" i="24"/>
  <c r="D284" i="24"/>
  <c r="D283" i="24"/>
  <c r="D282" i="24"/>
  <c r="D281" i="24"/>
  <c r="D280" i="24"/>
  <c r="D279" i="24"/>
  <c r="D278" i="24"/>
  <c r="D277" i="24"/>
  <c r="D276" i="24"/>
  <c r="D275" i="24"/>
  <c r="D274" i="24"/>
  <c r="D273" i="24"/>
  <c r="D272" i="24"/>
  <c r="D271" i="24"/>
  <c r="D270" i="24"/>
  <c r="D269" i="24"/>
  <c r="D268" i="24"/>
  <c r="D267" i="24"/>
  <c r="D266" i="24"/>
  <c r="D265" i="24"/>
  <c r="D264" i="24"/>
  <c r="D263" i="24"/>
  <c r="D262" i="24"/>
  <c r="D261" i="24"/>
  <c r="D260" i="24"/>
  <c r="D259" i="24"/>
  <c r="D258" i="24"/>
  <c r="D257" i="24"/>
  <c r="D256" i="24"/>
  <c r="D255" i="24"/>
  <c r="D254" i="24"/>
  <c r="D253" i="24"/>
  <c r="D252" i="24"/>
  <c r="D251" i="24"/>
  <c r="D250" i="24"/>
  <c r="D249" i="24"/>
  <c r="D248" i="24"/>
  <c r="D247" i="24"/>
  <c r="D246" i="24"/>
  <c r="D245" i="24"/>
  <c r="D244" i="24"/>
  <c r="D243" i="24"/>
  <c r="D242" i="24"/>
  <c r="D241" i="24"/>
  <c r="D240" i="24"/>
  <c r="D239" i="24"/>
  <c r="D238" i="24"/>
  <c r="D237" i="24"/>
  <c r="D236" i="24"/>
  <c r="D235" i="24"/>
  <c r="D234" i="24"/>
  <c r="D233" i="24"/>
  <c r="D232" i="24"/>
  <c r="D231" i="24"/>
  <c r="D230" i="24"/>
  <c r="D229" i="24"/>
  <c r="D228" i="24"/>
  <c r="D227" i="24"/>
  <c r="D226" i="24"/>
  <c r="D225" i="24"/>
  <c r="D224" i="24"/>
  <c r="D223" i="24"/>
  <c r="D222" i="24"/>
  <c r="D221" i="24"/>
  <c r="D220" i="24"/>
  <c r="D219" i="24"/>
  <c r="D218" i="24"/>
  <c r="D217" i="24"/>
  <c r="D216" i="24"/>
  <c r="D215" i="24"/>
  <c r="D214" i="24"/>
  <c r="D213" i="24"/>
  <c r="D212" i="24"/>
  <c r="D211" i="24"/>
  <c r="D210" i="24"/>
  <c r="D209" i="24"/>
  <c r="D208" i="24"/>
  <c r="D207" i="24"/>
  <c r="D206" i="24"/>
  <c r="D205" i="24"/>
  <c r="D204" i="24"/>
  <c r="D203" i="24"/>
  <c r="D202" i="24"/>
  <c r="D201" i="24"/>
  <c r="D200" i="24"/>
  <c r="D199" i="24"/>
  <c r="D198" i="24"/>
  <c r="D197" i="24"/>
  <c r="D196" i="24"/>
  <c r="D195" i="24"/>
  <c r="D194" i="24"/>
  <c r="D193" i="24"/>
  <c r="D192" i="24"/>
  <c r="D191" i="24"/>
  <c r="D190" i="24"/>
  <c r="D189" i="24"/>
  <c r="D188" i="24"/>
  <c r="D187" i="24"/>
  <c r="D186" i="24"/>
  <c r="D185" i="24"/>
  <c r="D184" i="24"/>
  <c r="D183" i="24"/>
  <c r="D182" i="24"/>
  <c r="D181" i="24"/>
  <c r="D180" i="24"/>
  <c r="D179" i="24"/>
  <c r="D178" i="24"/>
  <c r="D177" i="24"/>
  <c r="D176" i="24"/>
  <c r="D175" i="24"/>
  <c r="D174" i="24"/>
  <c r="D173" i="24"/>
  <c r="D172" i="24"/>
  <c r="D171" i="24"/>
  <c r="D170" i="24"/>
  <c r="D169" i="24"/>
  <c r="D168" i="24"/>
  <c r="D167" i="24"/>
  <c r="D166" i="24"/>
  <c r="D165" i="24"/>
  <c r="D164" i="24"/>
  <c r="D163" i="24"/>
  <c r="D162" i="24"/>
  <c r="D161" i="24"/>
  <c r="D160" i="24"/>
  <c r="D159" i="24"/>
  <c r="D158" i="24"/>
  <c r="D157" i="24"/>
  <c r="D156" i="24"/>
  <c r="D155" i="24"/>
  <c r="D154" i="24"/>
  <c r="D153" i="24"/>
  <c r="D152" i="24"/>
  <c r="D151" i="24"/>
  <c r="D150" i="24"/>
  <c r="D149" i="24"/>
  <c r="D148" i="24"/>
  <c r="D147" i="24"/>
  <c r="D146" i="24"/>
  <c r="D145" i="24"/>
  <c r="D144" i="24"/>
  <c r="D143" i="24"/>
  <c r="D142" i="24"/>
  <c r="D141" i="24"/>
  <c r="D140" i="24"/>
  <c r="D139" i="24"/>
  <c r="D138" i="24"/>
  <c r="D137" i="24"/>
  <c r="D136" i="24"/>
  <c r="D135" i="24"/>
  <c r="D134" i="24"/>
  <c r="D133" i="24"/>
  <c r="D132" i="24"/>
  <c r="D131" i="24"/>
  <c r="D130" i="24"/>
  <c r="D129" i="24"/>
  <c r="D128" i="24"/>
  <c r="D127" i="24"/>
  <c r="D126" i="24"/>
  <c r="D125" i="24"/>
  <c r="D124" i="24"/>
  <c r="D123" i="24"/>
  <c r="D122" i="24"/>
  <c r="D121" i="24"/>
  <c r="D120" i="24"/>
  <c r="D119" i="24"/>
  <c r="D118" i="24"/>
  <c r="D117" i="24"/>
  <c r="D116" i="24"/>
  <c r="D115" i="24"/>
  <c r="D114" i="24"/>
  <c r="D113" i="24"/>
  <c r="D112" i="24"/>
  <c r="D111" i="24"/>
  <c r="D110" i="24"/>
  <c r="D109" i="24"/>
  <c r="D108" i="24"/>
  <c r="D107" i="24"/>
  <c r="D106" i="24"/>
  <c r="D105" i="24"/>
  <c r="D104" i="24"/>
  <c r="D103" i="24"/>
  <c r="D102" i="24"/>
  <c r="D101" i="24"/>
  <c r="D100" i="24"/>
  <c r="D99" i="24"/>
  <c r="D98" i="24"/>
  <c r="D97" i="24"/>
  <c r="D96" i="24"/>
  <c r="D95" i="24"/>
  <c r="D94" i="24"/>
  <c r="D93" i="24"/>
  <c r="D92" i="24"/>
  <c r="D91" i="24"/>
  <c r="D90" i="24"/>
  <c r="D89" i="24"/>
  <c r="D88" i="24"/>
  <c r="D87" i="24"/>
  <c r="D86" i="24"/>
  <c r="D85" i="24"/>
  <c r="D84" i="24"/>
  <c r="D83" i="24"/>
  <c r="D82" i="24"/>
  <c r="D81" i="24"/>
  <c r="D80" i="24"/>
  <c r="D79" i="24"/>
  <c r="D78" i="24"/>
  <c r="D77" i="24"/>
  <c r="D76" i="24"/>
  <c r="D75" i="24"/>
  <c r="D74" i="24"/>
  <c r="D73" i="24"/>
  <c r="D72" i="24"/>
  <c r="D71" i="24"/>
  <c r="D70" i="24"/>
  <c r="D69" i="24"/>
  <c r="D68" i="24"/>
  <c r="D67" i="24"/>
  <c r="D66" i="24"/>
  <c r="D65" i="24"/>
  <c r="D64" i="24"/>
  <c r="D63" i="24"/>
  <c r="D62" i="24"/>
  <c r="D61" i="24"/>
  <c r="D60" i="24"/>
  <c r="D59" i="24"/>
  <c r="D58" i="24"/>
  <c r="D57" i="24"/>
  <c r="D56" i="24"/>
  <c r="D55" i="24"/>
  <c r="D54" i="24"/>
  <c r="D53" i="24"/>
  <c r="D52" i="24"/>
  <c r="D51" i="24"/>
  <c r="D50" i="24"/>
  <c r="D49" i="24"/>
  <c r="D48" i="24"/>
  <c r="D47" i="24"/>
  <c r="D46" i="24"/>
  <c r="D45" i="24"/>
  <c r="D44" i="24"/>
  <c r="D43" i="24"/>
  <c r="D42" i="24"/>
  <c r="D41" i="24"/>
  <c r="D40" i="24"/>
  <c r="D39" i="24"/>
  <c r="D38" i="24"/>
  <c r="D37" i="24"/>
  <c r="D36" i="24"/>
  <c r="D35" i="24"/>
  <c r="D34" i="24"/>
  <c r="D33" i="24"/>
  <c r="D32" i="24"/>
  <c r="D31" i="24"/>
  <c r="D30" i="24"/>
  <c r="D29" i="24"/>
  <c r="D28" i="24"/>
  <c r="D27" i="24"/>
  <c r="D26" i="24"/>
  <c r="D25" i="24"/>
  <c r="D24" i="24"/>
  <c r="D23" i="24"/>
  <c r="D22" i="24"/>
  <c r="D21" i="24"/>
  <c r="D20" i="24"/>
  <c r="D19" i="24"/>
  <c r="D18" i="24"/>
  <c r="D17" i="24"/>
  <c r="D16" i="24"/>
  <c r="D15" i="24"/>
  <c r="D14" i="24"/>
  <c r="D13" i="24"/>
  <c r="D12" i="24"/>
  <c r="D11" i="24"/>
  <c r="D10" i="24"/>
  <c r="D9" i="24"/>
  <c r="D8" i="24"/>
  <c r="D7" i="24"/>
  <c r="D6" i="24"/>
  <c r="E316" i="24" l="1"/>
  <c r="T316" i="24" l="1"/>
  <c r="S316" i="24"/>
  <c r="R316" i="24"/>
  <c r="P316" i="24"/>
  <c r="O316" i="24"/>
  <c r="N316" i="24"/>
  <c r="M316" i="24"/>
  <c r="K316" i="24"/>
  <c r="J316" i="24"/>
  <c r="I316" i="24"/>
  <c r="H316" i="24"/>
  <c r="G316" i="24"/>
  <c r="F316" i="24"/>
  <c r="B8" i="10" l="1"/>
  <c r="B14" i="10" s="1"/>
  <c r="T312" i="23" l="1"/>
  <c r="S312" i="23"/>
  <c r="P312" i="23"/>
  <c r="O312" i="23"/>
  <c r="N312" i="23"/>
  <c r="M312" i="23"/>
  <c r="J312" i="23"/>
  <c r="I312" i="23"/>
  <c r="H312" i="23"/>
  <c r="F312" i="23"/>
  <c r="U311" i="23"/>
  <c r="Q311" i="23"/>
  <c r="K311" i="23"/>
  <c r="U310" i="23"/>
  <c r="Q310" i="23"/>
  <c r="K310" i="23"/>
  <c r="U309" i="23"/>
  <c r="Q309" i="23"/>
  <c r="K309" i="23"/>
  <c r="U308" i="23"/>
  <c r="Q308" i="23"/>
  <c r="K308" i="23"/>
  <c r="U307" i="23"/>
  <c r="Q307" i="23"/>
  <c r="K307" i="23"/>
  <c r="U306" i="23"/>
  <c r="Q306" i="23"/>
  <c r="K306" i="23"/>
  <c r="U305" i="23"/>
  <c r="Q305" i="23"/>
  <c r="K305" i="23"/>
  <c r="U304" i="23"/>
  <c r="Q304" i="23"/>
  <c r="K304" i="23"/>
  <c r="U303" i="23"/>
  <c r="Q303" i="23"/>
  <c r="K303" i="23"/>
  <c r="U302" i="23"/>
  <c r="Q302" i="23"/>
  <c r="K302" i="23"/>
  <c r="U301" i="23"/>
  <c r="Q301" i="23"/>
  <c r="K301" i="23"/>
  <c r="U300" i="23"/>
  <c r="Q300" i="23"/>
  <c r="K300" i="23"/>
  <c r="U299" i="23"/>
  <c r="Q299" i="23"/>
  <c r="K299" i="23"/>
  <c r="U298" i="23"/>
  <c r="Q298" i="23"/>
  <c r="K298" i="23"/>
  <c r="U297" i="23"/>
  <c r="Q297" i="23"/>
  <c r="K297" i="23"/>
  <c r="U296" i="23"/>
  <c r="Q296" i="23"/>
  <c r="K296" i="23"/>
  <c r="U295" i="23"/>
  <c r="Q295" i="23"/>
  <c r="K295" i="23"/>
  <c r="U294" i="23"/>
  <c r="Q294" i="23"/>
  <c r="K294" i="23"/>
  <c r="U293" i="23"/>
  <c r="Q293" i="23"/>
  <c r="K293" i="23"/>
  <c r="U292" i="23"/>
  <c r="Q292" i="23"/>
  <c r="K292" i="23"/>
  <c r="U291" i="23"/>
  <c r="Q291" i="23"/>
  <c r="K291" i="23"/>
  <c r="U290" i="23"/>
  <c r="Q290" i="23"/>
  <c r="K290" i="23"/>
  <c r="U289" i="23"/>
  <c r="Q289" i="23"/>
  <c r="K289" i="23"/>
  <c r="U288" i="23"/>
  <c r="Q288" i="23"/>
  <c r="K288" i="23"/>
  <c r="U287" i="23"/>
  <c r="Q287" i="23"/>
  <c r="K287" i="23"/>
  <c r="U286" i="23"/>
  <c r="Q286" i="23"/>
  <c r="K286" i="23"/>
  <c r="U285" i="23"/>
  <c r="Q285" i="23"/>
  <c r="K285" i="23"/>
  <c r="U284" i="23"/>
  <c r="Q284" i="23"/>
  <c r="K284" i="23"/>
  <c r="U283" i="23"/>
  <c r="Q283" i="23"/>
  <c r="K283" i="23"/>
  <c r="U282" i="23"/>
  <c r="Q282" i="23"/>
  <c r="K282" i="23"/>
  <c r="U281" i="23"/>
  <c r="Q281" i="23"/>
  <c r="K281" i="23"/>
  <c r="U280" i="23"/>
  <c r="Q280" i="23"/>
  <c r="K280" i="23"/>
  <c r="U279" i="23"/>
  <c r="Q279" i="23"/>
  <c r="K279" i="23"/>
  <c r="U278" i="23"/>
  <c r="Q278" i="23"/>
  <c r="K278" i="23"/>
  <c r="U277" i="23"/>
  <c r="Q277" i="23"/>
  <c r="K277" i="23"/>
  <c r="U276" i="23"/>
  <c r="Q276" i="23"/>
  <c r="K276" i="23"/>
  <c r="U275" i="23"/>
  <c r="Q275" i="23"/>
  <c r="K275" i="23"/>
  <c r="U274" i="23"/>
  <c r="Q274" i="23"/>
  <c r="K274" i="23"/>
  <c r="U273" i="23"/>
  <c r="Q273" i="23"/>
  <c r="K273" i="23"/>
  <c r="U272" i="23"/>
  <c r="Q272" i="23"/>
  <c r="K272" i="23"/>
  <c r="U271" i="23"/>
  <c r="Q271" i="23"/>
  <c r="K271" i="23"/>
  <c r="U270" i="23"/>
  <c r="Q270" i="23"/>
  <c r="K270" i="23"/>
  <c r="U269" i="23"/>
  <c r="Q269" i="23"/>
  <c r="K269" i="23"/>
  <c r="U268" i="23"/>
  <c r="Q268" i="23"/>
  <c r="K268" i="23"/>
  <c r="U267" i="23"/>
  <c r="Q267" i="23"/>
  <c r="K267" i="23"/>
  <c r="U266" i="23"/>
  <c r="Q266" i="23"/>
  <c r="K266" i="23"/>
  <c r="U265" i="23"/>
  <c r="Q265" i="23"/>
  <c r="K265" i="23"/>
  <c r="U264" i="23"/>
  <c r="Q264" i="23"/>
  <c r="K264" i="23"/>
  <c r="U263" i="23"/>
  <c r="Q263" i="23"/>
  <c r="K263" i="23"/>
  <c r="U262" i="23"/>
  <c r="Q262" i="23"/>
  <c r="K262" i="23"/>
  <c r="U261" i="23"/>
  <c r="Q261" i="23"/>
  <c r="K261" i="23"/>
  <c r="U260" i="23"/>
  <c r="Q260" i="23"/>
  <c r="K260" i="23"/>
  <c r="U259" i="23"/>
  <c r="Q259" i="23"/>
  <c r="K259" i="23"/>
  <c r="U258" i="23"/>
  <c r="Q258" i="23"/>
  <c r="K258" i="23"/>
  <c r="U257" i="23"/>
  <c r="Q257" i="23"/>
  <c r="K257" i="23"/>
  <c r="U256" i="23"/>
  <c r="Q256" i="23"/>
  <c r="K256" i="23"/>
  <c r="U255" i="23"/>
  <c r="Q255" i="23"/>
  <c r="K255" i="23"/>
  <c r="U254" i="23"/>
  <c r="Q254" i="23"/>
  <c r="K254" i="23"/>
  <c r="U253" i="23"/>
  <c r="Q253" i="23"/>
  <c r="K253" i="23"/>
  <c r="U252" i="23"/>
  <c r="Q252" i="23"/>
  <c r="K252" i="23"/>
  <c r="U251" i="23"/>
  <c r="Q251" i="23"/>
  <c r="K251" i="23"/>
  <c r="U250" i="23"/>
  <c r="Q250" i="23"/>
  <c r="K250" i="23"/>
  <c r="U249" i="23"/>
  <c r="Q249" i="23"/>
  <c r="K249" i="23"/>
  <c r="U248" i="23"/>
  <c r="Q248" i="23"/>
  <c r="K248" i="23"/>
  <c r="U247" i="23"/>
  <c r="Q247" i="23"/>
  <c r="K247" i="23"/>
  <c r="U246" i="23"/>
  <c r="Q246" i="23"/>
  <c r="K246" i="23"/>
  <c r="U245" i="23"/>
  <c r="Q245" i="23"/>
  <c r="K245" i="23"/>
  <c r="U244" i="23"/>
  <c r="Q244" i="23"/>
  <c r="K244" i="23"/>
  <c r="U243" i="23"/>
  <c r="Q243" i="23"/>
  <c r="K243" i="23"/>
  <c r="U242" i="23"/>
  <c r="Q242" i="23"/>
  <c r="K242" i="23"/>
  <c r="U241" i="23"/>
  <c r="Q241" i="23"/>
  <c r="K241" i="23"/>
  <c r="U240" i="23"/>
  <c r="Q240" i="23"/>
  <c r="K240" i="23"/>
  <c r="U239" i="23"/>
  <c r="Q239" i="23"/>
  <c r="K239" i="23"/>
  <c r="U238" i="23"/>
  <c r="Q238" i="23"/>
  <c r="K238" i="23"/>
  <c r="U237" i="23"/>
  <c r="Q237" i="23"/>
  <c r="K237" i="23"/>
  <c r="U236" i="23"/>
  <c r="Q236" i="23"/>
  <c r="K236" i="23"/>
  <c r="U235" i="23"/>
  <c r="Q235" i="23"/>
  <c r="K235" i="23"/>
  <c r="U234" i="23"/>
  <c r="Q234" i="23"/>
  <c r="K234" i="23"/>
  <c r="U233" i="23"/>
  <c r="Q233" i="23"/>
  <c r="K233" i="23"/>
  <c r="U232" i="23"/>
  <c r="Q232" i="23"/>
  <c r="K232" i="23"/>
  <c r="U231" i="23"/>
  <c r="Q231" i="23"/>
  <c r="K231" i="23"/>
  <c r="U230" i="23"/>
  <c r="Q230" i="23"/>
  <c r="K230" i="23"/>
  <c r="U229" i="23"/>
  <c r="Q229" i="23"/>
  <c r="K229" i="23"/>
  <c r="U228" i="23"/>
  <c r="Q228" i="23"/>
  <c r="K228" i="23"/>
  <c r="U227" i="23"/>
  <c r="Q227" i="23"/>
  <c r="K227" i="23"/>
  <c r="U226" i="23"/>
  <c r="Q226" i="23"/>
  <c r="K226" i="23"/>
  <c r="U225" i="23"/>
  <c r="Q225" i="23"/>
  <c r="K225" i="23"/>
  <c r="U224" i="23"/>
  <c r="Q224" i="23"/>
  <c r="K224" i="23"/>
  <c r="U223" i="23"/>
  <c r="Q223" i="23"/>
  <c r="K223" i="23"/>
  <c r="U222" i="23"/>
  <c r="Q222" i="23"/>
  <c r="K222" i="23"/>
  <c r="U221" i="23"/>
  <c r="Q221" i="23"/>
  <c r="K221" i="23"/>
  <c r="U220" i="23"/>
  <c r="Q220" i="23"/>
  <c r="K220" i="23"/>
  <c r="U219" i="23"/>
  <c r="Q219" i="23"/>
  <c r="K219" i="23"/>
  <c r="U218" i="23"/>
  <c r="Q218" i="23"/>
  <c r="K218" i="23"/>
  <c r="U217" i="23"/>
  <c r="Q217" i="23"/>
  <c r="K217" i="23"/>
  <c r="U216" i="23"/>
  <c r="Q216" i="23"/>
  <c r="K216" i="23"/>
  <c r="U215" i="23"/>
  <c r="Q215" i="23"/>
  <c r="K215" i="23"/>
  <c r="U214" i="23"/>
  <c r="Q214" i="23"/>
  <c r="K214" i="23"/>
  <c r="U213" i="23"/>
  <c r="Q213" i="23"/>
  <c r="K213" i="23"/>
  <c r="U212" i="23"/>
  <c r="Q212" i="23"/>
  <c r="K212" i="23"/>
  <c r="U211" i="23"/>
  <c r="Q211" i="23"/>
  <c r="K211" i="23"/>
  <c r="U210" i="23"/>
  <c r="Q210" i="23"/>
  <c r="K210" i="23"/>
  <c r="U209" i="23"/>
  <c r="Q209" i="23"/>
  <c r="K209" i="23"/>
  <c r="U208" i="23"/>
  <c r="Q208" i="23"/>
  <c r="K208" i="23"/>
  <c r="U207" i="23"/>
  <c r="Q207" i="23"/>
  <c r="K207" i="23"/>
  <c r="U206" i="23"/>
  <c r="Q206" i="23"/>
  <c r="K206" i="23"/>
  <c r="U205" i="23"/>
  <c r="Q205" i="23"/>
  <c r="K205" i="23"/>
  <c r="U204" i="23"/>
  <c r="Q204" i="23"/>
  <c r="K204" i="23"/>
  <c r="U203" i="23"/>
  <c r="Q203" i="23"/>
  <c r="K203" i="23"/>
  <c r="U202" i="23"/>
  <c r="Q202" i="23"/>
  <c r="K202" i="23"/>
  <c r="U201" i="23"/>
  <c r="Q201" i="23"/>
  <c r="K201" i="23"/>
  <c r="U200" i="23"/>
  <c r="Q200" i="23"/>
  <c r="K200" i="23"/>
  <c r="U199" i="23"/>
  <c r="Q199" i="23"/>
  <c r="K199" i="23"/>
  <c r="U198" i="23"/>
  <c r="Q198" i="23"/>
  <c r="K198" i="23"/>
  <c r="U197" i="23"/>
  <c r="Q197" i="23"/>
  <c r="K197" i="23"/>
  <c r="U196" i="23"/>
  <c r="Q196" i="23"/>
  <c r="K196" i="23"/>
  <c r="U195" i="23"/>
  <c r="Q195" i="23"/>
  <c r="K195" i="23"/>
  <c r="U194" i="23"/>
  <c r="Q194" i="23"/>
  <c r="K194" i="23"/>
  <c r="U193" i="23"/>
  <c r="Q193" i="23"/>
  <c r="K193" i="23"/>
  <c r="U192" i="23"/>
  <c r="Q192" i="23"/>
  <c r="K192" i="23"/>
  <c r="U191" i="23"/>
  <c r="Q191" i="23"/>
  <c r="K191" i="23"/>
  <c r="U190" i="23"/>
  <c r="Q190" i="23"/>
  <c r="K190" i="23"/>
  <c r="U189" i="23"/>
  <c r="Q189" i="23"/>
  <c r="K189" i="23"/>
  <c r="U188" i="23"/>
  <c r="Q188" i="23"/>
  <c r="K188" i="23"/>
  <c r="U187" i="23"/>
  <c r="Q187" i="23"/>
  <c r="K187" i="23"/>
  <c r="U186" i="23"/>
  <c r="Q186" i="23"/>
  <c r="K186" i="23"/>
  <c r="U185" i="23"/>
  <c r="Q185" i="23"/>
  <c r="K185" i="23"/>
  <c r="U184" i="23"/>
  <c r="Q184" i="23"/>
  <c r="K184" i="23"/>
  <c r="U183" i="23"/>
  <c r="Q183" i="23"/>
  <c r="K183" i="23"/>
  <c r="U182" i="23"/>
  <c r="Q182" i="23"/>
  <c r="K182" i="23"/>
  <c r="U181" i="23"/>
  <c r="Q181" i="23"/>
  <c r="K181" i="23"/>
  <c r="U180" i="23"/>
  <c r="Q180" i="23"/>
  <c r="K180" i="23"/>
  <c r="U179" i="23"/>
  <c r="Q179" i="23"/>
  <c r="K179" i="23"/>
  <c r="U178" i="23"/>
  <c r="Q178" i="23"/>
  <c r="K178" i="23"/>
  <c r="U177" i="23"/>
  <c r="Q177" i="23"/>
  <c r="K177" i="23"/>
  <c r="U176" i="23"/>
  <c r="Q176" i="23"/>
  <c r="K176" i="23"/>
  <c r="U175" i="23"/>
  <c r="Q175" i="23"/>
  <c r="K175" i="23"/>
  <c r="U174" i="23"/>
  <c r="Q174" i="23"/>
  <c r="K174" i="23"/>
  <c r="U173" i="23"/>
  <c r="Q173" i="23"/>
  <c r="K173" i="23"/>
  <c r="U172" i="23"/>
  <c r="Q172" i="23"/>
  <c r="K172" i="23"/>
  <c r="U171" i="23"/>
  <c r="Q171" i="23"/>
  <c r="K171" i="23"/>
  <c r="U170" i="23"/>
  <c r="Q170" i="23"/>
  <c r="K170" i="23"/>
  <c r="U169" i="23"/>
  <c r="Q169" i="23"/>
  <c r="K169" i="23"/>
  <c r="U168" i="23"/>
  <c r="Q168" i="23"/>
  <c r="K168" i="23"/>
  <c r="U167" i="23"/>
  <c r="Q167" i="23"/>
  <c r="K167" i="23"/>
  <c r="U166" i="23"/>
  <c r="Q166" i="23"/>
  <c r="K166" i="23"/>
  <c r="U165" i="23"/>
  <c r="Q165" i="23"/>
  <c r="K165" i="23"/>
  <c r="U164" i="23"/>
  <c r="Q164" i="23"/>
  <c r="K164" i="23"/>
  <c r="U163" i="23"/>
  <c r="Q163" i="23"/>
  <c r="K163" i="23"/>
  <c r="U162" i="23"/>
  <c r="Q162" i="23"/>
  <c r="K162" i="23"/>
  <c r="U161" i="23"/>
  <c r="Q161" i="23"/>
  <c r="K161" i="23"/>
  <c r="U160" i="23"/>
  <c r="Q160" i="23"/>
  <c r="K160" i="23"/>
  <c r="U159" i="23"/>
  <c r="Q159" i="23"/>
  <c r="K159" i="23"/>
  <c r="U158" i="23"/>
  <c r="Q158" i="23"/>
  <c r="K158" i="23"/>
  <c r="U157" i="23"/>
  <c r="Q157" i="23"/>
  <c r="K157" i="23"/>
  <c r="U156" i="23"/>
  <c r="Q156" i="23"/>
  <c r="K156" i="23"/>
  <c r="U155" i="23"/>
  <c r="Q155" i="23"/>
  <c r="K155" i="23"/>
  <c r="U154" i="23"/>
  <c r="Q154" i="23"/>
  <c r="K154" i="23"/>
  <c r="U153" i="23"/>
  <c r="Q153" i="23"/>
  <c r="K153" i="23"/>
  <c r="U152" i="23"/>
  <c r="Q152" i="23"/>
  <c r="K152" i="23"/>
  <c r="U151" i="23"/>
  <c r="Q151" i="23"/>
  <c r="K151" i="23"/>
  <c r="U150" i="23"/>
  <c r="Q150" i="23"/>
  <c r="K150" i="23"/>
  <c r="U149" i="23"/>
  <c r="Q149" i="23"/>
  <c r="K149" i="23"/>
  <c r="U148" i="23"/>
  <c r="Q148" i="23"/>
  <c r="K148" i="23"/>
  <c r="U147" i="23"/>
  <c r="Q147" i="23"/>
  <c r="K147" i="23"/>
  <c r="U146" i="23"/>
  <c r="Q146" i="23"/>
  <c r="K146" i="23"/>
  <c r="U145" i="23"/>
  <c r="Q145" i="23"/>
  <c r="K145" i="23"/>
  <c r="U144" i="23"/>
  <c r="Q144" i="23"/>
  <c r="K144" i="23"/>
  <c r="U143" i="23"/>
  <c r="Q143" i="23"/>
  <c r="K143" i="23"/>
  <c r="U142" i="23"/>
  <c r="Q142" i="23"/>
  <c r="K142" i="23"/>
  <c r="U141" i="23"/>
  <c r="Q141" i="23"/>
  <c r="K141" i="23"/>
  <c r="U140" i="23"/>
  <c r="Q140" i="23"/>
  <c r="K140" i="23"/>
  <c r="U139" i="23"/>
  <c r="Q139" i="23"/>
  <c r="K139" i="23"/>
  <c r="U138" i="23"/>
  <c r="Q138" i="23"/>
  <c r="K138" i="23"/>
  <c r="U137" i="23"/>
  <c r="Q137" i="23"/>
  <c r="K137" i="23"/>
  <c r="U136" i="23"/>
  <c r="Q136" i="23"/>
  <c r="K136" i="23"/>
  <c r="U135" i="23"/>
  <c r="Q135" i="23"/>
  <c r="K135" i="23"/>
  <c r="U134" i="23"/>
  <c r="Q134" i="23"/>
  <c r="K134" i="23"/>
  <c r="U133" i="23"/>
  <c r="Q133" i="23"/>
  <c r="K133" i="23"/>
  <c r="U132" i="23"/>
  <c r="Q132" i="23"/>
  <c r="K132" i="23"/>
  <c r="U131" i="23"/>
  <c r="Q131" i="23"/>
  <c r="K131" i="23"/>
  <c r="U130" i="23"/>
  <c r="Q130" i="23"/>
  <c r="K130" i="23"/>
  <c r="U129" i="23"/>
  <c r="Q129" i="23"/>
  <c r="K129" i="23"/>
  <c r="U128" i="23"/>
  <c r="Q128" i="23"/>
  <c r="K128" i="23"/>
  <c r="U127" i="23"/>
  <c r="Q127" i="23"/>
  <c r="K127" i="23"/>
  <c r="U126" i="23"/>
  <c r="Q126" i="23"/>
  <c r="K126" i="23"/>
  <c r="U125" i="23"/>
  <c r="Q125" i="23"/>
  <c r="K125" i="23"/>
  <c r="U124" i="23"/>
  <c r="Q124" i="23"/>
  <c r="K124" i="23"/>
  <c r="U123" i="23"/>
  <c r="Q123" i="23"/>
  <c r="K123" i="23"/>
  <c r="U122" i="23"/>
  <c r="Q122" i="23"/>
  <c r="K122" i="23"/>
  <c r="U121" i="23"/>
  <c r="Q121" i="23"/>
  <c r="K121" i="23"/>
  <c r="U120" i="23"/>
  <c r="Q120" i="23"/>
  <c r="K120" i="23"/>
  <c r="U119" i="23"/>
  <c r="Q119" i="23"/>
  <c r="K119" i="23"/>
  <c r="U118" i="23"/>
  <c r="Q118" i="23"/>
  <c r="K118" i="23"/>
  <c r="U117" i="23"/>
  <c r="Q117" i="23"/>
  <c r="K117" i="23"/>
  <c r="U116" i="23"/>
  <c r="Q116" i="23"/>
  <c r="K116" i="23"/>
  <c r="U115" i="23"/>
  <c r="Q115" i="23"/>
  <c r="K115" i="23"/>
  <c r="U114" i="23"/>
  <c r="Q114" i="23"/>
  <c r="K114" i="23"/>
  <c r="U113" i="23"/>
  <c r="Q113" i="23"/>
  <c r="K113" i="23"/>
  <c r="U112" i="23"/>
  <c r="Q112" i="23"/>
  <c r="K112" i="23"/>
  <c r="U111" i="23"/>
  <c r="Q111" i="23"/>
  <c r="K111" i="23"/>
  <c r="U110" i="23"/>
  <c r="Q110" i="23"/>
  <c r="K110" i="23"/>
  <c r="U109" i="23"/>
  <c r="Q109" i="23"/>
  <c r="K109" i="23"/>
  <c r="U108" i="23"/>
  <c r="Q108" i="23"/>
  <c r="K108" i="23"/>
  <c r="U107" i="23"/>
  <c r="Q107" i="23"/>
  <c r="K107" i="23"/>
  <c r="U106" i="23"/>
  <c r="Q106" i="23"/>
  <c r="K106" i="23"/>
  <c r="U105" i="23"/>
  <c r="Q105" i="23"/>
  <c r="K105" i="23"/>
  <c r="U104" i="23"/>
  <c r="Q104" i="23"/>
  <c r="K104" i="23"/>
  <c r="U103" i="23"/>
  <c r="Q103" i="23"/>
  <c r="K103" i="23"/>
  <c r="U102" i="23"/>
  <c r="Q102" i="23"/>
  <c r="K102" i="23"/>
  <c r="U101" i="23"/>
  <c r="Q101" i="23"/>
  <c r="K101" i="23"/>
  <c r="U100" i="23"/>
  <c r="Q100" i="23"/>
  <c r="K100" i="23"/>
  <c r="U99" i="23"/>
  <c r="Q99" i="23"/>
  <c r="K99" i="23"/>
  <c r="U98" i="23"/>
  <c r="Q98" i="23"/>
  <c r="K98" i="23"/>
  <c r="U97" i="23"/>
  <c r="Q97" i="23"/>
  <c r="K97" i="23"/>
  <c r="U96" i="23"/>
  <c r="Q96" i="23"/>
  <c r="K96" i="23"/>
  <c r="U95" i="23"/>
  <c r="Q95" i="23"/>
  <c r="K95" i="23"/>
  <c r="U94" i="23"/>
  <c r="Q94" i="23"/>
  <c r="K94" i="23"/>
  <c r="U93" i="23"/>
  <c r="Q93" i="23"/>
  <c r="K93" i="23"/>
  <c r="U92" i="23"/>
  <c r="Q92" i="23"/>
  <c r="K92" i="23"/>
  <c r="U91" i="23"/>
  <c r="Q91" i="23"/>
  <c r="K91" i="23"/>
  <c r="U90" i="23"/>
  <c r="Q90" i="23"/>
  <c r="K90" i="23"/>
  <c r="U89" i="23"/>
  <c r="Q89" i="23"/>
  <c r="K89" i="23"/>
  <c r="U88" i="23"/>
  <c r="Q88" i="23"/>
  <c r="K88" i="23"/>
  <c r="U87" i="23"/>
  <c r="Q87" i="23"/>
  <c r="K87" i="23"/>
  <c r="U86" i="23"/>
  <c r="Q86" i="23"/>
  <c r="K86" i="23"/>
  <c r="U85" i="23"/>
  <c r="Q85" i="23"/>
  <c r="K85" i="23"/>
  <c r="U84" i="23"/>
  <c r="Q84" i="23"/>
  <c r="K84" i="23"/>
  <c r="U83" i="23"/>
  <c r="Q83" i="23"/>
  <c r="K83" i="23"/>
  <c r="U82" i="23"/>
  <c r="Q82" i="23"/>
  <c r="K82" i="23"/>
  <c r="U81" i="23"/>
  <c r="Q81" i="23"/>
  <c r="K81" i="23"/>
  <c r="U80" i="23"/>
  <c r="Q80" i="23"/>
  <c r="K80" i="23"/>
  <c r="U79" i="23"/>
  <c r="Q79" i="23"/>
  <c r="K79" i="23"/>
  <c r="U78" i="23"/>
  <c r="Q78" i="23"/>
  <c r="K78" i="23"/>
  <c r="U77" i="23"/>
  <c r="Q77" i="23"/>
  <c r="K77" i="23"/>
  <c r="U76" i="23"/>
  <c r="Q76" i="23"/>
  <c r="K76" i="23"/>
  <c r="U75" i="23"/>
  <c r="Q75" i="23"/>
  <c r="K75" i="23"/>
  <c r="U74" i="23"/>
  <c r="Q74" i="23"/>
  <c r="K74" i="23"/>
  <c r="U73" i="23"/>
  <c r="Q73" i="23"/>
  <c r="K73" i="23"/>
  <c r="U72" i="23"/>
  <c r="Q72" i="23"/>
  <c r="K72" i="23"/>
  <c r="U71" i="23"/>
  <c r="Q71" i="23"/>
  <c r="K71" i="23"/>
  <c r="U70" i="23"/>
  <c r="Q70" i="23"/>
  <c r="K70" i="23"/>
  <c r="U69" i="23"/>
  <c r="Q69" i="23"/>
  <c r="K69" i="23"/>
  <c r="U68" i="23"/>
  <c r="Q68" i="23"/>
  <c r="K68" i="23"/>
  <c r="U67" i="23"/>
  <c r="Q67" i="23"/>
  <c r="K67" i="23"/>
  <c r="U66" i="23"/>
  <c r="Q66" i="23"/>
  <c r="K66" i="23"/>
  <c r="U65" i="23"/>
  <c r="Q65" i="23"/>
  <c r="K65" i="23"/>
  <c r="U64" i="23"/>
  <c r="Q64" i="23"/>
  <c r="K64" i="23"/>
  <c r="U63" i="23"/>
  <c r="Q63" i="23"/>
  <c r="K63" i="23"/>
  <c r="U62" i="23"/>
  <c r="Q62" i="23"/>
  <c r="K62" i="23"/>
  <c r="U61" i="23"/>
  <c r="Q61" i="23"/>
  <c r="K61" i="23"/>
  <c r="U60" i="23"/>
  <c r="Q60" i="23"/>
  <c r="K60" i="23"/>
  <c r="U59" i="23"/>
  <c r="Q59" i="23"/>
  <c r="K59" i="23"/>
  <c r="U58" i="23"/>
  <c r="Q58" i="23"/>
  <c r="K58" i="23"/>
  <c r="U57" i="23"/>
  <c r="Q57" i="23"/>
  <c r="K57" i="23"/>
  <c r="U56" i="23"/>
  <c r="Q56" i="23"/>
  <c r="K56" i="23"/>
  <c r="U55" i="23"/>
  <c r="Q55" i="23"/>
  <c r="K55" i="23"/>
  <c r="U54" i="23"/>
  <c r="Q54" i="23"/>
  <c r="K54" i="23"/>
  <c r="U53" i="23"/>
  <c r="Q53" i="23"/>
  <c r="K53" i="23"/>
  <c r="U52" i="23"/>
  <c r="Q52" i="23"/>
  <c r="K52" i="23"/>
  <c r="U51" i="23"/>
  <c r="Q51" i="23"/>
  <c r="K51" i="23"/>
  <c r="U50" i="23"/>
  <c r="Q50" i="23"/>
  <c r="K50" i="23"/>
  <c r="U49" i="23"/>
  <c r="Q49" i="23"/>
  <c r="K49" i="23"/>
  <c r="U48" i="23"/>
  <c r="Q48" i="23"/>
  <c r="K48" i="23"/>
  <c r="U47" i="23"/>
  <c r="Q47" i="23"/>
  <c r="K47" i="23"/>
  <c r="U46" i="23"/>
  <c r="Q46" i="23"/>
  <c r="K46" i="23"/>
  <c r="U45" i="23"/>
  <c r="Q45" i="23"/>
  <c r="K45" i="23"/>
  <c r="U44" i="23"/>
  <c r="Q44" i="23"/>
  <c r="K44" i="23"/>
  <c r="U43" i="23"/>
  <c r="Q43" i="23"/>
  <c r="K43" i="23"/>
  <c r="U42" i="23"/>
  <c r="Q42" i="23"/>
  <c r="K42" i="23"/>
  <c r="U41" i="23"/>
  <c r="Q41" i="23"/>
  <c r="K41" i="23"/>
  <c r="U40" i="23"/>
  <c r="Q40" i="23"/>
  <c r="K40" i="23"/>
  <c r="U39" i="23"/>
  <c r="Q39" i="23"/>
  <c r="K39" i="23"/>
  <c r="U38" i="23"/>
  <c r="Q38" i="23"/>
  <c r="K38" i="23"/>
  <c r="U37" i="23"/>
  <c r="Q37" i="23"/>
  <c r="K37" i="23"/>
  <c r="U36" i="23"/>
  <c r="Q36" i="23"/>
  <c r="K36" i="23"/>
  <c r="U35" i="23"/>
  <c r="Q35" i="23"/>
  <c r="K35" i="23"/>
  <c r="U34" i="23"/>
  <c r="Q34" i="23"/>
  <c r="K34" i="23"/>
  <c r="U33" i="23"/>
  <c r="Q33" i="23"/>
  <c r="K33" i="23"/>
  <c r="U32" i="23"/>
  <c r="Q32" i="23"/>
  <c r="K32" i="23"/>
  <c r="U31" i="23"/>
  <c r="Q31" i="23"/>
  <c r="K31" i="23"/>
  <c r="U30" i="23"/>
  <c r="Q30" i="23"/>
  <c r="K30" i="23"/>
  <c r="U29" i="23"/>
  <c r="Q29" i="23"/>
  <c r="K29" i="23"/>
  <c r="U28" i="23"/>
  <c r="Q28" i="23"/>
  <c r="K28" i="23"/>
  <c r="U27" i="23"/>
  <c r="Q27" i="23"/>
  <c r="K27" i="23"/>
  <c r="U26" i="23"/>
  <c r="Q26" i="23"/>
  <c r="K26" i="23"/>
  <c r="U25" i="23"/>
  <c r="Q25" i="23"/>
  <c r="K25" i="23"/>
  <c r="U24" i="23"/>
  <c r="Q24" i="23"/>
  <c r="K24" i="23"/>
  <c r="U23" i="23"/>
  <c r="Q23" i="23"/>
  <c r="K23" i="23"/>
  <c r="U22" i="23"/>
  <c r="Q22" i="23"/>
  <c r="K22" i="23"/>
  <c r="U21" i="23"/>
  <c r="Q21" i="23"/>
  <c r="K21" i="23"/>
  <c r="U20" i="23"/>
  <c r="Q20" i="23"/>
  <c r="K20" i="23"/>
  <c r="U19" i="23"/>
  <c r="Q19" i="23"/>
  <c r="K19" i="23"/>
  <c r="U18" i="23"/>
  <c r="Q18" i="23"/>
  <c r="K18" i="23"/>
  <c r="U17" i="23"/>
  <c r="Q17" i="23"/>
  <c r="K17" i="23"/>
  <c r="U16" i="23"/>
  <c r="Q16" i="23"/>
  <c r="K16" i="23"/>
  <c r="U15" i="23"/>
  <c r="Q15" i="23"/>
  <c r="K15" i="23"/>
  <c r="U14" i="23"/>
  <c r="Q14" i="23"/>
  <c r="K14" i="23"/>
  <c r="U13" i="23"/>
  <c r="Q13" i="23"/>
  <c r="K13" i="23"/>
  <c r="U12" i="23"/>
  <c r="Q12" i="23"/>
  <c r="K12" i="23"/>
  <c r="U11" i="23"/>
  <c r="Q11" i="23"/>
  <c r="K11" i="23"/>
  <c r="U10" i="23"/>
  <c r="Q10" i="23"/>
  <c r="K10" i="23"/>
  <c r="U9" i="23"/>
  <c r="Q9" i="23"/>
  <c r="K9" i="23"/>
  <c r="U8" i="23"/>
  <c r="Q8" i="23"/>
  <c r="K8" i="23"/>
  <c r="U7" i="23"/>
  <c r="Q7" i="23"/>
  <c r="K7" i="23"/>
  <c r="U6" i="23"/>
  <c r="Q6" i="23"/>
  <c r="K6" i="23"/>
  <c r="U5" i="23"/>
  <c r="Q5" i="23"/>
  <c r="K5" i="23"/>
  <c r="U4" i="23"/>
  <c r="Q4" i="23"/>
  <c r="K4" i="23"/>
  <c r="U312" i="23" l="1"/>
  <c r="K312" i="23"/>
  <c r="Q312" i="23"/>
  <c r="E51" i="10" l="1"/>
  <c r="F30" i="10" l="1"/>
  <c r="F29" i="10"/>
  <c r="E29" i="10" l="1"/>
  <c r="C311" i="18" l="1"/>
  <c r="F75" i="10" l="1"/>
  <c r="B63" i="10" l="1"/>
  <c r="C1" i="10" l="1"/>
  <c r="A14" i="10" l="1"/>
  <c r="A8" i="10"/>
  <c r="E62" i="10" l="1"/>
  <c r="E59" i="10"/>
  <c r="E61" i="10"/>
  <c r="E64" i="10"/>
  <c r="E63" i="10"/>
  <c r="E60" i="10"/>
  <c r="D8" i="10"/>
  <c r="U8" i="10"/>
  <c r="K8" i="10"/>
  <c r="V8" i="10"/>
  <c r="F31" i="10" s="1"/>
  <c r="F33" i="10"/>
  <c r="T8" i="10"/>
  <c r="J8" i="10"/>
  <c r="G8" i="10"/>
  <c r="R8" i="10"/>
  <c r="H8" i="10"/>
  <c r="Q8" i="10"/>
  <c r="J14" i="10"/>
  <c r="P8" i="10"/>
  <c r="F8" i="10"/>
  <c r="F32" i="10" s="1"/>
  <c r="M8" i="10"/>
  <c r="O8" i="10"/>
  <c r="C8" i="10"/>
  <c r="G77" i="10" s="1"/>
  <c r="L8" i="10"/>
  <c r="Q14" i="10"/>
  <c r="C14" i="10"/>
  <c r="K14" i="10"/>
  <c r="O14" i="10"/>
  <c r="L14" i="10"/>
  <c r="D14" i="10"/>
  <c r="V14" i="10"/>
  <c r="T14" i="10"/>
  <c r="R14" i="10"/>
  <c r="M14" i="10"/>
  <c r="U14" i="10"/>
  <c r="H14" i="10"/>
  <c r="F14" i="10"/>
  <c r="G14" i="10"/>
  <c r="E40" i="10" l="1"/>
  <c r="F77" i="10"/>
  <c r="E32" i="10"/>
  <c r="E31" i="10"/>
  <c r="M18" i="10"/>
  <c r="F24" i="10" s="1"/>
  <c r="H18" i="10"/>
  <c r="L18" i="10"/>
  <c r="J18" i="10"/>
  <c r="O18" i="10"/>
  <c r="Q18" i="10"/>
  <c r="R18" i="10"/>
  <c r="F28" i="10" s="1"/>
  <c r="E49" i="10"/>
  <c r="K18" i="10"/>
  <c r="P18" i="10"/>
  <c r="E77" i="10"/>
  <c r="F50" i="10"/>
  <c r="E48" i="10"/>
  <c r="F48" i="10"/>
  <c r="F47" i="10"/>
  <c r="F49" i="10"/>
  <c r="E47" i="10"/>
  <c r="E50" i="10"/>
  <c r="E42" i="10"/>
  <c r="E14" i="10"/>
  <c r="G71" i="10"/>
  <c r="E71" i="10"/>
  <c r="E8" i="10"/>
  <c r="F71" i="10"/>
  <c r="F27" i="10" l="1"/>
  <c r="E27" i="10"/>
  <c r="F23" i="10"/>
  <c r="E23" i="10"/>
  <c r="F21" i="10"/>
  <c r="E21" i="10"/>
  <c r="E22" i="10"/>
  <c r="F22" i="10"/>
  <c r="E43" i="10"/>
  <c r="E41" i="10"/>
  <c r="F34" i="10"/>
  <c r="E35" i="10"/>
  <c r="F35" i="10"/>
  <c r="E34" i="10"/>
  <c r="E24" i="10"/>
  <c r="F26" i="10"/>
  <c r="E26" i="10"/>
  <c r="F25" i="10"/>
  <c r="E25" i="10"/>
  <c r="E28" i="10"/>
  <c r="F52" i="10"/>
  <c r="E52" i="10"/>
  <c r="G52" i="10" l="1"/>
  <c r="F36" i="10"/>
  <c r="E65" i="10"/>
  <c r="E36" i="10" l="1"/>
  <c r="G36" i="10" s="1"/>
</calcChain>
</file>

<file path=xl/sharedStrings.xml><?xml version="1.0" encoding="utf-8"?>
<sst xmlns="http://schemas.openxmlformats.org/spreadsheetml/2006/main" count="3536" uniqueCount="959">
  <si>
    <t>NORTH CAROLINA EDUCATION LOTTERY</t>
  </si>
  <si>
    <t>DEPARTMENT OF JUSTICE</t>
  </si>
  <si>
    <t>STATE AUDITOR</t>
  </si>
  <si>
    <t>ADMINISTRATIVE OFFICE OF THE COURTS</t>
  </si>
  <si>
    <t>OFFICE OF ADMINISTRATIVE HEARING</t>
  </si>
  <si>
    <t>DEPARTMENT OF ADMINISTRATION</t>
  </si>
  <si>
    <t>OFFICE OF STATE BUDGET &amp; MANAGEMENT</t>
  </si>
  <si>
    <t>INFORMATION TECHNOLOGY SERVICES</t>
  </si>
  <si>
    <t>OFFICE OF STATE CONTROLLER</t>
  </si>
  <si>
    <t>N C SCHOOL OF SCIENCE &amp; MATHEMATICS</t>
  </si>
  <si>
    <t>ENVIRONMENT AND NATURAL RESOURCES</t>
  </si>
  <si>
    <t>NC HOUSING FINANCE AGENCY</t>
  </si>
  <si>
    <t>WILDLIFE RESOURCES COMMISSION</t>
  </si>
  <si>
    <t>STATE BOARD OF ELECTIONS</t>
  </si>
  <si>
    <t>GOVERNOR'S OFFICE</t>
  </si>
  <si>
    <t>LT GOVERNOR'S OFFICE</t>
  </si>
  <si>
    <t>GENERAL ASSEMBLY</t>
  </si>
  <si>
    <t>HEALTH &amp; HUMAN SVCS</t>
  </si>
  <si>
    <t>DEPARTMENT OF COMMERCE</t>
  </si>
  <si>
    <t>INSURANCE DEPARTMENT</t>
  </si>
  <si>
    <t>LABOR DEPARTMENT</t>
  </si>
  <si>
    <t>REVENUE DEPARTMENT</t>
  </si>
  <si>
    <t>SECRETARY OF STATE</t>
  </si>
  <si>
    <t>STATE TREASURER</t>
  </si>
  <si>
    <t>BARBER EXAMINERS, STATE BOARD OF</t>
  </si>
  <si>
    <t>NORTH CAROLINA BOARD OF OPTICIANS</t>
  </si>
  <si>
    <t>N C REAL ESTATE COMMISSION</t>
  </si>
  <si>
    <t>N C AUCTIONEERS LICENSING BOARD</t>
  </si>
  <si>
    <t>N C STATE BOARD OF EXAMINERS OF PRACTICING PSYCHOL</t>
  </si>
  <si>
    <t>COMMUNITY COLLEGES ADMINISTRATION</t>
  </si>
  <si>
    <t>DEPARTMENT OF PUBLIC SAFETY</t>
  </si>
  <si>
    <t>APPALACHIAN STATE UNIVERSITY</t>
  </si>
  <si>
    <t>N C SCHOOL OF THE ARTS</t>
  </si>
  <si>
    <t>EAST CAROLINA UNIVERSITY</t>
  </si>
  <si>
    <t>ELIZABETH CITY STATE UNIVERSITY</t>
  </si>
  <si>
    <t>FAYETTEVILLE STATE UNIVERSITY</t>
  </si>
  <si>
    <t>NC A&amp;T UNIVERSITY</t>
  </si>
  <si>
    <t>N C CENTRAL UNIVERSITY</t>
  </si>
  <si>
    <t>UNIVERSITY OF NORTH CAROLINA AT GREENSBORO</t>
  </si>
  <si>
    <t>UNC - PEMBROKE</t>
  </si>
  <si>
    <t>N C STATE UNIVERSITY</t>
  </si>
  <si>
    <t>UNC-CH CB 1260</t>
  </si>
  <si>
    <t>UNC-GENERAL ADMINISTRATION</t>
  </si>
  <si>
    <t>UNC HEALTH CARE SYSTEM</t>
  </si>
  <si>
    <t>UNIVERSITY OF NORTH CAROLINA PRESS</t>
  </si>
  <si>
    <t>WESTERN CAROLINA UNIVERSITY</t>
  </si>
  <si>
    <t>WINSTON-SALEM STATE UNIVERSITY</t>
  </si>
  <si>
    <t>DEPARTMENT OF PUBLIC INSTRUCTION</t>
  </si>
  <si>
    <t>UNIVERSITY OF NORTH CAROLINA AT ASHEVILLE</t>
  </si>
  <si>
    <t>UNIVERSITY OF NORTH CAROLINA AT CHARLOTTE</t>
  </si>
  <si>
    <t>UNIVERSITY OF NORTH CAROLINA AT WILMINGTON</t>
  </si>
  <si>
    <t>YANCEY COUNTY SCHOOLS</t>
  </si>
  <si>
    <t>ALAMANCE COUNTY SCHOOLS</t>
  </si>
  <si>
    <t>CLOVER GARDEN CHARTER SCHOOL</t>
  </si>
  <si>
    <t>RIVER MILL ACADEMY CHARTER</t>
  </si>
  <si>
    <t>THE HAWBRIDGE SCHOOL</t>
  </si>
  <si>
    <t>ALAMANCE COMMUNITY COLLEGE</t>
  </si>
  <si>
    <t>ALEXANDER COUNTY SCHOOLS</t>
  </si>
  <si>
    <t>ALLEGHANY COUNTY SCHOOLS</t>
  </si>
  <si>
    <t>ANSON COUNTY SCHOOLS</t>
  </si>
  <si>
    <t>SOUTH PIEDMONT COMMUNITY COLLEGE</t>
  </si>
  <si>
    <t>ASHE COUNTY SCHOOLS</t>
  </si>
  <si>
    <t>AVERY COUNTY SCHOOLS</t>
  </si>
  <si>
    <t>GRANDFATHER ACADEMY</t>
  </si>
  <si>
    <t>BEAUFORT COUNTY SCHOOLS</t>
  </si>
  <si>
    <t>BEAUFORT COUNTY COMMUNITY COLLEGE</t>
  </si>
  <si>
    <t>BERTIE COUNTY SCHOOLS</t>
  </si>
  <si>
    <t>BLADEN COUNTY SCHOOLS</t>
  </si>
  <si>
    <t>BLADEN COMMUNITY COLLEGE</t>
  </si>
  <si>
    <t>BRUNSWICK COUNTY SCHOOLS</t>
  </si>
  <si>
    <t>BRUNSWICK COMMUNITY COLLEGE</t>
  </si>
  <si>
    <t>BUNCOMBE COUNTY SCHOOLS</t>
  </si>
  <si>
    <t>F DELANY NEW SCHOOL FOR CHILDREN</t>
  </si>
  <si>
    <t>EVERGREEN COMMUNITY CHARTER SCHOOL</t>
  </si>
  <si>
    <t>ASHEVILLE-BUNCOMBE TECHNICAL COLLEGE</t>
  </si>
  <si>
    <t>ASHEVILLE CITY SCHOOLS</t>
  </si>
  <si>
    <t>BURKE COUNTY SCHOOLS</t>
  </si>
  <si>
    <t>WESTERN PIEDMONT COMM COLLEGE</t>
  </si>
  <si>
    <t>CABARRUS COUNTY SCHOOLS</t>
  </si>
  <si>
    <t>CAROLINA INTERNATIONAL SCHOOL</t>
  </si>
  <si>
    <t>KANNAPOLIS CITY SCHOOLS</t>
  </si>
  <si>
    <t>CALDWELL COUNTY SCHOOLS</t>
  </si>
  <si>
    <t>CALDWELL COMMUNITY COLLEGE</t>
  </si>
  <si>
    <t>CAMDEN COUNTY SCHOOLS</t>
  </si>
  <si>
    <t>CARTERET COUNTY SCHOOLS</t>
  </si>
  <si>
    <t>CARTERET COMMUNITY COLLEGE</t>
  </si>
  <si>
    <t>CASWELL COUNTY SCHOOLS</t>
  </si>
  <si>
    <t>CATAWBA COUNTY SCHOOLS</t>
  </si>
  <si>
    <t>CATAWBA VALLEY COMMUNITY COLLEGE</t>
  </si>
  <si>
    <t>HICKORY CITY SCHOOLS</t>
  </si>
  <si>
    <t>NEWTON-CONOVER CITY SCHOOLS</t>
  </si>
  <si>
    <t>CHATHAM COUNTY SCHOOLS</t>
  </si>
  <si>
    <t>CHEROKEE COUNTY SCHOOLS</t>
  </si>
  <si>
    <t>TRI-COUNTY COMMUNITY COLLEGE</t>
  </si>
  <si>
    <t>EDENTON-CHOWAN COUNTY SCHOOLS</t>
  </si>
  <si>
    <t>CLAY COUNTY SCHOOLS</t>
  </si>
  <si>
    <t>CLEVELAND COUNTY SCHOOLS</t>
  </si>
  <si>
    <t>COLUMBUS COUNTY SCHOOLS</t>
  </si>
  <si>
    <t>SOUTHEASTERN COMMUNITY COLLEGE</t>
  </si>
  <si>
    <t>WHITEVILLE CITY SCHOOLS</t>
  </si>
  <si>
    <t>CRAVEN COMMUNITY COLLEGE</t>
  </si>
  <si>
    <t>CUMBERLAND COUNTY SCHOOLS</t>
  </si>
  <si>
    <t>FAYETTEVILLE TECHNICAL COMMUNITY COLLEGE</t>
  </si>
  <si>
    <t>CURRITUCK COUNTY SCHOOLS</t>
  </si>
  <si>
    <t>DARE COUNTY SCHOOLS</t>
  </si>
  <si>
    <t>DAVIDSON COUNTY SCHOOLS</t>
  </si>
  <si>
    <t>DAVIDSON COUNTY COMMUNITY COLLEGE</t>
  </si>
  <si>
    <t>LEXINGTON CITY SCHOOLS</t>
  </si>
  <si>
    <t>THOMASVILLE CITY SCHOOLS</t>
  </si>
  <si>
    <t>DAVIE COUNTY SCHOOLS</t>
  </si>
  <si>
    <t>N.E. REGIONAL SCHOOL FOR BIOTECHNOLOGY</t>
  </si>
  <si>
    <t>CORNERSTONE ACADEMY</t>
  </si>
  <si>
    <t>DUPLIN COUNTY SCHOOLS</t>
  </si>
  <si>
    <t>JAMES SPRUNT TECHNICAL COLLEGE</t>
  </si>
  <si>
    <t>DURHAM PUBLIC SCHOOLS</t>
  </si>
  <si>
    <t>CENTRAL PARK SCH FOR CHILDREN</t>
  </si>
  <si>
    <t>HEALTHY START ACADEMY</t>
  </si>
  <si>
    <t>VOYAGER ACADEMY</t>
  </si>
  <si>
    <t>DURHAM TECHNICAL INSTITUTE</t>
  </si>
  <si>
    <t>BEAR GRASS CHARTER SCHOOL</t>
  </si>
  <si>
    <t>EDGECOMBE COUNTY SCHOOLS</t>
  </si>
  <si>
    <t>EDGECOMBE TECHNICAL COLLEGE</t>
  </si>
  <si>
    <t>WINSTON-SALEM-FORSYTH COUNTY SCHOOLS</t>
  </si>
  <si>
    <t>ARTS BASED ELEMENTARY CHARTER</t>
  </si>
  <si>
    <t>FORSYTH TECHNICAL INSTITUTE</t>
  </si>
  <si>
    <t>FRANKLIN COUNTY SCHOOLS</t>
  </si>
  <si>
    <t>A CHILDS GARDEN CHARTER (AKA CROSS CREEK CHARTER)</t>
  </si>
  <si>
    <t>GASTON COUNTY SCHOOLS</t>
  </si>
  <si>
    <t>GASTON COLLEGE</t>
  </si>
  <si>
    <t>GATES COUNTY SCHOOLS</t>
  </si>
  <si>
    <t>GRAHAM COUNTY SCHOOLS</t>
  </si>
  <si>
    <t>GRANVILLE COUNTY SCHOOLS AND OXFORD ORPHANAGE</t>
  </si>
  <si>
    <t>GREENE COUNTY SCHOOLS</t>
  </si>
  <si>
    <t>GUILFORD COUNTY SCHOOLS</t>
  </si>
  <si>
    <t>GUILFORD TECHNICAL COMMUNITY COLLEGE</t>
  </si>
  <si>
    <t>HALIFAX COUNTY SCHOOLS</t>
  </si>
  <si>
    <t>HALIFAX COMMUNITY COLLEGE</t>
  </si>
  <si>
    <t>ROANOKE RAPIDS CITY SCHOOLS</t>
  </si>
  <si>
    <t>WELDON CITY SCHOOLS</t>
  </si>
  <si>
    <t>HARNETT COUNTY SCHOOLS</t>
  </si>
  <si>
    <t>HAYWOOD COUNTY SCHOOLS</t>
  </si>
  <si>
    <t>HAYWOOD TECHNICAL COLLEGE</t>
  </si>
  <si>
    <t>HENDERSON COUNTY SCHOOLS</t>
  </si>
  <si>
    <t>MOUNTAIN COMMUNITY SCHOOL</t>
  </si>
  <si>
    <t>BLUE RIDGE COMMUNITY COLLEGE</t>
  </si>
  <si>
    <t>HERTFORD COUNTY SCHOOLS</t>
  </si>
  <si>
    <t>ROANOKE-CHOWAN COMMUNITY COLLEGE</t>
  </si>
  <si>
    <t>HOKE COUNTY SCHOOLS</t>
  </si>
  <si>
    <t>HYDE COUNTY SCHOOLS</t>
  </si>
  <si>
    <t>SUCCESS INSTITUTE</t>
  </si>
  <si>
    <t>MITCHELL COMMUNITY COLLEGE</t>
  </si>
  <si>
    <t>MOORESVILLE CITY SCHOOLS</t>
  </si>
  <si>
    <t>JACKSON COUNTY SCHOOLS</t>
  </si>
  <si>
    <t>SOUTHWESTERN COMMUNITY COLLEGE</t>
  </si>
  <si>
    <t>JOHNSTON COUNTY SCHOOLS</t>
  </si>
  <si>
    <t>JOHNSTON TECHNICAL COLLEGE</t>
  </si>
  <si>
    <t>NEUSE CHARTER SCHOOL</t>
  </si>
  <si>
    <t>JONES COUNTY SCHOOLS</t>
  </si>
  <si>
    <t>SANFORD-LEE COUNTY BOARD OF EDUCATION</t>
  </si>
  <si>
    <t>CENTRAL CAROLINA COMMUNITY COLLEGE</t>
  </si>
  <si>
    <t>LENOIR COUNTY SCHOOLS</t>
  </si>
  <si>
    <t>CHILDRENS VILLAGE ACADEMY</t>
  </si>
  <si>
    <t>LENOIR COUNTY COMMUNITY COLLEGE</t>
  </si>
  <si>
    <t>LINCOLN COUNTY SCHOOLS</t>
  </si>
  <si>
    <t>MACON COUNTY SCHOOLS</t>
  </si>
  <si>
    <t>MADISON COUNTY SCHOOLS</t>
  </si>
  <si>
    <t>MARTIN COUNTY SCHOOLS</t>
  </si>
  <si>
    <t>MARTIN COMMUNITY COLLEGE</t>
  </si>
  <si>
    <t>MCDOWELL COUNTY SCHOOLS</t>
  </si>
  <si>
    <t>MCDOWELL TECHNICAL COLLEGE</t>
  </si>
  <si>
    <t>CHARLOTTE-MECKLENBURG COUNTY SCHOOLS</t>
  </si>
  <si>
    <t>COMMUNITY CHARTER SCHOOL</t>
  </si>
  <si>
    <t>COMMUNITY SCHOOL OF DAVIDSON</t>
  </si>
  <si>
    <t>CENTRAL PIEDMONT COMMUNITY COLLEGE</t>
  </si>
  <si>
    <t>LAKE NORMAN CHARTER SCHOOL</t>
  </si>
  <si>
    <t>SOCRATES ACADEMY</t>
  </si>
  <si>
    <t>PINE LAKE PREP CHARTER</t>
  </si>
  <si>
    <t>CHARLOTTE SECONDARY CHARTER</t>
  </si>
  <si>
    <t>MITCHELL COUNTY SCHOOLS</t>
  </si>
  <si>
    <t>KIPP CHARLOTTE CHARTER</t>
  </si>
  <si>
    <t>MAYLAND TECHNICAL COLLEGE</t>
  </si>
  <si>
    <t>MONTGOMERY COUNTY SCHOOLS</t>
  </si>
  <si>
    <t>MONTGOMERY COMMUNITY COLLEGE</t>
  </si>
  <si>
    <t>MOORE COUNTY SCHOOLS</t>
  </si>
  <si>
    <t>ACADEMY OF MOORE COUNTY</t>
  </si>
  <si>
    <t>STARS CHARTER SCHOOL</t>
  </si>
  <si>
    <t>SANDHILLS COMMUNITY COLLEGE</t>
  </si>
  <si>
    <t>NASH-ROCKY MOUNT SCHOOLS</t>
  </si>
  <si>
    <t>NEW HANOVER COUNTY SCHOOLS</t>
  </si>
  <si>
    <t>CAPE FEAR CTR FOR INQUIRY</t>
  </si>
  <si>
    <t>WILMINGTON PREP ACADEMY</t>
  </si>
  <si>
    <t>CAPE FEAR COMMUNITY COLLEGE</t>
  </si>
  <si>
    <t>NORTHAMPTON COUNTY SCHOOLS</t>
  </si>
  <si>
    <t>GASTON COLLEGE PREPARATORY CHARTER</t>
  </si>
  <si>
    <t>ONSLOW COUNTY SCHOOLS</t>
  </si>
  <si>
    <t>ZECA SCHOOL OF THE ARTS AND TECHNOLOGY</t>
  </si>
  <si>
    <t>COASTAL CAROLINA COMMUNITY COLLEGE</t>
  </si>
  <si>
    <t>ORANGE COUNTY SCHOOLS</t>
  </si>
  <si>
    <t>ORANGE CHARTER SCHOOL</t>
  </si>
  <si>
    <t>PAMLICO COUNTY SCHOOLS</t>
  </si>
  <si>
    <t>ARAPAHOE CHARTER SCHOOL</t>
  </si>
  <si>
    <t>PAMLICO COMMUNITY COLLEGE</t>
  </si>
  <si>
    <t>ELIZABETH CITY AND PASQUOTANK COUNTY SCHOOLS</t>
  </si>
  <si>
    <t>COLLEGE OF THE ALBEMARLE</t>
  </si>
  <si>
    <t>PENDER COUNTY SCHOOLS</t>
  </si>
  <si>
    <t>PERQUIMANS COUNTY SCHOOLS</t>
  </si>
  <si>
    <t>PERSON COUNTY SCHOOLS</t>
  </si>
  <si>
    <t>ROXBORO COMMUNITY SCHOOL</t>
  </si>
  <si>
    <t>PIEDMONT COMMUNITY COLLEGE</t>
  </si>
  <si>
    <t>PITT COUNTY SCHOOLS</t>
  </si>
  <si>
    <t>PITT COMMUNITY COLLEGE</t>
  </si>
  <si>
    <t>POLK COUNTY SCHOOLS</t>
  </si>
  <si>
    <t>RANDOLPH COUNTY SCHOOLS</t>
  </si>
  <si>
    <t>UWHARRIE CHARTER ACADEMY</t>
  </si>
  <si>
    <t>RANDOLPH COMMUNITY COLLEGE</t>
  </si>
  <si>
    <t>ASHEBORO CITY SCHOOLS</t>
  </si>
  <si>
    <t>RICHMOND COUNTY SCHOOLS</t>
  </si>
  <si>
    <t>RICHMOND TECHNICAL COLLEGE</t>
  </si>
  <si>
    <t>ROBESON COUNTY SCHOOLS</t>
  </si>
  <si>
    <t>SOUTHEASTERN ACADEMY CHARTER SCHOOL</t>
  </si>
  <si>
    <t>ROBESON COMMUNITY COLLEGE</t>
  </si>
  <si>
    <t>ROCKINGHAM COUNTY SCHOOLS</t>
  </si>
  <si>
    <t>BETHANY COMMUNITY MIDDLE SCHOOL</t>
  </si>
  <si>
    <t>ROCKINGHAM COMMUNITY COLLEGE</t>
  </si>
  <si>
    <t>ROWAN-SALISBURY SCHOOL SYSTEM</t>
  </si>
  <si>
    <t>ROWAN-CABARRUS COMMUNITY COLLEGE</t>
  </si>
  <si>
    <t>RUTHERFORD COUNTY SCHOOLS</t>
  </si>
  <si>
    <t>ISOTHERMAL COMMUNITY COLLEGE</t>
  </si>
  <si>
    <t>SAMPSON COUNTY SCHOOLS</t>
  </si>
  <si>
    <t>SAMPSON COMMUNITY COLLEGE</t>
  </si>
  <si>
    <t>CLINTON CITY SCHOOLS</t>
  </si>
  <si>
    <t>SCOTLAND COUNTY SCHOOLS</t>
  </si>
  <si>
    <t>STANLY COUNTY SCHOOLS</t>
  </si>
  <si>
    <t>GRAY STONE DAY SCHOOL</t>
  </si>
  <si>
    <t>STANLY COMMUNITY COLLEGE</t>
  </si>
  <si>
    <t>STOKES COUNTY SCHOOLS</t>
  </si>
  <si>
    <t>SURRY COUNTY SCHOOLS</t>
  </si>
  <si>
    <t>BRIDGES CHARTER SCHOOLS</t>
  </si>
  <si>
    <t>MILLENNIUM CHARTER ACADEMY</t>
  </si>
  <si>
    <t>SURRY COMMUNITY COLLEGE</t>
  </si>
  <si>
    <t>MOUNT AIRY CITY SCHOOLS</t>
  </si>
  <si>
    <t>ELKIN CITY SCHOOLS</t>
  </si>
  <si>
    <t>SWAIN COUNTY SCHOOLS</t>
  </si>
  <si>
    <t>MTN DISCOVERY CHARTER</t>
  </si>
  <si>
    <t>TRANSYLVANIA COUNTY SCHOOLS</t>
  </si>
  <si>
    <t>BREVARD ACADEMY CHARTER SCHOOL</t>
  </si>
  <si>
    <t>TYRRELL COUNTY SCHOOLS</t>
  </si>
  <si>
    <t>UNION COUNTY SCHOOLS</t>
  </si>
  <si>
    <t>VANCE COUNTY SCHOOLS</t>
  </si>
  <si>
    <t>VANCE CHARTER SCHOOL</t>
  </si>
  <si>
    <t>VANCE-GRANVILLE COMMUNITY COLLEGE</t>
  </si>
  <si>
    <t>ENDEAVOR CHARTER SCHOOL</t>
  </si>
  <si>
    <t>SOUTHERN WAKE ACADEMY</t>
  </si>
  <si>
    <t>WAKE TECHNICAL COLLEGE</t>
  </si>
  <si>
    <t>CASA ESPERANZA MONTESSORI</t>
  </si>
  <si>
    <t>WARREN COUNTY SCHOOLS</t>
  </si>
  <si>
    <t>HALIWA-SAPONI TRIBAL CHARTER</t>
  </si>
  <si>
    <t>WASHINGTON COUNTY SCHOOLS</t>
  </si>
  <si>
    <t>HENDERSON COLLEGIATE CHARTER SCHOOL</t>
  </si>
  <si>
    <t>WATAUGA COUNTY SCHOOLS</t>
  </si>
  <si>
    <t>TWO RIVERS COMM SCHOOL</t>
  </si>
  <si>
    <t>WAYNE COUNTY SCHOOLS</t>
  </si>
  <si>
    <t>WAYNE COMMUNITY COLLEGE</t>
  </si>
  <si>
    <t>WILKES COUNTY SCHOOLS</t>
  </si>
  <si>
    <t>PINNACLE CLASSICAL ACADEMY</t>
  </si>
  <si>
    <t>WILKES COMMUNITY COLLEGE</t>
  </si>
  <si>
    <t>WILSON COUNTY SCHOOLS</t>
  </si>
  <si>
    <t>WILSON COMMUNITY COLLEGE</t>
  </si>
  <si>
    <t>YADKIN COUNTY SCHOOLS</t>
  </si>
  <si>
    <t>HIGHWAY - ADMINISTRATIVE</t>
  </si>
  <si>
    <t>Agency Number</t>
  </si>
  <si>
    <t>Agency</t>
  </si>
  <si>
    <t>Deferred Outflows Of Resources</t>
  </si>
  <si>
    <t>Deferred Inflows Of Resources</t>
  </si>
  <si>
    <t>Differences Between Expected And Actual Experience</t>
  </si>
  <si>
    <t>Net Difference Between Projected And Actual Investment Earnings On Plan Investments</t>
  </si>
  <si>
    <t>Changes Of Assumptions</t>
  </si>
  <si>
    <t>Changes In Proportion And Differences Between Employer Contributions And Proportional Share Of Contributions</t>
  </si>
  <si>
    <t>Net Amortization Of Deferred Amounts From Changes In Proportion And Differences Between Employer Contributions And Proportional Share Of Contributions</t>
  </si>
  <si>
    <t>Differences between expected and actual experience</t>
  </si>
  <si>
    <t>Changes of assumptions</t>
  </si>
  <si>
    <t>Changes in proportion and differences between employer contributions and proportionate share of contributions</t>
  </si>
  <si>
    <t xml:space="preserve">      Total</t>
  </si>
  <si>
    <t>Deferred Outflows of Resources</t>
  </si>
  <si>
    <t>Deferred Inflows of Resources</t>
  </si>
  <si>
    <t>Future amortization:</t>
  </si>
  <si>
    <t>Year ended June 30:</t>
  </si>
  <si>
    <t>Thereafter</t>
  </si>
  <si>
    <t>Choose Your Agency:</t>
  </si>
  <si>
    <t>Agency Number:</t>
  </si>
  <si>
    <t>Notes</t>
  </si>
  <si>
    <t>(a)</t>
  </si>
  <si>
    <t>At the beginning of the period in which the provisions of Statement 68 are adopted, there may be circumstances in which it is not practical for a government to determine the amounts of all applicable deferred inflows of resources and deferred outflows of resources related to pensions. In such circumstances, the government should recognize a beginning deferred outflow of resources only for its pension contributions, if any, made subsequent to the measurement date of the beginning net pension liability but before the start of the government’s fiscal year. Additionally, in those circumstances, no beginning balances for other deferred outflows of resources and deferred inflows of resources related to pensions should be recognized. (GASB 71, paragraph 3)</t>
  </si>
  <si>
    <t>(b1)</t>
  </si>
  <si>
    <t>Differences between expected and actual experience with regard to economic and demographic factors in the measurement of the total pension liability should be included in collective pension expense, beginning in the current measurement period, using a systematic and rational method over a closed period equal to the average of the expected remaining service lives of all employees that are provided with pensions through the pension plan (active employees and inactive employees) determined as of the beginning of the measurement period. The portion not included in collective pension expense should be included in collective deferred outflows of resources or deferred inflows of resources related to pensions. (GASB 68, paragraph 71a)</t>
  </si>
  <si>
    <t>(b2)</t>
  </si>
  <si>
    <t>Experience gains represent actual experience that increases the total pension liability less than projected or decreases the total pension liability greater than projected. These amounts result in decreases in pension expense and increases in deferred inflows of resources. (GASB 68 Implementation Guide, page 142)</t>
  </si>
  <si>
    <t>(c1)</t>
  </si>
  <si>
    <t>The difference between projected and actual earnings on pension plan investments should be included in collective pension expense using a systematic and rational method over a closed five-year period, beginning in the current measurement period. The amount not included in collective pension expense should be included in collective deferred outflows of resources or deferred inflows of resources related to pensions. Collective deferred outflows of resources and deferred inflows of resources arising from differences between projected and actual pension plan investment earnings in different measurement periods should be aggregated and included as a net collective deferred outflow of resources related to pensions or a net collective deferred inflow of resources related to pensions. (GASB 68, paragraph 71b)</t>
  </si>
  <si>
    <t>(c2)</t>
  </si>
  <si>
    <t>Investment returns that are greater than projected decrease pension expense and increase deferred inflows of resources.</t>
  </si>
  <si>
    <t>(d)</t>
  </si>
  <si>
    <t>Changes of assumptions about future economic or demographic factors or of other inputs should be included in collective pension expense, beginning in the current measurement period, using a systematic and rational method over a closed period equal to the average of the expected remaining service lives of all employees that are provided with pensions through the pension plan (active employees and inactive employees) determined as of the beginning of the measurement period. The portion not included in collective pension expense should be included in collective deferred outflows of resources or deferred inflows of resources related to pensions. (GASB 68, paragraph 71a)</t>
  </si>
  <si>
    <t>(e1)</t>
  </si>
  <si>
    <t>If there is a change in the employer’s proportion of the collective net pension liability since the prior measurement date, the net effect of that change on the employer’s proportionate shares of the collective net pension liability and collective deferred outflows of resources and deferred inflows of resources related to pensions, determined as of the beginning of the measurement period, should be recognized in the employer’s pension expense, beginning in the current reporting period, using a systematic and rational method over a closed period. For this purpose, the length of the expense recognition period should be equal to the average of the expected remaining service lives of all employees that are provided with pensions through the pension plan (active employees and inactive employees) determined as of the beginning of the measurement period. The amount not recognized in the employer’s pension expense should be reported as a deferred outflow of resources or deferred inflow of resources related to pensions. (GASB 68, paragraph 54)</t>
  </si>
  <si>
    <t>(e2)</t>
  </si>
  <si>
    <t>For contributions to the pension plan other than those to separately finance specific liabilities of an individual employer or nonemployer contributing entity to the pension plan, the difference during the measurement period between (a) the total amount of such contributions from the employer (and amounts associated with the employer from nonemployer contributing entities that are not in a special funding situation) and (b) the amount of the employer’s proportionate share of the total of such contributions from all employers and all nonemployer contributing entities should be recognized in the employer’s pension expense, beginning in the current reporting period, using a systematic and rational method over a closed period. For this purpose, the length of the expense recognition period should be equal to the average of the expected remaining service lives of all employees that are provided with pensions through the pension plan (active employees and inactive employees) determined as of the beginning of the measurement period. The amount not recognized in the employer’s pension expense should be reported as a deferred outflow of resources or deferred inflow of resources related to pensions. (GASB 68, paragraph 55)</t>
  </si>
  <si>
    <t>(e3)</t>
  </si>
  <si>
    <t>If the employer's actual contributions exceed its proportionate share of total contributions, the difference increases pension expense and results in a deferred outflow of resources. (GASB 68 Implementation Guide, page 164)</t>
  </si>
  <si>
    <t>(f)</t>
  </si>
  <si>
    <t>Contributions to the pension plan from the employer subsequent to the measurement date of the collective net pension liability and before the end of the employer’s reporting period should be reported as a deferred outflow of resources related to pensions. (GASB 68, paragraph 57)</t>
  </si>
  <si>
    <t>(g)</t>
  </si>
  <si>
    <t>Components of collective pension expense include—service cost, interest on the total pension liability, effect of changes in benefit terms, expected investment income, plan administrative costs, employee contributions, and expensed portions of deferred outflows/inflows of resources related to pensions. Contributions from employers or nonemployer contributing entities should not be included in pension expense. (GASB 68, paragraph 71c)</t>
  </si>
  <si>
    <t>Current Proportional Share</t>
  </si>
  <si>
    <t>Prior Proportional Share</t>
  </si>
  <si>
    <t>INVEST COLLEGIATE CHARTER (BUNCOMBE)</t>
  </si>
  <si>
    <t>KIPP HALIFAX COLLEGE PREP CHARTER</t>
  </si>
  <si>
    <t>PIONEER SPRINGS COMMUNITY CHARTER</t>
  </si>
  <si>
    <t>CURRENT YEAR</t>
  </si>
  <si>
    <t>Note:</t>
  </si>
  <si>
    <t>Total Plan</t>
  </si>
  <si>
    <t>Unit's proportionate share (for footnote disclosure)</t>
  </si>
  <si>
    <t>Change in Proportional Share</t>
  </si>
  <si>
    <t xml:space="preserve">Employer contributions subsequent to the measurement date * </t>
  </si>
  <si>
    <t>N.E. ACADEMY OF AEROSPACE &amp; ADV.TECH</t>
  </si>
  <si>
    <t>Total</t>
  </si>
  <si>
    <t>Primary Agency Number</t>
  </si>
  <si>
    <t>Information for notes to the financial statements</t>
  </si>
  <si>
    <t>FERNLEAF COMMUNITY CHARTER</t>
  </si>
  <si>
    <t>FY201X refers to the fiscal year ended June 30, 201X</t>
  </si>
  <si>
    <t>Agency Num</t>
  </si>
  <si>
    <t>Agency Name</t>
  </si>
  <si>
    <t>DEPARTMENT OF NATURAL AND CULTURAL RESOURCES</t>
  </si>
  <si>
    <t>DEPT OF AGRICULTURE &amp; CONSUMER SVCS.</t>
  </si>
  <si>
    <t>UNC-CHAPEL HILL CB1260</t>
  </si>
  <si>
    <t>CLEVELAND COMMUNITY COLLEGE</t>
  </si>
  <si>
    <t>NEW BERN CRAVEN COUNTY BOARD OF EDUCATION</t>
  </si>
  <si>
    <t>INVEST COLLEGIATE CHARTER (DAVIDSON)</t>
  </si>
  <si>
    <t>IREDELL-STATESVILLE SCHOOLS</t>
  </si>
  <si>
    <t>AMERICAN RENAISSANCE MID SCHOOL</t>
  </si>
  <si>
    <t>CORVIAN COMMUNITY CHARTER SCHOOL</t>
  </si>
  <si>
    <t>THE NORTH CAROLINA LEADERSHIP ACADEMY</t>
  </si>
  <si>
    <t>NASH COMMUNITY COLLEGE</t>
  </si>
  <si>
    <t>CHAPEL HILL - CARRBORO CITY SCHOOLS</t>
  </si>
  <si>
    <t>WAKE COUNTY PUBLIC SCHOOLS SYSTEM</t>
  </si>
  <si>
    <t>EAST WAKE FIRST ACADEMY</t>
  </si>
  <si>
    <t xml:space="preserve">PRIOR YEAR </t>
  </si>
  <si>
    <t>JE description</t>
  </si>
  <si>
    <t>DR</t>
  </si>
  <si>
    <t>CR</t>
  </si>
  <si>
    <t>Differences between expected and actual experience (DO)</t>
  </si>
  <si>
    <t>Changes of assumptions (DO)</t>
  </si>
  <si>
    <t>Changes in proportion and differences between employer contributions and proportionate share of contributions (DO)</t>
  </si>
  <si>
    <t>Differences between expected and actual experience (DI)</t>
  </si>
  <si>
    <t>Changes of assumptions (DI)</t>
  </si>
  <si>
    <t>Changes in proportion and differences between employer contributions and proportionate share of contributions (DI)</t>
  </si>
  <si>
    <t>Employer contributions subsequent to measurement date (DO)</t>
  </si>
  <si>
    <t>Unit's share of collective pension expense</t>
  </si>
  <si>
    <t>Pension expense resulting from difference between ORBIT system contributions and what was recorded as a deferred outflow in the prior year</t>
  </si>
  <si>
    <t>Tables for Disclosure</t>
  </si>
  <si>
    <t>N/A</t>
  </si>
  <si>
    <t>All RHBF Employers</t>
  </si>
  <si>
    <t>OPEB Expense</t>
  </si>
  <si>
    <t>Employer Number</t>
  </si>
  <si>
    <t>Employer</t>
  </si>
  <si>
    <t>Differences Between Expected and Actual Experience</t>
  </si>
  <si>
    <t>Changes of Assumptions</t>
  </si>
  <si>
    <t>Changes in Proportion and Differences Between Employer Contributions and Proportionate Share of Contributions</t>
  </si>
  <si>
    <t>Total Deferred Inflows of Resources</t>
  </si>
  <si>
    <t>Total Employer OPEB Expense</t>
  </si>
  <si>
    <t>North Carolina Education Lottery</t>
  </si>
  <si>
    <t>Department Of Justice</t>
  </si>
  <si>
    <t>State Auditor</t>
  </si>
  <si>
    <t>Department Of Cultural Resources</t>
  </si>
  <si>
    <t>Administrative Office Of The Courts</t>
  </si>
  <si>
    <t>Office Of Administrative Hearing</t>
  </si>
  <si>
    <t>Department Of Administration</t>
  </si>
  <si>
    <t>Office Of State Budget &amp; Management</t>
  </si>
  <si>
    <t>Information Technology Services</t>
  </si>
  <si>
    <t>Office Of State Controller</t>
  </si>
  <si>
    <t>N.C. School Of Science &amp; Mathematics</t>
  </si>
  <si>
    <t>Environment And Natural Resources</t>
  </si>
  <si>
    <t>N.C. Housing Finance Agency</t>
  </si>
  <si>
    <t>Wildlife Resources Commission</t>
  </si>
  <si>
    <t>State Board Of Elections</t>
  </si>
  <si>
    <t>Governor's Office</t>
  </si>
  <si>
    <t>Lt. Governor's Office</t>
  </si>
  <si>
    <t>General Assembly</t>
  </si>
  <si>
    <t>Health &amp; Human Services</t>
  </si>
  <si>
    <t>Department Of Commerce</t>
  </si>
  <si>
    <t>Insurance Department</t>
  </si>
  <si>
    <t>Labor Department</t>
  </si>
  <si>
    <t>Revenue Department</t>
  </si>
  <si>
    <t>Secretary Of State</t>
  </si>
  <si>
    <t>State Treasurer</t>
  </si>
  <si>
    <t>State Health Plan (subset of Department of Treasurer)</t>
  </si>
  <si>
    <t>Department Of Agriculture</t>
  </si>
  <si>
    <t>Barber Examiners, State Board Of</t>
  </si>
  <si>
    <t>N.C. Real Estate Commission</t>
  </si>
  <si>
    <t>N.C. Auctioneers Licensing Board</t>
  </si>
  <si>
    <t>N.C. State Board Of Examiners Of Practicing Psychol</t>
  </si>
  <si>
    <t>Community Colleges Administration</t>
  </si>
  <si>
    <t>Department Of Public Safety</t>
  </si>
  <si>
    <t>Appalachian State University</t>
  </si>
  <si>
    <t>N.C. School Of The Arts</t>
  </si>
  <si>
    <t>East Carolina University</t>
  </si>
  <si>
    <t>Elizabeth City State University</t>
  </si>
  <si>
    <t>Fayetteville State University</t>
  </si>
  <si>
    <t>N.C. A&amp;T University</t>
  </si>
  <si>
    <t>N.C. Central University</t>
  </si>
  <si>
    <t>University Of North Carolina At Greensboro</t>
  </si>
  <si>
    <t>UNC - Pembroke</t>
  </si>
  <si>
    <t>N.C. State University</t>
  </si>
  <si>
    <t>UNC-General Administration</t>
  </si>
  <si>
    <t>UNC Health Care System</t>
  </si>
  <si>
    <t>University Of North Carolina Press</t>
  </si>
  <si>
    <t>Western Carolina University</t>
  </si>
  <si>
    <t>Winston-Salem State University</t>
  </si>
  <si>
    <t>Department Of Public Instruction</t>
  </si>
  <si>
    <t>University Of North Carolina At Asheville</t>
  </si>
  <si>
    <t>University Of North Carolina At Charlotte</t>
  </si>
  <si>
    <t>University Of North Carolina At Wilmington</t>
  </si>
  <si>
    <t>Yancey County Schools</t>
  </si>
  <si>
    <t>Alamance County Schools</t>
  </si>
  <si>
    <t>Clover Garden Charter School</t>
  </si>
  <si>
    <t>River Mill Academy Charter</t>
  </si>
  <si>
    <t>The Hawbridge School</t>
  </si>
  <si>
    <t>Alamance Community College</t>
  </si>
  <si>
    <t>Alexander County Schools</t>
  </si>
  <si>
    <t>Alleghany County Schools</t>
  </si>
  <si>
    <t>Anson County Schools</t>
  </si>
  <si>
    <t>South Piedmont Community College</t>
  </si>
  <si>
    <t>Ashe County Schools</t>
  </si>
  <si>
    <t>Avery County Schools</t>
  </si>
  <si>
    <t>Grandfather Academy</t>
  </si>
  <si>
    <t>Beaufort County Schools</t>
  </si>
  <si>
    <t>Beaufort County Community College</t>
  </si>
  <si>
    <t>Bertie County Schools</t>
  </si>
  <si>
    <t>Bladen County Schools</t>
  </si>
  <si>
    <t>Bladen Community College</t>
  </si>
  <si>
    <t>Brunswick County Schools</t>
  </si>
  <si>
    <t>Brunswick Community College</t>
  </si>
  <si>
    <t>Buncombe County Schools</t>
  </si>
  <si>
    <t>F. Delany New School For Children</t>
  </si>
  <si>
    <t>Evergreen Community Charter School</t>
  </si>
  <si>
    <t>Asheville-Buncombe Technical College</t>
  </si>
  <si>
    <t>Asheville City Schools</t>
  </si>
  <si>
    <t>Burke County Schools</t>
  </si>
  <si>
    <t>Western Piedmont Community College</t>
  </si>
  <si>
    <t>Cabarrus County Schools</t>
  </si>
  <si>
    <t>Carolina International School</t>
  </si>
  <si>
    <t>Kannapolis City Schools</t>
  </si>
  <si>
    <t>Caldwell County Schools</t>
  </si>
  <si>
    <t>Caldwell Community College</t>
  </si>
  <si>
    <t>Camden County Schools</t>
  </si>
  <si>
    <t>Carteret County Schools</t>
  </si>
  <si>
    <t>Carteret Community College</t>
  </si>
  <si>
    <t>Caswell County Schools</t>
  </si>
  <si>
    <t>Catawba County Schools</t>
  </si>
  <si>
    <t>Catawba Valley Community College</t>
  </si>
  <si>
    <t>Hickory City Schools</t>
  </si>
  <si>
    <t>Newton-Conover City Schools</t>
  </si>
  <si>
    <t>Chatham County Schools</t>
  </si>
  <si>
    <t>Cherokee County Schools</t>
  </si>
  <si>
    <t>Tri-County Community College</t>
  </si>
  <si>
    <t>Edenton-Chowan County Schools</t>
  </si>
  <si>
    <t>Clay County Schools</t>
  </si>
  <si>
    <t>Cleveland County Schools</t>
  </si>
  <si>
    <t>Cleveland Technical College</t>
  </si>
  <si>
    <t>Columbus County Schools</t>
  </si>
  <si>
    <t>Southeastern Community College</t>
  </si>
  <si>
    <t>Whiteville City Schools</t>
  </si>
  <si>
    <t>New Bern/Craven County Board Of Education</t>
  </si>
  <si>
    <t>Craven Community College</t>
  </si>
  <si>
    <t>Cumberland County Schools</t>
  </si>
  <si>
    <t>Fayetteville Technical Community College</t>
  </si>
  <si>
    <t>Currituck County Schools</t>
  </si>
  <si>
    <t>Dare County Schools</t>
  </si>
  <si>
    <t>Davidson County Schools</t>
  </si>
  <si>
    <t>Invest Collegiate Charter School</t>
  </si>
  <si>
    <t>Davidson County Community College</t>
  </si>
  <si>
    <t>Lexington City Schools</t>
  </si>
  <si>
    <t>Thomasville City Schools</t>
  </si>
  <si>
    <t>Davie County Schools</t>
  </si>
  <si>
    <t>N.E. Regional School For Biotechnology</t>
  </si>
  <si>
    <t>Cornerstone Academy</t>
  </si>
  <si>
    <t>Duplin County Schools</t>
  </si>
  <si>
    <t>James Sprunt Technical College</t>
  </si>
  <si>
    <t>Durham Public Schools</t>
  </si>
  <si>
    <t>Central Park School For Children</t>
  </si>
  <si>
    <t>Healthy Start Academy</t>
  </si>
  <si>
    <t>Voyager Academy</t>
  </si>
  <si>
    <t>Durham Technical Institute</t>
  </si>
  <si>
    <t>Bear Grass Charter School</t>
  </si>
  <si>
    <t>Invest Collegiate Charter (Buncombe)</t>
  </si>
  <si>
    <t>Kipp Halifax College Prep Charter</t>
  </si>
  <si>
    <t>Pioneer Springs Community Charter</t>
  </si>
  <si>
    <t>Edgecombe County Schools</t>
  </si>
  <si>
    <t>Edgecombe Technical College</t>
  </si>
  <si>
    <t>Winston-Salem-Forsyth County Schools</t>
  </si>
  <si>
    <t>Arts Based Elementary Charter</t>
  </si>
  <si>
    <t>Forsyth Technical Institute</t>
  </si>
  <si>
    <t>Franklin County Schools</t>
  </si>
  <si>
    <t>A Childs Garden Charter (AKA Cross Creek Charter)</t>
  </si>
  <si>
    <t>Gaston County Schools</t>
  </si>
  <si>
    <t>Gaston College</t>
  </si>
  <si>
    <t>Gates County Schools</t>
  </si>
  <si>
    <t>Graham County Schools</t>
  </si>
  <si>
    <t>Granville County Schools And Oxford Orphanage</t>
  </si>
  <si>
    <t>Greene County Schools</t>
  </si>
  <si>
    <t>Guilford County Schools</t>
  </si>
  <si>
    <t>Guilford Technical Community College</t>
  </si>
  <si>
    <t>Halifax County Schools</t>
  </si>
  <si>
    <t>Halifax Community College</t>
  </si>
  <si>
    <t>Roanoke Rapids City Schools</t>
  </si>
  <si>
    <t>Weldon City Schools</t>
  </si>
  <si>
    <t>Harnett County Schools</t>
  </si>
  <si>
    <t>Haywood County Schools</t>
  </si>
  <si>
    <t>Haywood Technical College</t>
  </si>
  <si>
    <t>Henderson County Schools</t>
  </si>
  <si>
    <t>Mountain Community School</t>
  </si>
  <si>
    <t>Blue Ridge Community College</t>
  </si>
  <si>
    <t>Hertford County Schools</t>
  </si>
  <si>
    <t>Roanoke-Chowan Community College</t>
  </si>
  <si>
    <t>Hoke County Schools</t>
  </si>
  <si>
    <t>Hyde County Schools</t>
  </si>
  <si>
    <t>Iredell County Schools</t>
  </si>
  <si>
    <t>American Renaissance Middle School</t>
  </si>
  <si>
    <t>Success Institute</t>
  </si>
  <si>
    <t>Mitchell Community College</t>
  </si>
  <si>
    <t>Mooresville City Schools</t>
  </si>
  <si>
    <t>Jackson County Schools</t>
  </si>
  <si>
    <t>Southwestern Community College</t>
  </si>
  <si>
    <t>Johnston County Schools</t>
  </si>
  <si>
    <t>Johnston Technical College</t>
  </si>
  <si>
    <t>Neuse Charter School</t>
  </si>
  <si>
    <t>Jones County Schools</t>
  </si>
  <si>
    <t>Sanford-Lee County Board Of Education</t>
  </si>
  <si>
    <t>Central Carolina Community College</t>
  </si>
  <si>
    <t>Lenoir County Schools</t>
  </si>
  <si>
    <t>Childrens Village Academy</t>
  </si>
  <si>
    <t>Lenoir County Community College</t>
  </si>
  <si>
    <t>Lincoln County Schools</t>
  </si>
  <si>
    <t>Macon County Schools</t>
  </si>
  <si>
    <t>Madison County Schools</t>
  </si>
  <si>
    <t>Martin County Schools</t>
  </si>
  <si>
    <t>Martin Community College</t>
  </si>
  <si>
    <t>Mcdowell County Schools</t>
  </si>
  <si>
    <t>Mcdowell Technical College</t>
  </si>
  <si>
    <t>Charlotte-Mecklenburg County Schools</t>
  </si>
  <si>
    <t>Community Charter School</t>
  </si>
  <si>
    <t>Kennedy Charter</t>
  </si>
  <si>
    <t>Community School Of Davidson</t>
  </si>
  <si>
    <t>Corvian Community School</t>
  </si>
  <si>
    <t>Central Piedmont Community College</t>
  </si>
  <si>
    <t>Lake Norman Charter School</t>
  </si>
  <si>
    <t>Socrates Academy</t>
  </si>
  <si>
    <t>Pine Lake Prep Charter</t>
  </si>
  <si>
    <t>Charlotte Secondary Charter</t>
  </si>
  <si>
    <t>Mitchell County Schools</t>
  </si>
  <si>
    <t>Kipp Charlotte Charter</t>
  </si>
  <si>
    <t>Mayland Technical College</t>
  </si>
  <si>
    <t>Montgomery County Schools</t>
  </si>
  <si>
    <t>Montgomery Community College</t>
  </si>
  <si>
    <t>Moore County Schools</t>
  </si>
  <si>
    <t>Academy Of Moore County</t>
  </si>
  <si>
    <t>Stars Charter School</t>
  </si>
  <si>
    <t>Sandhills Community College</t>
  </si>
  <si>
    <t>Fernleaf Community Charter</t>
  </si>
  <si>
    <t>Nash-Rocky Mount Schools</t>
  </si>
  <si>
    <t>Nash Technical College</t>
  </si>
  <si>
    <t>New Hanover County Schools</t>
  </si>
  <si>
    <t>Cape Fear Center For Inquiry</t>
  </si>
  <si>
    <t>Wilmington Preparatory Academy</t>
  </si>
  <si>
    <t>Cape Fear Community College</t>
  </si>
  <si>
    <t>Northampton County Schools</t>
  </si>
  <si>
    <t>Gaston College Preparatory Charter</t>
  </si>
  <si>
    <t>Onslow County Schools</t>
  </si>
  <si>
    <t>Zeca School Of The Arts And Technology</t>
  </si>
  <si>
    <t>Coastal Carolina Community College</t>
  </si>
  <si>
    <t>Orange County Schools</t>
  </si>
  <si>
    <t>Orange Charter School</t>
  </si>
  <si>
    <t>Chapel Hill - Carboro City Schools</t>
  </si>
  <si>
    <t>Pamlico County Schools</t>
  </si>
  <si>
    <t>Arapahoe Charter School</t>
  </si>
  <si>
    <t>Pamlico Community College</t>
  </si>
  <si>
    <t>Elizabeth City And Pasquotank County Schools</t>
  </si>
  <si>
    <t>College Of The Albemarle</t>
  </si>
  <si>
    <t>Pender County Schools</t>
  </si>
  <si>
    <t>Perquimans County Schools</t>
  </si>
  <si>
    <t>Person County Schools</t>
  </si>
  <si>
    <t>Roxboro Community School</t>
  </si>
  <si>
    <t>Piedmont Community College</t>
  </si>
  <si>
    <t>Pitt County Schools</t>
  </si>
  <si>
    <t>Pitt Community College</t>
  </si>
  <si>
    <t>Polk County Schools</t>
  </si>
  <si>
    <t>Randolph County Schools</t>
  </si>
  <si>
    <t>Uwharrie Charter Academy</t>
  </si>
  <si>
    <t>Randolph Community College</t>
  </si>
  <si>
    <t>Asheboro City Schools</t>
  </si>
  <si>
    <t>Richmond County Schools</t>
  </si>
  <si>
    <t>Richmond Technical College</t>
  </si>
  <si>
    <t>Robeson County Schools</t>
  </si>
  <si>
    <t>Southeastern Academy Charter School</t>
  </si>
  <si>
    <t>Robeson Community College</t>
  </si>
  <si>
    <t>Rockingham County Schools</t>
  </si>
  <si>
    <t>Bethany Community Middle School</t>
  </si>
  <si>
    <t>Rockingham Community College</t>
  </si>
  <si>
    <t>Rowan-Salisbury School System</t>
  </si>
  <si>
    <t>Rowan-Cabarrus Community College</t>
  </si>
  <si>
    <t>Rutherford County Schools</t>
  </si>
  <si>
    <t>Isothermal Community College</t>
  </si>
  <si>
    <t>Sampson County Schools</t>
  </si>
  <si>
    <t>Sampson Community College</t>
  </si>
  <si>
    <t>Clinton City Schools</t>
  </si>
  <si>
    <t>Scotland County Schools</t>
  </si>
  <si>
    <t>Stanly County Schools</t>
  </si>
  <si>
    <t>Gray Stone Day School</t>
  </si>
  <si>
    <t>Stanly Community College</t>
  </si>
  <si>
    <t>Stokes County Schools</t>
  </si>
  <si>
    <t>Surry County Schools</t>
  </si>
  <si>
    <t>Bridges Charter Schools</t>
  </si>
  <si>
    <t>Millennium Charter Academy</t>
  </si>
  <si>
    <t>Surry Community College</t>
  </si>
  <si>
    <t>Mount Airy City Schools</t>
  </si>
  <si>
    <t>Elkin City Schools</t>
  </si>
  <si>
    <t>Swain County Schools</t>
  </si>
  <si>
    <t>Mountain Discovery Charter</t>
  </si>
  <si>
    <t>Transylvania County Schools</t>
  </si>
  <si>
    <t>Brevard Academy Charter School</t>
  </si>
  <si>
    <t>Tyrrell County Schools</t>
  </si>
  <si>
    <t>Union County Schools</t>
  </si>
  <si>
    <t>Vance County Schools</t>
  </si>
  <si>
    <t>Vance Charter School</t>
  </si>
  <si>
    <t>Vance-Granville Community College</t>
  </si>
  <si>
    <t>Wake County Schools</t>
  </si>
  <si>
    <t>Endeavor Charter School</t>
  </si>
  <si>
    <t>Southern Wake Academy</t>
  </si>
  <si>
    <t>Wake Technical College</t>
  </si>
  <si>
    <t>East Wake Academy</t>
  </si>
  <si>
    <t>Casa Esperanza Montessori</t>
  </si>
  <si>
    <t>Warren County Schools</t>
  </si>
  <si>
    <t>Haliwa-Saponi Tribal Charter</t>
  </si>
  <si>
    <t>Washington County Schools</t>
  </si>
  <si>
    <t>Henderson Collegiate Charter School</t>
  </si>
  <si>
    <t>Watauga County Schools</t>
  </si>
  <si>
    <t>Two Rivers Community School</t>
  </si>
  <si>
    <t>Wayne County Schools</t>
  </si>
  <si>
    <t>Wayne Community College</t>
  </si>
  <si>
    <t>Wilkes County Schools</t>
  </si>
  <si>
    <t>Pinnacle Classical Academy</t>
  </si>
  <si>
    <t>Wilkes Community College</t>
  </si>
  <si>
    <t>Wilson County Schools</t>
  </si>
  <si>
    <t>Wilson Community College</t>
  </si>
  <si>
    <t>Yadkin County Schools</t>
  </si>
  <si>
    <t>Consolidated Judicial Retirement System</t>
  </si>
  <si>
    <t>Highway - Administrative</t>
  </si>
  <si>
    <t>NC Global TransPark Authority (subset of DOT)</t>
  </si>
  <si>
    <t>NC State Ports Authority (subset of DOT)</t>
  </si>
  <si>
    <t>Legislative Retirement System</t>
  </si>
  <si>
    <t>Bladen County</t>
  </si>
  <si>
    <t>Town Of Sunset Beach</t>
  </si>
  <si>
    <t>Town Of Biltmore Forest</t>
  </si>
  <si>
    <t>Town Of Black Mountain</t>
  </si>
  <si>
    <t>Rutherford County</t>
  </si>
  <si>
    <t>Rutherford Polk Mcdowell Dist Brd Of Health</t>
  </si>
  <si>
    <t>Town Of Forest City</t>
  </si>
  <si>
    <t>Town Of Lake Lure</t>
  </si>
  <si>
    <t>Washington County</t>
  </si>
  <si>
    <t>Town Of Blowing Rock</t>
  </si>
  <si>
    <t>Town Of Black Creek</t>
  </si>
  <si>
    <t>No Agency Chosen</t>
  </si>
  <si>
    <t>Unit Contributions to Plan in Measurement Year</t>
  </si>
  <si>
    <t>In accordance with GASB 75, paragraph 86b, deferred inflows and deferred outflows of resources related differences between projected and actual earnings resulting from different years should be netted in the schedule to the left.  All other categories should display deferred inflow balances separately from deferred outflow balances.</t>
  </si>
  <si>
    <t>CONSOLIDATED JUDICIAL RETIREMENT SYSTEM</t>
  </si>
  <si>
    <t>LEGISLATIVE RETIREMENT SYSTEM OF N C</t>
  </si>
  <si>
    <t>BLADEN COUNTY</t>
  </si>
  <si>
    <t>TOWN OF SUNSET BEACH</t>
  </si>
  <si>
    <t>TOWN OF BILTMORE FOREST</t>
  </si>
  <si>
    <t>TOWN OF BLACK MOUNTAIN</t>
  </si>
  <si>
    <t>RUTHERFORD COUNTY</t>
  </si>
  <si>
    <t>RUTHERFORD POLK MCDOWELL DIST BRD OF HEALTH</t>
  </si>
  <si>
    <t>TOWN OF FOREST CITY</t>
  </si>
  <si>
    <t>TOWN OF LAKE LURE</t>
  </si>
  <si>
    <t>WASHINGTON COUNTY</t>
  </si>
  <si>
    <t>TOWN OF BLOWING ROCK</t>
  </si>
  <si>
    <t>TOWN OF BLACK CREEK</t>
  </si>
  <si>
    <t>1% Decrease in Trend Rates</t>
  </si>
  <si>
    <t>1% Increase in Trend Rates</t>
  </si>
  <si>
    <t>Current Trend Rates (6.5% Medical, 7.25% Rx, 3.00 Admin Expenses)</t>
  </si>
  <si>
    <t>Ending Net OPEB Liability</t>
  </si>
  <si>
    <t>Beginning Net OPEB Liability</t>
  </si>
  <si>
    <t>Employer ID</t>
  </si>
  <si>
    <t>Col A</t>
  </si>
  <si>
    <t>Col B</t>
  </si>
  <si>
    <t>GASB 75 Accounting Template – RHBF</t>
  </si>
  <si>
    <t>Total RHBF OPEB expense reported for fiscal year</t>
  </si>
  <si>
    <t>OPEB expense</t>
  </si>
  <si>
    <t>Net OPEB liability</t>
  </si>
  <si>
    <t>True up OPEB expense</t>
  </si>
  <si>
    <t>Share of collective OPEB expense</t>
  </si>
  <si>
    <t>This template provides the note disclosures required by GASB 75, paragraphs 96h(1) thru (5), 96i(1), and 80i(2).</t>
  </si>
  <si>
    <t>Net OPEB Liability BOY</t>
  </si>
  <si>
    <t>Net OPEB Liability EOY</t>
  </si>
  <si>
    <t>Proportional Share Of OPEB Expense</t>
  </si>
  <si>
    <t>Actuarially Determined Component of OPEB Expense</t>
  </si>
  <si>
    <t>Net difference between projected and actual earnings on OPEB plan investments (DO)</t>
  </si>
  <si>
    <t>Net difference between projected and actual earnings on OPEB plan investments (DI)</t>
  </si>
  <si>
    <t>Net difference between projected and actual earnings on OPEB plan investments</t>
  </si>
  <si>
    <t>* Amount reported as deferred outflows of resources related to OPEB resulting from contributions subsequent to the measurement date will be recognized as a reduction of the net OPEB liability in the next fiscal year.</t>
  </si>
  <si>
    <t>Sensitivity of the net OPEB liability to changes in the discount rate</t>
  </si>
  <si>
    <t xml:space="preserve">The OPEB data in this template is maintained by the Department of State Treasurer (DST). The OPEB allocation schedules for RHBF including the accompanying audit report from the Office of State Auditor will be available on DST's website.   </t>
  </si>
  <si>
    <t>North Carolina Department of Military &amp; Veteran Affairs</t>
  </si>
  <si>
    <t>North Carolina Board of Opticians</t>
  </si>
  <si>
    <t>North Carolina Leadership Academy</t>
  </si>
  <si>
    <t>State Education Assistance Authority (subset of UNC Gen. Adm.)</t>
  </si>
  <si>
    <t>Ending RHBF Net OPEB Liability</t>
  </si>
  <si>
    <t>Change</t>
  </si>
  <si>
    <r>
      <t xml:space="preserve">This template automatically generates the GASB 75 journal entries (13th period) and certain note disclosures (see below) for all employer participants of the </t>
    </r>
    <r>
      <rPr>
        <b/>
        <sz val="10"/>
        <color rgb="FF000000"/>
        <rFont val="Calibri"/>
        <family val="2"/>
      </rPr>
      <t>Retiree Health Benefit Fund (State Health Plan for retirees)</t>
    </r>
    <r>
      <rPr>
        <sz val="10"/>
        <color rgb="FF000000"/>
        <rFont val="Calibri"/>
        <family val="2"/>
      </rPr>
      <t xml:space="preserve">. </t>
    </r>
  </si>
  <si>
    <t>10/1/2017 through 6/30/2018</t>
  </si>
  <si>
    <t>1/1/2018 through 6/30/2018</t>
  </si>
  <si>
    <t>4/1/2018 through 6/30/2018</t>
  </si>
  <si>
    <t xml:space="preserve"> &lt;&lt; Step 1 - Click on the cell to see a list of agencies</t>
  </si>
  <si>
    <t xml:space="preserve"> &lt;&lt; Step 3 - Enter your employer contributions for the period indicated</t>
  </si>
  <si>
    <t>Go to the JE Template tab within this workbook.  Review the resulting entries within the workbook for reasonableness.  Should you have any questions regarding the resulting entries, refer to GASB 75.  Review the entries with applicable staff prior to posting the entries in your general ledger.</t>
  </si>
  <si>
    <t>Step 4 -</t>
  </si>
  <si>
    <t xml:space="preserve"> &lt;&lt; Step 2 - Enter your employer contributions for the period indicated</t>
  </si>
  <si>
    <t>Step 1 - Click on cell C15 within this tab.  Select your agency from the drop-down menu.  Agencies are listed in alphabetical order.</t>
  </si>
  <si>
    <t>Instructions:</t>
  </si>
  <si>
    <t>Total Plan - FYE June 30, 2020</t>
  </si>
  <si>
    <t xml:space="preserve">State Health Plan </t>
  </si>
  <si>
    <t>N.C. State Board Of Examiners Of Practicing Psychologists</t>
  </si>
  <si>
    <t>Northeast Academy for Aerospace and Advanced Technologies</t>
  </si>
  <si>
    <t>North Carolina Innovative School District</t>
  </si>
  <si>
    <t>NC Global TransPark Authority</t>
  </si>
  <si>
    <t>Net Differences Between Projected and Actual Earnings on Plan Investments</t>
  </si>
  <si>
    <t>Total Deferred Outflows of Resources</t>
  </si>
  <si>
    <t>Proportional Share of OPEB Expense</t>
  </si>
  <si>
    <t>Net Amortization of Deferred Amounts from Changes in Proportion and Differences Between Employer Contributions and Proportional Share of Contributions</t>
  </si>
  <si>
    <t>University Of North Carolina At Chapel Hill</t>
  </si>
  <si>
    <t>State Education Assistance Authority</t>
  </si>
  <si>
    <t>NC State Ports Authority</t>
  </si>
  <si>
    <t xml:space="preserve">   Total</t>
  </si>
  <si>
    <t>Measurement date 6/30/2019</t>
  </si>
  <si>
    <t>FY 2019 Total Contributions</t>
  </si>
  <si>
    <t>good</t>
  </si>
  <si>
    <t>Your employer contributions from 7/1/2020 through 6/30/2021</t>
  </si>
  <si>
    <t>Total Plan - FYE June 30, 2021</t>
  </si>
  <si>
    <t>Changes in Proportion and Differences Between Employer Contributions and Proportional Share of Contributions</t>
  </si>
  <si>
    <t>OFFICE OF STATE AUDITOR</t>
  </si>
  <si>
    <t>OFFICE OF ADMINISTRATIVE HEARINGS</t>
  </si>
  <si>
    <t>OFFICE OF STATE BUDGET AND MANAGEMENT</t>
  </si>
  <si>
    <t>DEPARTMENT OF INFORMATION TECHNOLOGY</t>
  </si>
  <si>
    <t>OFFICE OF THE STATE CONTROLLER</t>
  </si>
  <si>
    <t>NC SCHOOL OF SCIENCE AND MATHEMATICS</t>
  </si>
  <si>
    <t>NC DEPARTMENT OF MILITARY AND VETERANS AFFAIRS</t>
  </si>
  <si>
    <t>DEPARTMENT OF ENVIRONMENTAL QUALITY</t>
  </si>
  <si>
    <t>HOUSING FINANCE AGENCY OF NORTH CAROLINA</t>
  </si>
  <si>
    <t>OFFICE OF GOVERNOR</t>
  </si>
  <si>
    <t>OFFICE OF LIEUTENANT GOVERNOR</t>
  </si>
  <si>
    <t>DEPARTMENT OF HEALTH AND HUMAN SERVICES</t>
  </si>
  <si>
    <t>DEPARTMENT OF INSURANCE</t>
  </si>
  <si>
    <t>DEPARTMENT OF LABOR</t>
  </si>
  <si>
    <t>DEPARTMENT OF REVENUE</t>
  </si>
  <si>
    <t>DEPARTMENT OF SECRETARY OF STATE</t>
  </si>
  <si>
    <t>DEPARTMENT OF STATE TREASURER (w/o State Health Plan)</t>
  </si>
  <si>
    <t>DEPARTMENT OF STATE TREASURER (State Health Plan Only)</t>
  </si>
  <si>
    <t>DEPARTMENT OF AGRICULTURE AND CONSUMER SERVICES</t>
  </si>
  <si>
    <t>STATE BOARD OF BARBER EXAMINERS</t>
  </si>
  <si>
    <t>NC REAL ESTATE COMMISSION</t>
  </si>
  <si>
    <t>NC AUCTIONEERS LICENSING BOARD</t>
  </si>
  <si>
    <t>NC STATE BOARD OF EXAMINERS OF PRACTICING PSYCHOLOGISTS</t>
  </si>
  <si>
    <t>COMMUNITY COLLEGE SYSTEM OFFICE</t>
  </si>
  <si>
    <t>NORTH CAROLINA SCHOOL OF THE ARTS</t>
  </si>
  <si>
    <t>NORTH CAROLINA A&amp;T UNIVERSITY</t>
  </si>
  <si>
    <t>NORTH CAROLINA CENTRAL UNIVERSITY</t>
  </si>
  <si>
    <t>UNIVERSITY OF NORTH CAROLINA AT PEMBROKE</t>
  </si>
  <si>
    <t>NC STATE UNIVERSITY</t>
  </si>
  <si>
    <t>UNC-CHAPEL HILL CB 1260</t>
  </si>
  <si>
    <t>UNC-GENERAL ADMINISTRATION (W/O SEAA)</t>
  </si>
  <si>
    <t>UNC-GENERAL ADMINISTRATION (SEAA ONLY)</t>
  </si>
  <si>
    <t>FRANCINE DELANY NEW SCHOOL FOR CHILDREN</t>
  </si>
  <si>
    <t>WESTERN PIEDMONT COMMUNITY COLLEGE</t>
  </si>
  <si>
    <t>CLEVELAND TECHNICAL COLLEGE</t>
  </si>
  <si>
    <t>NEW BERN/CRAVEN COUNTY BOARD OF EDUCATION</t>
  </si>
  <si>
    <t>DISCOVERY CHARTER</t>
  </si>
  <si>
    <t>NORTHEAST REGIONAL SCHOOL FOR BIOTECHNOLOGY</t>
  </si>
  <si>
    <t>CENTRAL PARK SCHOOL FOR CHILDREN</t>
  </si>
  <si>
    <t>IREDELL COUNTY SCHOOLS</t>
  </si>
  <si>
    <t>AMERICAN RENAISSANCE MIDDLE SCHOOL</t>
  </si>
  <si>
    <t>KENNEDY CHARTER</t>
  </si>
  <si>
    <t>CORVIAN COMMUNITY SCHOOL</t>
  </si>
  <si>
    <t>FERNLEAF COMMINUTY CENTER</t>
  </si>
  <si>
    <t>NASH TECHNICAL COLLEGE</t>
  </si>
  <si>
    <t>CAPE FEAR CENTER FOR INQUIRY</t>
  </si>
  <si>
    <t>CHAPEL HILL - CARBORO CITY SCHOOLS</t>
  </si>
  <si>
    <t>N.E. ACADEMY OF AEROSPACE &amp; ADVANCED TECHNOLOGY</t>
  </si>
  <si>
    <t>MOUNTAIN DISCOVERY CHARTER</t>
  </si>
  <si>
    <t>WAKE COUNTY SCHOOLS</t>
  </si>
  <si>
    <t>EAST WAKE ACADEMY</t>
  </si>
  <si>
    <t>NORTH CAROLINA INNOVATIVE SCHOOL DISTRICT</t>
  </si>
  <si>
    <t>TWO RIVERS COMMUNITY SCHOOL</t>
  </si>
  <si>
    <t>HIGHWAY - ADMINISTRATIVE (w/o Global Transpark or Ports Authority)</t>
  </si>
  <si>
    <t>HIGHWAY - ADMINISTRATIVE (Global Transpark Only)</t>
  </si>
  <si>
    <t>HIGHWAY - ADMINISTRATIVE (PORTS AUTHORITY ONLY)</t>
  </si>
  <si>
    <t>LEGISLATIVE RETIREMENT SYSTEM</t>
  </si>
  <si>
    <t>RUTHERFORD POLK MCDOWELL DIST BOARD OF HEALTH</t>
  </si>
  <si>
    <t>Total for All Employers</t>
  </si>
  <si>
    <t>The accompanying notes to the schedules are an integral part of this schedule.</t>
  </si>
  <si>
    <t>Beginning Net OPEB Asset</t>
  </si>
  <si>
    <t>Ending Net OPEB Asset</t>
  </si>
  <si>
    <t>NA</t>
  </si>
  <si>
    <t>Discount Rate and Trend Sensitivity</t>
  </si>
  <si>
    <t>Projected Recognition</t>
  </si>
  <si>
    <t>3. Employer contributions</t>
  </si>
  <si>
    <t>9. Transfer from PEHBF</t>
  </si>
  <si>
    <t>NOL at Current
Discount Rate (2.21%)</t>
  </si>
  <si>
    <t>1% Decrease (1.21%)</t>
  </si>
  <si>
    <t>1% Increase (3.21%)</t>
  </si>
  <si>
    <t>Trend Minus 1%</t>
  </si>
  <si>
    <t>Trend Plus 1%</t>
  </si>
  <si>
    <t>Col AB</t>
  </si>
  <si>
    <t>Col AH</t>
  </si>
  <si>
    <t>Col AT</t>
  </si>
  <si>
    <t>Col AU</t>
  </si>
  <si>
    <t>Col AV</t>
  </si>
  <si>
    <t>Col AW</t>
  </si>
  <si>
    <t>Col AX</t>
  </si>
  <si>
    <t>Col AY</t>
  </si>
  <si>
    <t>Col AZ</t>
  </si>
  <si>
    <t>Col BA</t>
  </si>
  <si>
    <t>Col BB</t>
  </si>
  <si>
    <t>Col BC</t>
  </si>
  <si>
    <t>Col BD</t>
  </si>
  <si>
    <t>Col BE</t>
  </si>
  <si>
    <t>Discovery Charter</t>
  </si>
  <si>
    <t>OPEB employer plan contributions</t>
  </si>
  <si>
    <t>OPEB non-capital contributions</t>
  </si>
  <si>
    <t>Alamance Community School</t>
  </si>
  <si>
    <t>Deferred Outflows of Resources and Deferred Inflows of Resources</t>
  </si>
  <si>
    <t>NOL at Current
Discount Rate (2.16%)</t>
  </si>
  <si>
    <t>1% Decrease (1.16%)</t>
  </si>
  <si>
    <t>1% Increase (3.16%)</t>
  </si>
  <si>
    <t>Outflows</t>
  </si>
  <si>
    <t>Inflows</t>
  </si>
  <si>
    <t>Beginning OPEB Asset</t>
  </si>
  <si>
    <t>Ending OPEB Asset</t>
  </si>
  <si>
    <t>Fiscal Year Ended June 30, 2022</t>
  </si>
  <si>
    <t>Step 2 - In cell C19, enter your employer contributions made for the period of July 1, 2020 through June 30, 2021.</t>
  </si>
  <si>
    <t>Step 3 - In cell C21, enter your employer contributions made for the period of July 1, 2021 through June 30, 2022.</t>
  </si>
  <si>
    <t>Note - If you are unable to see the nine different tabs in this workbook (Info, JE Template, 2022 Summary, 2021 Summary, Contributions FY 2021, Contributions FY 2020, Amortization Schedule) then go to File, Options, Advanced, Display Options for this Workbook, and ensure that Show Sheet Tabs is checked.  Consult your IT specialist as needed.  Or put cursor on any tab showing, 'right click' and select 'unhide'.</t>
  </si>
  <si>
    <t>Your employer contributions from 7/1/2021 through 6/30/2022</t>
  </si>
  <si>
    <t>Contributions</t>
  </si>
  <si>
    <t>Schedule of Proportionate Share of the Net OPEB Liability</t>
  </si>
  <si>
    <t>Projected Recognition Schedules of Deferred Outflows of Resources and Deferred Inflows of Resources</t>
  </si>
  <si>
    <t>Schedule of Contributions</t>
  </si>
  <si>
    <t/>
  </si>
  <si>
    <t>Changes in Proportion</t>
  </si>
  <si>
    <t>Changes of Assumptions or Other Inputs</t>
  </si>
  <si>
    <t>Net Difference between Projected and Actual Earnings on OPEB Plan Investments</t>
  </si>
  <si>
    <t>Difference between Expected and Actual Experience in the Total OPEB Liability</t>
  </si>
  <si>
    <t>Actuarially Determined Contribution</t>
  </si>
  <si>
    <t>Contributions In Relation to the Statutory Required Contribution</t>
  </si>
  <si>
    <t>Contribution Deficiency/
(Excess)</t>
  </si>
  <si>
    <t>Contributions as a Percentage of Covered Employee Payroll</t>
  </si>
  <si>
    <t>Proportion of Net OPEB Liability</t>
  </si>
  <si>
    <t>Proportionate share of Net OPEB Liability</t>
  </si>
  <si>
    <t>Covered-employee payroll</t>
  </si>
  <si>
    <t>Proportionate share of the Net OPEB Liability as a percentage of its covered-employee payroll</t>
  </si>
  <si>
    <t>Plan Fiduciary Net Position as a percentage of the Total OPEB Liability</t>
  </si>
  <si>
    <t>2022 Outstanding Balance of Deferred Outflows of Resources</t>
  </si>
  <si>
    <t>2023 Recognition of Deferred Outflows</t>
  </si>
  <si>
    <t>2024 Recognition of Deferred Outflows</t>
  </si>
  <si>
    <t>2025 Recognition of Deferred Outflows</t>
  </si>
  <si>
    <t>2026 Recognition of Deferred Outflows</t>
  </si>
  <si>
    <t>2027 Recognition of Deferred Outflows</t>
  </si>
  <si>
    <t>Recognition of Deferred Outflows Thereafter</t>
  </si>
  <si>
    <t>2022 Outstanding Balance of Deferred Inflows of Resources</t>
  </si>
  <si>
    <t>2023 Recognition of Deferred Inflows</t>
  </si>
  <si>
    <t>2024 Recognition of Deferred Inflows</t>
  </si>
  <si>
    <t>2025 Recognition of Deferred Inflows</t>
  </si>
  <si>
    <t>2026 Recognition of Deferred Inflows</t>
  </si>
  <si>
    <t>2027 Recognition of Deferred Inflows</t>
  </si>
  <si>
    <t>Recognition of Deferred Inflows Thereafter</t>
  </si>
  <si>
    <t>Col BF</t>
  </si>
  <si>
    <t>Col BG</t>
  </si>
  <si>
    <t>Col BH</t>
  </si>
  <si>
    <t>Col BI</t>
  </si>
  <si>
    <t>Col BJ</t>
  </si>
  <si>
    <t>Col BK</t>
  </si>
  <si>
    <t>Col BL</t>
  </si>
  <si>
    <t>Col BM</t>
  </si>
  <si>
    <t>Col BN</t>
  </si>
  <si>
    <t>Col BO</t>
  </si>
  <si>
    <t>Col BP</t>
  </si>
  <si>
    <t>Col BQ</t>
  </si>
  <si>
    <t>Col BR</t>
  </si>
  <si>
    <t>Col BS</t>
  </si>
  <si>
    <t>Col BT</t>
  </si>
  <si>
    <t>Col BU</t>
  </si>
  <si>
    <t>Col BV</t>
  </si>
  <si>
    <t>Col BW</t>
  </si>
  <si>
    <t>Col BX</t>
  </si>
  <si>
    <t>Col BY</t>
  </si>
  <si>
    <t>Col BZ</t>
  </si>
  <si>
    <t>Col CA</t>
  </si>
  <si>
    <t>Col CB</t>
  </si>
  <si>
    <t>Col CC</t>
  </si>
  <si>
    <t>Col CD</t>
  </si>
  <si>
    <t>Col CE</t>
  </si>
  <si>
    <t>Col CF</t>
  </si>
  <si>
    <t>Col CG</t>
  </si>
  <si>
    <t>Col CH</t>
  </si>
  <si>
    <t>Col CI</t>
  </si>
  <si>
    <t>Col CJ</t>
  </si>
  <si>
    <t>Col CK</t>
  </si>
  <si>
    <t>Col CL</t>
  </si>
  <si>
    <t>Col CM</t>
  </si>
  <si>
    <t>Col CN</t>
  </si>
  <si>
    <t>Col CO</t>
  </si>
  <si>
    <t>Col CP</t>
  </si>
  <si>
    <t>Col CQ</t>
  </si>
  <si>
    <t>Col CR</t>
  </si>
  <si>
    <t>Col CS</t>
  </si>
  <si>
    <t>Col CT</t>
  </si>
  <si>
    <t>Col CU</t>
  </si>
  <si>
    <t>Col CV</t>
  </si>
  <si>
    <t>Col CW</t>
  </si>
  <si>
    <t>Col CX</t>
  </si>
  <si>
    <t>Col CY</t>
  </si>
  <si>
    <t>Col CZ</t>
  </si>
  <si>
    <t>Col DA</t>
  </si>
  <si>
    <t>Col DB</t>
  </si>
  <si>
    <t>Col DC</t>
  </si>
  <si>
    <t>Col DD</t>
  </si>
  <si>
    <t>Col DE</t>
  </si>
  <si>
    <t>Col DF</t>
  </si>
  <si>
    <t>Col DG</t>
  </si>
  <si>
    <t>Col DH</t>
  </si>
  <si>
    <t>Col DI</t>
  </si>
  <si>
    <t>Col DJ</t>
  </si>
  <si>
    <t>Col DK</t>
  </si>
  <si>
    <t>Col DL</t>
  </si>
  <si>
    <t>Col DM</t>
  </si>
  <si>
    <t>Col DN</t>
  </si>
  <si>
    <t>Col DO</t>
  </si>
  <si>
    <t>Col DP</t>
  </si>
  <si>
    <t>Col DQ</t>
  </si>
  <si>
    <t>Col DR</t>
  </si>
  <si>
    <t>Col DS</t>
  </si>
  <si>
    <t>Col DT</t>
  </si>
  <si>
    <t>Col DU</t>
  </si>
  <si>
    <t>Col DV</t>
  </si>
  <si>
    <t>Col DW</t>
  </si>
  <si>
    <t>Col DX</t>
  </si>
  <si>
    <t>Col DY</t>
  </si>
  <si>
    <t>Col DZ</t>
  </si>
  <si>
    <t>Current Discount Rate (2.16%)</t>
  </si>
  <si>
    <t>Plan measurement period used for FY21 is the twelve months ending June 30,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</si>
</sst>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_);_(* \(#,##0\);_(* &quot;-&quot;??_);_(@_)"/>
    <numFmt numFmtId="165" formatCode="_(&quot;$&quot;* #,##0_);_(&quot;$&quot;* \(#,##0\);_(&quot;$&quot;* &quot;-&quot;??_);_(@_)"/>
    <numFmt numFmtId="166" formatCode="#,##0_);\(#,##0\);\—\—\—\ \ \ \ "/>
    <numFmt numFmtId="167" formatCode="0.00000%"/>
    <numFmt numFmtId="168" formatCode="_(* #,##0.0_);_(* \(#,##0.0\);_(* &quot;-&quot;??_);_(@_)"/>
    <numFmt numFmtId="169" formatCode="_(* #,##0.000000000_);_(* \(#,##0.000000000\);_(* &quot;-&quot;??_);_(@_)"/>
    <numFmt numFmtId="170" formatCode="00000"/>
    <numFmt numFmtId="171" formatCode="00000.0"/>
    <numFmt numFmtId="172" formatCode="[$-409]mmmm\ d\,\ yyyy;@"/>
    <numFmt numFmtId="173" formatCode="_(* #,##0_);_(* \(#,##0\);_(* &quot;-&quot;????_);_(@_)"/>
    <numFmt numFmtId="174" formatCode="0.000000%"/>
    <numFmt numFmtId="175" formatCode="0.0000%"/>
    <numFmt numFmtId="176" formatCode="0.0000000%"/>
  </numFmts>
  <fonts count="64">
    <font>
      <sz val="11"/>
      <color theme="1"/>
      <name val="Calibri"/>
      <family val="2"/>
      <scheme val="minor"/>
    </font>
    <font>
      <sz val="10"/>
      <color theme="1"/>
      <name val="Calibri"/>
      <family val="2"/>
    </font>
    <font>
      <sz val="11"/>
      <color theme="1"/>
      <name val="Calibri"/>
      <family val="2"/>
      <scheme val="minor"/>
    </font>
    <font>
      <b/>
      <sz val="11"/>
      <color theme="1"/>
      <name val="Calibri"/>
      <family val="2"/>
      <scheme val="minor"/>
    </font>
    <font>
      <sz val="9"/>
      <name val="Arial"/>
      <family val="2"/>
    </font>
    <font>
      <sz val="10"/>
      <name val="Arial"/>
      <family val="2"/>
    </font>
    <font>
      <sz val="10"/>
      <name val="Arial MT"/>
    </font>
    <font>
      <sz val="10"/>
      <color theme="1"/>
      <name val="Arial"/>
      <family val="2"/>
    </font>
    <font>
      <sz val="12"/>
      <name val="Times New Roman"/>
      <family val="1"/>
    </font>
    <font>
      <b/>
      <sz val="16"/>
      <name val="Arial"/>
      <family val="2"/>
    </font>
    <font>
      <b/>
      <sz val="16"/>
      <name val="Times New Roman"/>
      <family val="1"/>
    </font>
    <font>
      <b/>
      <sz val="12"/>
      <name val="Times New Roman"/>
      <family val="1"/>
    </font>
    <font>
      <b/>
      <sz val="11"/>
      <name val="Times New Roman"/>
      <family val="1"/>
    </font>
    <font>
      <b/>
      <sz val="11"/>
      <color theme="1"/>
      <name val="Arial"/>
      <family val="2"/>
    </font>
    <font>
      <sz val="12"/>
      <color indexed="12"/>
      <name val="Arial"/>
      <family val="2"/>
    </font>
    <font>
      <b/>
      <sz val="11"/>
      <name val="Calibri"/>
      <family val="2"/>
    </font>
    <font>
      <sz val="10"/>
      <name val="Calibri"/>
      <family val="2"/>
    </font>
    <font>
      <sz val="11"/>
      <color theme="1"/>
      <name val="Calibri"/>
      <family val="2"/>
    </font>
    <font>
      <b/>
      <sz val="10"/>
      <color theme="1"/>
      <name val="Calibri"/>
      <family val="2"/>
    </font>
    <font>
      <b/>
      <sz val="10"/>
      <name val="Calibri"/>
      <family val="2"/>
    </font>
    <font>
      <sz val="10"/>
      <color theme="1"/>
      <name val="Calibri"/>
      <family val="2"/>
      <scheme val="minor"/>
    </font>
    <font>
      <b/>
      <sz val="10"/>
      <color theme="1"/>
      <name val="Calibri"/>
      <family val="2"/>
      <scheme val="minor"/>
    </font>
    <font>
      <b/>
      <sz val="10"/>
      <color rgb="FF000000"/>
      <name val="Calibri"/>
      <family val="2"/>
      <scheme val="minor"/>
    </font>
    <font>
      <u/>
      <sz val="10"/>
      <name val="Arial Narrow"/>
      <family val="2"/>
    </font>
    <font>
      <sz val="10"/>
      <name val="Arial Narrow"/>
      <family val="2"/>
    </font>
    <font>
      <b/>
      <sz val="10"/>
      <color indexed="10"/>
      <name val="Calibri"/>
      <family val="2"/>
    </font>
    <font>
      <sz val="10"/>
      <color indexed="10"/>
      <name val="Calibri"/>
      <family val="2"/>
    </font>
    <font>
      <sz val="10"/>
      <color rgb="FF000000"/>
      <name val="Calibri"/>
      <family val="2"/>
    </font>
    <font>
      <b/>
      <sz val="10"/>
      <color rgb="FF000000"/>
      <name val="Calibri"/>
      <family val="2"/>
    </font>
    <font>
      <i/>
      <sz val="10"/>
      <name val="Calibri"/>
      <family val="2"/>
    </font>
    <font>
      <sz val="10"/>
      <color rgb="FFFF0000"/>
      <name val="Calibri"/>
      <family val="2"/>
      <scheme val="minor"/>
    </font>
    <font>
      <b/>
      <sz val="10"/>
      <name val="Calibri"/>
      <family val="2"/>
      <scheme val="minor"/>
    </font>
    <font>
      <sz val="10"/>
      <color rgb="FFFF0000"/>
      <name val="Calibri"/>
      <family val="2"/>
    </font>
    <font>
      <b/>
      <sz val="10"/>
      <color rgb="FFFF0000"/>
      <name val="Calibri"/>
      <family val="2"/>
    </font>
    <font>
      <u/>
      <sz val="10"/>
      <name val="Calibri"/>
      <family val="2"/>
    </font>
    <font>
      <b/>
      <i/>
      <sz val="16"/>
      <color theme="1"/>
      <name val="Times New Roman"/>
      <family val="1"/>
    </font>
    <font>
      <b/>
      <i/>
      <sz val="14"/>
      <color theme="1"/>
      <name val="Times New Roman"/>
      <family val="1"/>
    </font>
    <font>
      <sz val="11"/>
      <color theme="1"/>
      <name val="Arial"/>
      <family val="2"/>
    </font>
    <font>
      <b/>
      <sz val="11"/>
      <color rgb="FF000000"/>
      <name val="Arial"/>
      <family val="2"/>
    </font>
    <font>
      <b/>
      <sz val="11"/>
      <color rgb="FF000000"/>
      <name val="Calibri"/>
      <family val="2"/>
      <scheme val="minor"/>
    </font>
    <font>
      <sz val="11"/>
      <name val="Calibri"/>
      <family val="2"/>
      <scheme val="minor"/>
    </font>
    <font>
      <b/>
      <sz val="10"/>
      <name val="Arial"/>
      <family val="2"/>
    </font>
    <font>
      <b/>
      <sz val="11"/>
      <color theme="1"/>
      <name val="Calibri"/>
      <family val="2"/>
    </font>
    <font>
      <b/>
      <sz val="12"/>
      <color rgb="FFFF0000"/>
      <name val="Times New Roman"/>
      <family val="1"/>
    </font>
    <font>
      <sz val="10"/>
      <color indexed="8"/>
      <name val="Arial"/>
      <family val="2"/>
    </font>
    <font>
      <b/>
      <sz val="12"/>
      <name val="Arial"/>
      <family val="2"/>
    </font>
    <font>
      <b/>
      <sz val="12"/>
      <color indexed="8"/>
      <name val="Arial"/>
      <family val="2"/>
    </font>
    <font>
      <b/>
      <sz val="10"/>
      <color indexed="8"/>
      <name val="Arial"/>
      <family val="2"/>
    </font>
    <font>
      <sz val="10"/>
      <name val="Times New Roman"/>
      <family val="1"/>
    </font>
    <font>
      <sz val="12"/>
      <color theme="1"/>
      <name val="Times New Roman"/>
      <family val="1"/>
    </font>
    <font>
      <sz val="9"/>
      <color theme="1"/>
      <name val="Arial"/>
      <family val="2"/>
    </font>
    <font>
      <sz val="9"/>
      <name val="Times New Roman"/>
      <family val="1"/>
    </font>
    <font>
      <b/>
      <sz val="9"/>
      <color indexed="8"/>
      <name val="Arial"/>
      <family val="2"/>
    </font>
    <font>
      <b/>
      <sz val="9.85"/>
      <color indexed="8"/>
      <name val="Arial"/>
      <family val="2"/>
    </font>
    <font>
      <sz val="9"/>
      <name val="Arial Narrow"/>
      <family val="2"/>
    </font>
    <font>
      <b/>
      <sz val="12"/>
      <color theme="1"/>
      <name val="Arial"/>
      <family val="2"/>
    </font>
    <font>
      <b/>
      <sz val="10"/>
      <color rgb="FF000000"/>
      <name val="Arial"/>
      <family val="2"/>
    </font>
    <font>
      <b/>
      <sz val="10"/>
      <color rgb="FFFF0000"/>
      <name val="Calibri"/>
      <family val="2"/>
      <scheme val="minor"/>
    </font>
    <font>
      <b/>
      <sz val="15.95"/>
      <color indexed="8"/>
      <name val="Arial"/>
      <family val="2"/>
    </font>
    <font>
      <sz val="9"/>
      <color indexed="8"/>
      <name val="Arial"/>
      <family val="2"/>
    </font>
    <font>
      <sz val="9"/>
      <color indexed="8"/>
      <name val="Times New Roman"/>
      <family val="1"/>
    </font>
    <font>
      <sz val="10"/>
      <color theme="1"/>
      <name val="Times New Roman"/>
      <family val="1"/>
    </font>
    <font>
      <b/>
      <sz val="9.85"/>
      <color indexed="8"/>
      <name val="Times New Roman"/>
      <family val="1"/>
    </font>
    <font>
      <sz val="10"/>
      <color indexed="8"/>
      <name val="Times New Roman"/>
      <family val="1"/>
    </font>
  </fonts>
  <fills count="13">
    <fill>
      <patternFill patternType="none"/>
    </fill>
    <fill>
      <patternFill patternType="gray125"/>
    </fill>
    <fill>
      <patternFill patternType="solid">
        <fgColor theme="0"/>
        <bgColor indexed="64"/>
      </patternFill>
    </fill>
    <fill>
      <patternFill patternType="solid">
        <fgColor theme="2" tint="-9.9978637043366805E-2"/>
        <bgColor indexed="64"/>
      </patternFill>
    </fill>
    <fill>
      <patternFill patternType="solid">
        <fgColor theme="2" tint="-0.249977111117893"/>
        <bgColor indexed="64"/>
      </patternFill>
    </fill>
    <fill>
      <patternFill patternType="solid">
        <fgColor indexed="41"/>
        <bgColor indexed="64"/>
      </patternFill>
    </fill>
    <fill>
      <patternFill patternType="darkGrid">
        <bgColor indexed="20"/>
      </patternFill>
    </fill>
    <fill>
      <patternFill patternType="solid">
        <fgColor indexed="31"/>
        <bgColor indexed="64"/>
      </patternFill>
    </fill>
    <fill>
      <patternFill patternType="darkUp">
        <bgColor theme="2" tint="-9.9978637043366805E-2"/>
      </patternFill>
    </fill>
    <fill>
      <patternFill patternType="solid">
        <fgColor rgb="FF99CCFF"/>
        <bgColor indexed="64"/>
      </patternFill>
    </fill>
    <fill>
      <patternFill patternType="solid">
        <fgColor theme="7" tint="0.59999389629810485"/>
        <bgColor indexed="64"/>
      </patternFill>
    </fill>
    <fill>
      <patternFill patternType="solid">
        <fgColor rgb="FF92D050"/>
        <bgColor indexed="64"/>
      </patternFill>
    </fill>
    <fill>
      <patternFill patternType="solid">
        <fgColor rgb="FFFFFF00"/>
        <bgColor indexed="64"/>
      </patternFill>
    </fill>
  </fills>
  <borders count="34">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double">
        <color indexed="64"/>
      </bottom>
      <diagonal/>
    </border>
    <border>
      <left style="thin">
        <color auto="1"/>
      </left>
      <right style="thin">
        <color auto="1"/>
      </right>
      <top style="thin">
        <color auto="1"/>
      </top>
      <bottom style="thin">
        <color auto="1"/>
      </bottom>
      <diagonal/>
    </border>
    <border>
      <left/>
      <right style="thin">
        <color indexed="64"/>
      </right>
      <top style="thin">
        <color indexed="64"/>
      </top>
      <bottom style="double">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double">
        <color indexed="64"/>
      </top>
      <bottom style="medium">
        <color indexed="64"/>
      </bottom>
      <diagonal/>
    </border>
    <border>
      <left/>
      <right/>
      <top style="double">
        <color indexed="64"/>
      </top>
      <bottom/>
      <diagonal/>
    </border>
    <border>
      <left/>
      <right/>
      <top style="double">
        <color indexed="64"/>
      </top>
      <bottom style="double">
        <color indexed="64"/>
      </bottom>
      <diagonal/>
    </border>
    <border>
      <left/>
      <right/>
      <top/>
      <bottom style="medium">
        <color auto="1"/>
      </bottom>
      <diagonal/>
    </border>
    <border>
      <left/>
      <right/>
      <top style="medium">
        <color auto="1"/>
      </top>
      <bottom style="medium">
        <color indexed="64"/>
      </bottom>
      <diagonal/>
    </border>
    <border>
      <left style="thin">
        <color indexed="64"/>
      </left>
      <right/>
      <top/>
      <bottom style="medium">
        <color indexed="64"/>
      </bottom>
      <diagonal/>
    </border>
    <border>
      <left/>
      <right/>
      <top/>
      <bottom style="double">
        <color indexed="64"/>
      </bottom>
      <diagonal/>
    </border>
    <border>
      <left style="thin">
        <color indexed="64"/>
      </left>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top/>
      <bottom style="medium">
        <color indexed="64"/>
      </bottom>
      <diagonal/>
    </border>
    <border>
      <left/>
      <right style="thick">
        <color indexed="64"/>
      </right>
      <top/>
      <bottom style="medium">
        <color indexed="64"/>
      </bottom>
      <diagonal/>
    </border>
    <border>
      <left/>
      <right style="thick">
        <color indexed="64"/>
      </right>
      <top/>
      <bottom/>
      <diagonal/>
    </border>
    <border>
      <left style="hair">
        <color indexed="64"/>
      </left>
      <right/>
      <top/>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style="medium">
        <color indexed="64"/>
      </bottom>
      <diagonal/>
    </border>
    <border>
      <left/>
      <right style="hair">
        <color indexed="64"/>
      </right>
      <top style="thin">
        <color indexed="64"/>
      </top>
      <bottom style="thin">
        <color indexed="64"/>
      </bottom>
      <diagonal/>
    </border>
    <border>
      <left/>
      <right/>
      <top style="thin">
        <color indexed="64"/>
      </top>
      <bottom style="medium">
        <color indexed="64"/>
      </bottom>
      <diagonal/>
    </border>
    <border>
      <left style="hair">
        <color indexed="64"/>
      </left>
      <right/>
      <top style="medium">
        <color indexed="64"/>
      </top>
      <bottom style="medium">
        <color indexed="64"/>
      </bottom>
      <diagonal/>
    </border>
  </borders>
  <cellStyleXfs count="27">
    <xf numFmtId="0" fontId="0" fillId="0" borderId="0"/>
    <xf numFmtId="43" fontId="2" fillId="0" borderId="0" applyFont="0" applyFill="0" applyBorder="0" applyAlignment="0" applyProtection="0"/>
    <xf numFmtId="43" fontId="4" fillId="0" borderId="0" applyFont="0" applyFill="0" applyBorder="0" applyAlignment="0" applyProtection="0"/>
    <xf numFmtId="0" fontId="4" fillId="0" borderId="0"/>
    <xf numFmtId="0" fontId="5" fillId="0" borderId="0"/>
    <xf numFmtId="0" fontId="5" fillId="0" borderId="0"/>
    <xf numFmtId="37" fontId="6" fillId="0" borderId="0"/>
    <xf numFmtId="9" fontId="4" fillId="0" borderId="0" applyFont="0" applyFill="0" applyBorder="0" applyAlignment="0" applyProtection="0"/>
    <xf numFmtId="44" fontId="2" fillId="0" borderId="0" applyFont="0" applyFill="0" applyBorder="0" applyAlignment="0" applyProtection="0"/>
    <xf numFmtId="9" fontId="2" fillId="0" borderId="0" applyFont="0" applyFill="0" applyBorder="0" applyAlignment="0" applyProtection="0"/>
    <xf numFmtId="44" fontId="5" fillId="0" borderId="0" applyFont="0" applyFill="0" applyBorder="0" applyAlignment="0" applyProtection="0"/>
    <xf numFmtId="0" fontId="5" fillId="0" borderId="0"/>
    <xf numFmtId="0" fontId="4" fillId="0" borderId="0"/>
    <xf numFmtId="0" fontId="5" fillId="0" borderId="0"/>
    <xf numFmtId="37" fontId="6" fillId="0" borderId="0"/>
    <xf numFmtId="43" fontId="7" fillId="0" borderId="0" applyFont="0" applyFill="0" applyBorder="0" applyAlignment="0" applyProtection="0"/>
    <xf numFmtId="0" fontId="8" fillId="0" borderId="0" applyFill="0" applyBorder="0" applyAlignment="0" applyProtection="0">
      <alignment horizontal="left"/>
    </xf>
    <xf numFmtId="0" fontId="7" fillId="0" borderId="0"/>
    <xf numFmtId="0" fontId="10" fillId="5" borderId="0" applyNumberFormat="0" applyBorder="0">
      <alignment horizontal="centerContinuous"/>
    </xf>
    <xf numFmtId="0" fontId="11" fillId="5" borderId="14" applyNumberFormat="0" applyFont="0" applyBorder="0" applyAlignment="0" applyProtection="0">
      <alignment horizontal="center"/>
    </xf>
    <xf numFmtId="0" fontId="12" fillId="5" borderId="15" applyNumberFormat="0" applyBorder="0">
      <alignment horizontal="center"/>
    </xf>
    <xf numFmtId="9" fontId="7" fillId="0" borderId="0" applyFont="0" applyFill="0" applyBorder="0" applyAlignment="0" applyProtection="0"/>
    <xf numFmtId="38" fontId="14" fillId="0" borderId="0" applyBorder="0">
      <alignment horizontal="right"/>
    </xf>
    <xf numFmtId="10" fontId="14" fillId="0" borderId="0" applyBorder="0">
      <alignment horizontal="right"/>
    </xf>
    <xf numFmtId="0" fontId="8" fillId="6" borderId="0" applyBorder="0"/>
    <xf numFmtId="0" fontId="8" fillId="7" borderId="16" applyNumberFormat="0" applyFont="0" applyBorder="0" applyAlignment="0" applyProtection="0">
      <alignment horizontal="centerContinuous"/>
    </xf>
    <xf numFmtId="39" fontId="5" fillId="0" borderId="0"/>
  </cellStyleXfs>
  <cellXfs count="470">
    <xf numFmtId="0" fontId="0" fillId="0" borderId="0" xfId="0"/>
    <xf numFmtId="164" fontId="0" fillId="0" borderId="0" xfId="1" applyNumberFormat="1" applyFont="1"/>
    <xf numFmtId="0" fontId="0" fillId="0" borderId="0" xfId="0" applyAlignment="1">
      <alignment horizontal="right"/>
    </xf>
    <xf numFmtId="0" fontId="0" fillId="0" borderId="0" xfId="0"/>
    <xf numFmtId="0" fontId="0" fillId="0" borderId="0" xfId="0" applyAlignment="1">
      <alignment wrapText="1"/>
    </xf>
    <xf numFmtId="0" fontId="0" fillId="0" borderId="0" xfId="0" applyFill="1"/>
    <xf numFmtId="164" fontId="0" fillId="0" borderId="0" xfId="0" applyNumberFormat="1"/>
    <xf numFmtId="0" fontId="15" fillId="0" borderId="0" xfId="20" applyFont="1" applyFill="1" applyBorder="1" applyAlignment="1">
      <alignment horizontal="center" wrapText="1"/>
    </xf>
    <xf numFmtId="164" fontId="3" fillId="0" borderId="0" xfId="1" applyNumberFormat="1" applyFont="1"/>
    <xf numFmtId="0" fontId="3" fillId="0" borderId="0" xfId="0" applyFont="1"/>
    <xf numFmtId="164" fontId="0" fillId="0" borderId="3" xfId="0" applyNumberFormat="1" applyBorder="1"/>
    <xf numFmtId="0" fontId="19" fillId="0" borderId="0" xfId="20" applyFont="1" applyFill="1" applyBorder="1">
      <alignment horizontal="center"/>
    </xf>
    <xf numFmtId="0" fontId="19" fillId="0" borderId="0" xfId="20" applyFont="1" applyFill="1" applyBorder="1" applyAlignment="1">
      <alignment horizontal="center" wrapText="1"/>
    </xf>
    <xf numFmtId="0" fontId="20" fillId="0" borderId="0" xfId="0" applyFont="1"/>
    <xf numFmtId="0" fontId="20" fillId="0" borderId="0" xfId="0" applyFont="1" applyBorder="1"/>
    <xf numFmtId="0" fontId="20" fillId="0" borderId="0" xfId="0" applyFont="1" applyAlignment="1">
      <alignment horizontal="right"/>
    </xf>
    <xf numFmtId="0" fontId="20" fillId="0" borderId="0" xfId="0" applyFont="1" applyFill="1" applyBorder="1"/>
    <xf numFmtId="0" fontId="21" fillId="0" borderId="0" xfId="0" applyFont="1" applyAlignment="1">
      <alignment horizontal="right"/>
    </xf>
    <xf numFmtId="0" fontId="20" fillId="0" borderId="0" xfId="0" applyFont="1" applyFill="1" applyAlignment="1"/>
    <xf numFmtId="0" fontId="21" fillId="0" borderId="1" xfId="0" applyFont="1" applyBorder="1" applyAlignment="1">
      <alignment horizontal="centerContinuous"/>
    </xf>
    <xf numFmtId="0" fontId="22" fillId="0" borderId="0" xfId="0" applyFont="1" applyFill="1" applyBorder="1" applyAlignment="1">
      <alignment horizontal="center" wrapText="1"/>
    </xf>
    <xf numFmtId="164" fontId="20" fillId="0" borderId="0" xfId="1" applyNumberFormat="1" applyFont="1" applyFill="1"/>
    <xf numFmtId="164" fontId="20" fillId="0" borderId="0" xfId="1" applyNumberFormat="1" applyFont="1"/>
    <xf numFmtId="0" fontId="20" fillId="0" borderId="0" xfId="0" applyFont="1" applyFill="1"/>
    <xf numFmtId="164" fontId="20" fillId="0" borderId="0" xfId="1" applyNumberFormat="1" applyFont="1" applyAlignment="1">
      <alignment horizontal="right"/>
    </xf>
    <xf numFmtId="0" fontId="21" fillId="4" borderId="2" xfId="0" applyFont="1" applyFill="1" applyBorder="1" applyAlignment="1">
      <alignment vertical="top"/>
    </xf>
    <xf numFmtId="0" fontId="21" fillId="4" borderId="3" xfId="0" applyFont="1" applyFill="1" applyBorder="1" applyAlignment="1">
      <alignment wrapText="1"/>
    </xf>
    <xf numFmtId="0" fontId="21" fillId="4" borderId="3" xfId="0" applyFont="1" applyFill="1" applyBorder="1" applyAlignment="1">
      <alignment horizontal="right" wrapText="1"/>
    </xf>
    <xf numFmtId="43" fontId="21" fillId="4" borderId="4" xfId="1" applyFont="1" applyFill="1" applyBorder="1" applyAlignment="1">
      <alignment horizontal="right"/>
    </xf>
    <xf numFmtId="43" fontId="20" fillId="0" borderId="0" xfId="1" applyFont="1"/>
    <xf numFmtId="0" fontId="20" fillId="4" borderId="5" xfId="0" applyFont="1" applyFill="1" applyBorder="1" applyAlignment="1"/>
    <xf numFmtId="0" fontId="20" fillId="4" borderId="0" xfId="0" applyFont="1" applyFill="1" applyBorder="1" applyAlignment="1">
      <alignment wrapText="1"/>
    </xf>
    <xf numFmtId="0" fontId="20" fillId="4" borderId="0" xfId="0" applyFont="1" applyFill="1"/>
    <xf numFmtId="41" fontId="20" fillId="4" borderId="0" xfId="0" applyNumberFormat="1" applyFont="1" applyFill="1" applyBorder="1" applyAlignment="1">
      <alignment wrapText="1"/>
    </xf>
    <xf numFmtId="41" fontId="20" fillId="4" borderId="6" xfId="1" applyNumberFormat="1" applyFont="1" applyFill="1" applyBorder="1"/>
    <xf numFmtId="0" fontId="20" fillId="4" borderId="0" xfId="0" applyFont="1" applyFill="1" applyBorder="1" applyAlignment="1"/>
    <xf numFmtId="164" fontId="20" fillId="0" borderId="0" xfId="0" applyNumberFormat="1" applyFont="1" applyFill="1"/>
    <xf numFmtId="169" fontId="20" fillId="0" borderId="0" xfId="0" applyNumberFormat="1" applyFont="1" applyFill="1"/>
    <xf numFmtId="0" fontId="20" fillId="4" borderId="0" xfId="0" quotePrefix="1" applyFont="1" applyFill="1" applyBorder="1" applyAlignment="1">
      <alignment wrapText="1"/>
    </xf>
    <xf numFmtId="41" fontId="20" fillId="4" borderId="0" xfId="0" quotePrefix="1" applyNumberFormat="1" applyFont="1" applyFill="1" applyBorder="1" applyAlignment="1">
      <alignment wrapText="1"/>
    </xf>
    <xf numFmtId="0" fontId="20" fillId="4" borderId="0" xfId="0" applyFont="1" applyFill="1" applyBorder="1"/>
    <xf numFmtId="41" fontId="20" fillId="4" borderId="0" xfId="0" applyNumberFormat="1" applyFont="1" applyFill="1" applyBorder="1"/>
    <xf numFmtId="0" fontId="20" fillId="4" borderId="7" xfId="0" applyFont="1" applyFill="1" applyBorder="1" applyAlignment="1"/>
    <xf numFmtId="0" fontId="20" fillId="4" borderId="1" xfId="0" applyFont="1" applyFill="1" applyBorder="1"/>
    <xf numFmtId="41" fontId="20" fillId="4" borderId="1" xfId="0" applyNumberFormat="1" applyFont="1" applyFill="1" applyBorder="1"/>
    <xf numFmtId="165" fontId="20" fillId="4" borderId="1" xfId="8" applyNumberFormat="1" applyFont="1" applyFill="1" applyBorder="1" applyAlignment="1">
      <alignment wrapText="1"/>
    </xf>
    <xf numFmtId="165" fontId="20" fillId="4" borderId="8" xfId="8" applyNumberFormat="1" applyFont="1" applyFill="1" applyBorder="1" applyAlignment="1">
      <alignment wrapText="1"/>
    </xf>
    <xf numFmtId="0" fontId="20" fillId="0" borderId="0" xfId="0" applyFont="1" applyAlignment="1">
      <alignment vertical="top"/>
    </xf>
    <xf numFmtId="0" fontId="20" fillId="0" borderId="0" xfId="0" applyFont="1" applyAlignment="1">
      <alignment wrapText="1"/>
    </xf>
    <xf numFmtId="0" fontId="20" fillId="3" borderId="2" xfId="0" applyFont="1" applyFill="1" applyBorder="1" applyAlignment="1">
      <alignment vertical="top"/>
    </xf>
    <xf numFmtId="0" fontId="20" fillId="3" borderId="3" xfId="0" applyFont="1" applyFill="1" applyBorder="1" applyAlignment="1">
      <alignment wrapText="1"/>
    </xf>
    <xf numFmtId="43" fontId="20" fillId="3" borderId="3" xfId="1" applyFont="1" applyFill="1" applyBorder="1"/>
    <xf numFmtId="43" fontId="20" fillId="3" borderId="4" xfId="1" applyFont="1" applyFill="1" applyBorder="1"/>
    <xf numFmtId="0" fontId="20" fillId="3" borderId="5" xfId="0" applyFont="1" applyFill="1" applyBorder="1" applyAlignment="1"/>
    <xf numFmtId="0" fontId="20" fillId="3" borderId="0" xfId="0" applyFont="1" applyFill="1" applyBorder="1"/>
    <xf numFmtId="0" fontId="20" fillId="3" borderId="0" xfId="0" applyFont="1" applyFill="1" applyBorder="1" applyAlignment="1">
      <alignment wrapText="1"/>
    </xf>
    <xf numFmtId="42" fontId="20" fillId="3" borderId="0" xfId="1" applyNumberFormat="1" applyFont="1" applyFill="1" applyBorder="1"/>
    <xf numFmtId="43" fontId="20" fillId="3" borderId="6" xfId="1" applyFont="1" applyFill="1" applyBorder="1"/>
    <xf numFmtId="0" fontId="20" fillId="0" borderId="0" xfId="0" applyFont="1" applyFill="1" applyAlignment="1">
      <alignment horizontal="center"/>
    </xf>
    <xf numFmtId="0" fontId="20" fillId="3" borderId="1" xfId="0" applyFont="1" applyFill="1" applyBorder="1" applyAlignment="1">
      <alignment wrapText="1"/>
    </xf>
    <xf numFmtId="43" fontId="20" fillId="3" borderId="8" xfId="1" applyFont="1" applyFill="1" applyBorder="1"/>
    <xf numFmtId="0" fontId="20" fillId="3" borderId="5" xfId="0" applyFont="1" applyFill="1" applyBorder="1" applyAlignment="1">
      <alignment vertical="top"/>
    </xf>
    <xf numFmtId="164" fontId="20" fillId="3" borderId="0" xfId="1" applyNumberFormat="1" applyFont="1" applyFill="1" applyBorder="1"/>
    <xf numFmtId="0" fontId="20" fillId="3" borderId="7" xfId="0" applyFont="1" applyFill="1" applyBorder="1" applyAlignment="1">
      <alignment vertical="top"/>
    </xf>
    <xf numFmtId="41" fontId="20" fillId="3" borderId="1" xfId="1" applyNumberFormat="1" applyFont="1" applyFill="1" applyBorder="1"/>
    <xf numFmtId="0" fontId="20" fillId="0" borderId="5" xfId="0" applyFont="1" applyFill="1" applyBorder="1" applyAlignment="1">
      <alignment vertical="top"/>
    </xf>
    <xf numFmtId="0" fontId="20" fillId="0" borderId="0" xfId="0" applyFont="1" applyFill="1" applyBorder="1" applyAlignment="1">
      <alignment wrapText="1"/>
    </xf>
    <xf numFmtId="43" fontId="20" fillId="0" borderId="0" xfId="1" applyFont="1" applyFill="1" applyBorder="1"/>
    <xf numFmtId="43" fontId="20" fillId="0" borderId="6" xfId="1" applyFont="1" applyFill="1" applyBorder="1"/>
    <xf numFmtId="43" fontId="21" fillId="3" borderId="1" xfId="1" applyFont="1" applyFill="1" applyBorder="1" applyAlignment="1">
      <alignment horizontal="center" wrapText="1"/>
    </xf>
    <xf numFmtId="43" fontId="21" fillId="3" borderId="8" xfId="1" applyFont="1" applyFill="1" applyBorder="1" applyAlignment="1">
      <alignment horizontal="center" wrapText="1"/>
    </xf>
    <xf numFmtId="0" fontId="20" fillId="0" borderId="0" xfId="0" applyFont="1" applyFill="1" applyAlignment="1">
      <alignment horizontal="right" wrapText="1"/>
    </xf>
    <xf numFmtId="0" fontId="20" fillId="0" borderId="0" xfId="0" applyFont="1" applyFill="1" applyAlignment="1">
      <alignment horizontal="right"/>
    </xf>
    <xf numFmtId="41" fontId="20" fillId="3" borderId="0" xfId="1" applyNumberFormat="1" applyFont="1" applyFill="1" applyBorder="1"/>
    <xf numFmtId="41" fontId="20" fillId="3" borderId="6" xfId="1" applyNumberFormat="1" applyFont="1" applyFill="1" applyBorder="1"/>
    <xf numFmtId="43" fontId="20" fillId="0" borderId="0" xfId="0" applyNumberFormat="1" applyFont="1" applyFill="1"/>
    <xf numFmtId="0" fontId="20" fillId="3" borderId="5" xfId="0" applyFont="1" applyFill="1" applyBorder="1"/>
    <xf numFmtId="43" fontId="20" fillId="8" borderId="6" xfId="1" applyFont="1" applyFill="1" applyBorder="1"/>
    <xf numFmtId="0" fontId="20" fillId="3" borderId="0" xfId="0" quotePrefix="1" applyFont="1" applyFill="1" applyBorder="1" applyAlignment="1">
      <alignment wrapText="1"/>
    </xf>
    <xf numFmtId="165" fontId="20" fillId="3" borderId="9" xfId="8" applyNumberFormat="1" applyFont="1" applyFill="1" applyBorder="1"/>
    <xf numFmtId="165" fontId="20" fillId="3" borderId="11" xfId="8" applyNumberFormat="1" applyFont="1" applyFill="1" applyBorder="1"/>
    <xf numFmtId="165" fontId="20" fillId="0" borderId="0" xfId="0" applyNumberFormat="1" applyFont="1"/>
    <xf numFmtId="43" fontId="20" fillId="3" borderId="0" xfId="1" applyFont="1" applyFill="1" applyBorder="1"/>
    <xf numFmtId="0" fontId="20" fillId="3" borderId="7" xfId="0" applyFont="1" applyFill="1" applyBorder="1"/>
    <xf numFmtId="43" fontId="20" fillId="3" borderId="1" xfId="1" applyFont="1" applyFill="1" applyBorder="1"/>
    <xf numFmtId="0" fontId="20" fillId="4" borderId="2" xfId="0" applyFont="1" applyFill="1" applyBorder="1"/>
    <xf numFmtId="0" fontId="20" fillId="4" borderId="3" xfId="0" applyFont="1" applyFill="1" applyBorder="1"/>
    <xf numFmtId="0" fontId="20" fillId="4" borderId="5" xfId="0" applyFont="1" applyFill="1" applyBorder="1"/>
    <xf numFmtId="0" fontId="21" fillId="4" borderId="0" xfId="0" applyFont="1" applyFill="1" applyBorder="1"/>
    <xf numFmtId="0" fontId="20" fillId="4" borderId="0" xfId="0" applyFont="1" applyFill="1" applyBorder="1" applyAlignment="1">
      <alignment horizontal="left"/>
    </xf>
    <xf numFmtId="42" fontId="20" fillId="4" borderId="0" xfId="8" applyNumberFormat="1" applyFont="1" applyFill="1" applyBorder="1"/>
    <xf numFmtId="165" fontId="20" fillId="0" borderId="0" xfId="0" applyNumberFormat="1" applyFont="1" applyFill="1"/>
    <xf numFmtId="42" fontId="20" fillId="4" borderId="9" xfId="0" applyNumberFormat="1" applyFont="1" applyFill="1" applyBorder="1"/>
    <xf numFmtId="0" fontId="20" fillId="4" borderId="7" xfId="0" applyFont="1" applyFill="1" applyBorder="1"/>
    <xf numFmtId="0" fontId="21" fillId="4" borderId="2" xfId="0" applyFont="1" applyFill="1" applyBorder="1"/>
    <xf numFmtId="0" fontId="21" fillId="4" borderId="3" xfId="0" applyFont="1" applyFill="1" applyBorder="1"/>
    <xf numFmtId="0" fontId="21" fillId="4" borderId="12" xfId="0" applyFont="1" applyFill="1" applyBorder="1" applyAlignment="1">
      <alignment horizontal="center" wrapText="1"/>
    </xf>
    <xf numFmtId="0" fontId="21" fillId="4" borderId="13" xfId="0" applyFont="1" applyFill="1" applyBorder="1" applyAlignment="1">
      <alignment horizontal="center" wrapText="1"/>
    </xf>
    <xf numFmtId="0" fontId="21" fillId="4" borderId="5" xfId="0" applyFont="1" applyFill="1" applyBorder="1"/>
    <xf numFmtId="164" fontId="20" fillId="4" borderId="0" xfId="1" applyNumberFormat="1" applyFont="1" applyFill="1" applyBorder="1"/>
    <xf numFmtId="164" fontId="20" fillId="4" borderId="0" xfId="0" applyNumberFormat="1" applyFont="1" applyFill="1" applyBorder="1" applyAlignment="1">
      <alignment horizontal="center" wrapText="1"/>
    </xf>
    <xf numFmtId="164" fontId="20" fillId="4" borderId="6" xfId="1" applyNumberFormat="1" applyFont="1" applyFill="1" applyBorder="1"/>
    <xf numFmtId="0" fontId="21" fillId="4" borderId="0" xfId="0" applyFont="1" applyFill="1" applyBorder="1" applyAlignment="1">
      <alignment horizontal="center" wrapText="1"/>
    </xf>
    <xf numFmtId="0" fontId="21" fillId="4" borderId="6" xfId="0" applyFont="1" applyFill="1" applyBorder="1" applyAlignment="1">
      <alignment horizontal="center" wrapText="1"/>
    </xf>
    <xf numFmtId="164" fontId="21" fillId="4" borderId="0" xfId="0" applyNumberFormat="1" applyFont="1" applyFill="1" applyBorder="1"/>
    <xf numFmtId="164" fontId="21" fillId="4" borderId="6" xfId="0" applyNumberFormat="1" applyFont="1" applyFill="1" applyBorder="1"/>
    <xf numFmtId="0" fontId="20" fillId="4" borderId="8" xfId="0" applyFont="1" applyFill="1" applyBorder="1"/>
    <xf numFmtId="0" fontId="20" fillId="2" borderId="0" xfId="0" applyFont="1" applyFill="1" applyAlignment="1">
      <alignment vertical="center"/>
    </xf>
    <xf numFmtId="0" fontId="24" fillId="2" borderId="0" xfId="0" applyFont="1" applyFill="1" applyAlignment="1" applyProtection="1">
      <alignment horizontal="center"/>
    </xf>
    <xf numFmtId="166" fontId="24" fillId="2" borderId="0" xfId="0" applyNumberFormat="1" applyFont="1" applyFill="1" applyProtection="1"/>
    <xf numFmtId="0" fontId="20" fillId="2" borderId="0" xfId="0" applyFont="1" applyFill="1"/>
    <xf numFmtId="0" fontId="24" fillId="2" borderId="0" xfId="0" applyFont="1" applyFill="1" applyAlignment="1">
      <alignment horizontal="center" vertical="top"/>
    </xf>
    <xf numFmtId="0" fontId="24" fillId="2" borderId="0" xfId="0" applyFont="1" applyFill="1"/>
    <xf numFmtId="0" fontId="24" fillId="2" borderId="0" xfId="0" applyNumberFormat="1" applyFont="1" applyFill="1" applyAlignment="1" applyProtection="1">
      <alignment horizontal="left" vertical="top"/>
    </xf>
    <xf numFmtId="0" fontId="24" fillId="2" borderId="0" xfId="0" applyFont="1" applyFill="1" applyAlignment="1">
      <alignment vertical="top"/>
    </xf>
    <xf numFmtId="0" fontId="20" fillId="2" borderId="0" xfId="0" applyFont="1" applyFill="1" applyAlignment="1">
      <alignment vertical="top"/>
    </xf>
    <xf numFmtId="49" fontId="24" fillId="2" borderId="0" xfId="0" quotePrefix="1" applyNumberFormat="1" applyFont="1" applyFill="1" applyAlignment="1" applyProtection="1">
      <alignment horizontal="center" vertical="top"/>
    </xf>
    <xf numFmtId="49" fontId="24" fillId="2" borderId="0" xfId="0" quotePrefix="1" applyNumberFormat="1" applyFont="1" applyFill="1" applyAlignment="1">
      <alignment horizontal="center" vertical="top"/>
    </xf>
    <xf numFmtId="0" fontId="24" fillId="2" borderId="0" xfId="0" applyNumberFormat="1" applyFont="1" applyFill="1" applyAlignment="1" applyProtection="1">
      <alignment horizontal="left" vertical="top" wrapText="1"/>
    </xf>
    <xf numFmtId="0" fontId="20" fillId="2" borderId="0" xfId="0" applyFont="1" applyFill="1" applyAlignment="1">
      <alignment vertical="top" wrapText="1"/>
    </xf>
    <xf numFmtId="0" fontId="20" fillId="3" borderId="0" xfId="0" applyFont="1" applyFill="1" applyBorder="1" applyAlignment="1"/>
    <xf numFmtId="0" fontId="19" fillId="0" borderId="1" xfId="20" applyFont="1" applyFill="1" applyBorder="1">
      <alignment horizontal="center"/>
    </xf>
    <xf numFmtId="0" fontId="19" fillId="0" borderId="1" xfId="20" applyFont="1" applyFill="1" applyBorder="1" applyAlignment="1">
      <alignment horizontal="center" wrapText="1"/>
    </xf>
    <xf numFmtId="0" fontId="21" fillId="0" borderId="0" xfId="0" applyFont="1" applyFill="1" applyBorder="1"/>
    <xf numFmtId="0" fontId="22" fillId="9" borderId="0" xfId="0" applyFont="1" applyFill="1" applyBorder="1" applyAlignment="1">
      <alignment horizontal="center" wrapText="1"/>
    </xf>
    <xf numFmtId="0" fontId="20" fillId="9" borderId="0" xfId="0" applyFont="1" applyFill="1"/>
    <xf numFmtId="167" fontId="20" fillId="9" borderId="0" xfId="9" applyNumberFormat="1" applyFont="1" applyFill="1"/>
    <xf numFmtId="164" fontId="20" fillId="9" borderId="0" xfId="1" applyNumberFormat="1" applyFont="1" applyFill="1"/>
    <xf numFmtId="0" fontId="20" fillId="9" borderId="0" xfId="0" applyFont="1" applyFill="1" applyAlignment="1">
      <alignment horizontal="right"/>
    </xf>
    <xf numFmtId="0" fontId="22" fillId="10" borderId="0" xfId="0" applyFont="1" applyFill="1" applyBorder="1" applyAlignment="1">
      <alignment horizontal="center" wrapText="1"/>
    </xf>
    <xf numFmtId="0" fontId="20" fillId="10" borderId="0" xfId="0" applyFont="1" applyFill="1"/>
    <xf numFmtId="167" fontId="20" fillId="10" borderId="0" xfId="9" applyNumberFormat="1" applyFont="1" applyFill="1"/>
    <xf numFmtId="164" fontId="20" fillId="10" borderId="0" xfId="1" applyNumberFormat="1" applyFont="1" applyFill="1"/>
    <xf numFmtId="164" fontId="20" fillId="10" borderId="0" xfId="1" applyNumberFormat="1" applyFont="1" applyFill="1" applyAlignment="1">
      <alignment horizontal="right"/>
    </xf>
    <xf numFmtId="0" fontId="20" fillId="10" borderId="0" xfId="0" applyFont="1" applyFill="1" applyAlignment="1">
      <alignment horizontal="right"/>
    </xf>
    <xf numFmtId="164" fontId="20" fillId="0" borderId="0" xfId="1" applyNumberFormat="1" applyFont="1" applyBorder="1"/>
    <xf numFmtId="0" fontId="22" fillId="0" borderId="12" xfId="0" applyFont="1" applyFill="1" applyBorder="1" applyAlignment="1">
      <alignment horizontal="center" wrapText="1"/>
    </xf>
    <xf numFmtId="0" fontId="20" fillId="0" borderId="12" xfId="0" applyFont="1" applyBorder="1"/>
    <xf numFmtId="164" fontId="20" fillId="0" borderId="12" xfId="1" applyNumberFormat="1" applyFont="1" applyBorder="1" applyAlignment="1">
      <alignment horizontal="right"/>
    </xf>
    <xf numFmtId="164" fontId="20" fillId="0" borderId="12" xfId="1" applyNumberFormat="1" applyFont="1" applyBorder="1"/>
    <xf numFmtId="0" fontId="19" fillId="2" borderId="0" xfId="4" quotePrefix="1" applyFont="1" applyFill="1"/>
    <xf numFmtId="0" fontId="16" fillId="2" borderId="0" xfId="4" applyFont="1" applyFill="1"/>
    <xf numFmtId="0" fontId="16" fillId="0" borderId="0" xfId="4" applyFont="1"/>
    <xf numFmtId="0" fontId="19" fillId="2" borderId="0" xfId="4" applyFont="1" applyFill="1"/>
    <xf numFmtId="0" fontId="16" fillId="2" borderId="0" xfId="4" quotePrefix="1" applyFont="1" applyFill="1"/>
    <xf numFmtId="0" fontId="16" fillId="0" borderId="0" xfId="4" applyFont="1" applyFill="1"/>
    <xf numFmtId="0" fontId="16" fillId="0" borderId="0" xfId="4" applyFont="1" applyFill="1" applyAlignment="1">
      <alignment vertical="top"/>
    </xf>
    <xf numFmtId="0" fontId="19" fillId="0" borderId="0" xfId="4" applyFont="1" applyFill="1"/>
    <xf numFmtId="0" fontId="19" fillId="2" borderId="0" xfId="4" applyFont="1" applyFill="1" applyAlignment="1">
      <alignment horizontal="left"/>
    </xf>
    <xf numFmtId="0" fontId="16" fillId="2" borderId="10" xfId="4" applyFont="1" applyFill="1" applyBorder="1" applyAlignment="1" applyProtection="1">
      <alignment horizontal="center"/>
      <protection locked="0"/>
    </xf>
    <xf numFmtId="0" fontId="25" fillId="2" borderId="0" xfId="4" applyFont="1" applyFill="1" applyAlignment="1" applyProtection="1">
      <alignment horizontal="left" indent="1"/>
    </xf>
    <xf numFmtId="0" fontId="16" fillId="2" borderId="0" xfId="4" applyFont="1" applyFill="1" applyBorder="1"/>
    <xf numFmtId="0" fontId="25" fillId="2" borderId="0" xfId="4" applyFont="1" applyFill="1" applyAlignment="1" applyProtection="1">
      <alignment horizontal="left" indent="3"/>
    </xf>
    <xf numFmtId="0" fontId="26" fillId="2" borderId="0" xfId="4" applyFont="1" applyFill="1" applyAlignment="1" applyProtection="1">
      <alignment horizontal="left" indent="4"/>
    </xf>
    <xf numFmtId="0" fontId="16" fillId="2" borderId="0" xfId="4" applyFont="1" applyFill="1" applyAlignment="1">
      <alignment wrapText="1"/>
    </xf>
    <xf numFmtId="14" fontId="16" fillId="2" borderId="0" xfId="4" applyNumberFormat="1" applyFont="1" applyFill="1" applyBorder="1" applyAlignment="1">
      <alignment horizontal="left"/>
    </xf>
    <xf numFmtId="165" fontId="16" fillId="0" borderId="10" xfId="8" applyNumberFormat="1" applyFont="1" applyBorder="1"/>
    <xf numFmtId="165" fontId="16" fillId="0" borderId="0" xfId="8" applyNumberFormat="1" applyFont="1" applyBorder="1"/>
    <xf numFmtId="0" fontId="16" fillId="4" borderId="5" xfId="4" applyFont="1" applyFill="1" applyBorder="1"/>
    <xf numFmtId="0" fontId="16" fillId="4" borderId="0" xfId="4" applyFont="1" applyFill="1" applyBorder="1"/>
    <xf numFmtId="0" fontId="16" fillId="4" borderId="6" xfId="4" applyFont="1" applyFill="1" applyBorder="1"/>
    <xf numFmtId="0" fontId="27" fillId="4" borderId="5" xfId="0" applyFont="1" applyFill="1" applyBorder="1" applyAlignment="1">
      <alignment vertical="top" wrapText="1"/>
    </xf>
    <xf numFmtId="0" fontId="16" fillId="0" borderId="0" xfId="4" applyFont="1" applyAlignment="1">
      <alignment horizontal="center"/>
    </xf>
    <xf numFmtId="14" fontId="16" fillId="0" borderId="0" xfId="4" applyNumberFormat="1" applyFont="1"/>
    <xf numFmtId="0" fontId="16" fillId="0" borderId="0" xfId="4" applyFont="1" applyAlignment="1">
      <alignment horizontal="right"/>
    </xf>
    <xf numFmtId="0" fontId="17" fillId="4" borderId="0" xfId="0" applyFont="1" applyFill="1" applyBorder="1" applyAlignment="1">
      <alignment vertical="top" wrapText="1"/>
    </xf>
    <xf numFmtId="0" fontId="17" fillId="4" borderId="6" xfId="0" applyFont="1" applyFill="1" applyBorder="1" applyAlignment="1">
      <alignment vertical="top" wrapText="1"/>
    </xf>
    <xf numFmtId="43" fontId="20" fillId="0" borderId="0" xfId="1" applyFont="1" applyFill="1"/>
    <xf numFmtId="43" fontId="20" fillId="0" borderId="0" xfId="0" applyNumberFormat="1" applyFont="1"/>
    <xf numFmtId="164" fontId="20" fillId="0" borderId="0" xfId="0" applyNumberFormat="1" applyFont="1"/>
    <xf numFmtId="41" fontId="20" fillId="0" borderId="0" xfId="0" applyNumberFormat="1" applyFont="1" applyFill="1" applyBorder="1"/>
    <xf numFmtId="164" fontId="30" fillId="0" borderId="0" xfId="1" applyNumberFormat="1" applyFont="1" applyBorder="1"/>
    <xf numFmtId="165" fontId="20" fillId="0" borderId="0" xfId="0" applyNumberFormat="1" applyFont="1" applyFill="1" applyBorder="1"/>
    <xf numFmtId="0" fontId="16" fillId="0" borderId="0" xfId="4" applyFont="1"/>
    <xf numFmtId="41" fontId="20" fillId="3" borderId="0" xfId="8" applyNumberFormat="1" applyFont="1" applyFill="1" applyBorder="1"/>
    <xf numFmtId="168" fontId="1" fillId="0" borderId="0" xfId="1" applyNumberFormat="1" applyFont="1" applyAlignment="1">
      <alignment horizontal="center"/>
    </xf>
    <xf numFmtId="0" fontId="1" fillId="0" borderId="0" xfId="19" applyFont="1" applyFill="1" applyBorder="1" applyAlignment="1"/>
    <xf numFmtId="0" fontId="19" fillId="0" borderId="1" xfId="19" applyFont="1" applyFill="1" applyBorder="1">
      <alignment horizontal="center"/>
    </xf>
    <xf numFmtId="0" fontId="1" fillId="0" borderId="0" xfId="0" applyFont="1"/>
    <xf numFmtId="168" fontId="19" fillId="0" borderId="1" xfId="1" applyNumberFormat="1" applyFont="1" applyBorder="1" applyAlignment="1">
      <alignment horizontal="center" wrapText="1"/>
    </xf>
    <xf numFmtId="170" fontId="16" fillId="0" borderId="0" xfId="1" applyNumberFormat="1" applyFont="1" applyAlignment="1">
      <alignment horizontal="center"/>
    </xf>
    <xf numFmtId="38" fontId="16" fillId="0" borderId="0" xfId="16" applyNumberFormat="1" applyFont="1" applyAlignment="1">
      <alignment wrapText="1"/>
    </xf>
    <xf numFmtId="37" fontId="1" fillId="0" borderId="0" xfId="16" applyNumberFormat="1" applyFont="1" applyAlignment="1"/>
    <xf numFmtId="164" fontId="1" fillId="0" borderId="0" xfId="1" applyNumberFormat="1" applyFont="1"/>
    <xf numFmtId="171" fontId="16" fillId="0" borderId="0" xfId="1" applyNumberFormat="1" applyFont="1" applyAlignment="1">
      <alignment horizontal="center"/>
    </xf>
    <xf numFmtId="168" fontId="16" fillId="0" borderId="0" xfId="1" applyNumberFormat="1" applyFont="1" applyAlignment="1">
      <alignment horizontal="center"/>
    </xf>
    <xf numFmtId="0" fontId="16" fillId="0" borderId="0" xfId="0" applyFont="1"/>
    <xf numFmtId="38" fontId="1" fillId="0" borderId="9" xfId="0" applyNumberFormat="1" applyFont="1" applyBorder="1"/>
    <xf numFmtId="0" fontId="1" fillId="0" borderId="9" xfId="0" applyFont="1" applyBorder="1"/>
    <xf numFmtId="168" fontId="32" fillId="0" borderId="0" xfId="1" applyNumberFormat="1" applyFont="1" applyAlignment="1">
      <alignment horizontal="center"/>
    </xf>
    <xf numFmtId="0" fontId="32" fillId="0" borderId="0" xfId="0" applyFont="1" applyAlignment="1">
      <alignment horizontal="center"/>
    </xf>
    <xf numFmtId="0" fontId="32" fillId="0" borderId="0" xfId="16" applyFont="1" applyAlignment="1">
      <alignment horizontal="center"/>
    </xf>
    <xf numFmtId="0" fontId="16" fillId="0" borderId="0" xfId="16" applyFont="1" applyAlignment="1"/>
    <xf numFmtId="43" fontId="19" fillId="0" borderId="1" xfId="1" applyFont="1" applyFill="1" applyBorder="1" applyAlignment="1">
      <alignment horizontal="center" wrapText="1"/>
    </xf>
    <xf numFmtId="43" fontId="1" fillId="0" borderId="0" xfId="1" applyFont="1" applyAlignment="1"/>
    <xf numFmtId="43" fontId="1" fillId="0" borderId="9" xfId="1" applyFont="1" applyBorder="1"/>
    <xf numFmtId="43" fontId="32" fillId="0" borderId="0" xfId="1" applyFont="1" applyAlignment="1">
      <alignment horizontal="center"/>
    </xf>
    <xf numFmtId="43" fontId="16" fillId="0" borderId="0" xfId="1" applyFont="1" applyAlignment="1"/>
    <xf numFmtId="164" fontId="33" fillId="0" borderId="0" xfId="1" applyNumberFormat="1" applyFont="1" applyAlignment="1">
      <alignment horizontal="fill"/>
    </xf>
    <xf numFmtId="164" fontId="19" fillId="0" borderId="1" xfId="1" applyNumberFormat="1" applyFont="1" applyFill="1" applyBorder="1" applyAlignment="1">
      <alignment horizontal="center" wrapText="1"/>
    </xf>
    <xf numFmtId="164" fontId="1" fillId="0" borderId="0" xfId="1" applyNumberFormat="1" applyFont="1" applyAlignment="1"/>
    <xf numFmtId="164" fontId="1" fillId="0" borderId="9" xfId="1" applyNumberFormat="1" applyFont="1" applyBorder="1"/>
    <xf numFmtId="164" fontId="32" fillId="0" borderId="0" xfId="1" applyNumberFormat="1" applyFont="1" applyAlignment="1">
      <alignment horizontal="center"/>
    </xf>
    <xf numFmtId="164" fontId="16" fillId="0" borderId="0" xfId="1" applyNumberFormat="1" applyFont="1" applyAlignment="1"/>
    <xf numFmtId="168" fontId="18" fillId="0" borderId="0" xfId="1" applyNumberFormat="1" applyFont="1" applyAlignment="1">
      <alignment horizontal="left"/>
    </xf>
    <xf numFmtId="0" fontId="16" fillId="0" borderId="10" xfId="4" applyFont="1" applyFill="1" applyBorder="1" applyAlignment="1">
      <alignment horizontal="right"/>
    </xf>
    <xf numFmtId="164" fontId="19" fillId="0" borderId="12" xfId="1" applyNumberFormat="1" applyFont="1" applyFill="1" applyBorder="1" applyAlignment="1">
      <alignment horizontal="center" wrapText="1"/>
    </xf>
    <xf numFmtId="164" fontId="19" fillId="0" borderId="0" xfId="1" applyNumberFormat="1" applyFont="1" applyFill="1" applyBorder="1" applyAlignment="1">
      <alignment horizontal="center"/>
    </xf>
    <xf numFmtId="164" fontId="19" fillId="0" borderId="0" xfId="1" applyNumberFormat="1" applyFont="1" applyFill="1" applyBorder="1" applyAlignment="1">
      <alignment horizontal="center" wrapText="1"/>
    </xf>
    <xf numFmtId="164" fontId="16" fillId="0" borderId="9" xfId="1" applyNumberFormat="1" applyFont="1" applyBorder="1"/>
    <xf numFmtId="164" fontId="34" fillId="0" borderId="0" xfId="1" applyNumberFormat="1" applyFont="1" applyAlignment="1"/>
    <xf numFmtId="164" fontId="20" fillId="0" borderId="0" xfId="0" applyNumberFormat="1" applyFont="1" applyFill="1" applyBorder="1"/>
    <xf numFmtId="41" fontId="20" fillId="11" borderId="6" xfId="1" applyNumberFormat="1" applyFont="1" applyFill="1" applyBorder="1"/>
    <xf numFmtId="164" fontId="20" fillId="0" borderId="0" xfId="1" applyNumberFormat="1" applyFont="1" applyFill="1" applyBorder="1"/>
    <xf numFmtId="0" fontId="31" fillId="0" borderId="0" xfId="0" applyFont="1" applyFill="1"/>
    <xf numFmtId="0" fontId="20" fillId="0" borderId="0" xfId="0" applyFont="1" applyFill="1" applyBorder="1" applyAlignment="1">
      <alignment horizontal="right"/>
    </xf>
    <xf numFmtId="42" fontId="20" fillId="0" borderId="0" xfId="0" applyNumberFormat="1" applyFont="1" applyFill="1" applyBorder="1"/>
    <xf numFmtId="43" fontId="5" fillId="0" borderId="0" xfId="1" applyFont="1" applyFill="1" applyBorder="1" applyAlignment="1">
      <alignment horizontal="right"/>
    </xf>
    <xf numFmtId="43" fontId="5" fillId="0" borderId="0" xfId="1" applyFont="1" applyFill="1" applyAlignment="1">
      <alignment horizontal="right"/>
    </xf>
    <xf numFmtId="164" fontId="5" fillId="0" borderId="0" xfId="1" applyNumberFormat="1" applyFont="1" applyFill="1" applyAlignment="1">
      <alignment horizontal="right"/>
    </xf>
    <xf numFmtId="164" fontId="5" fillId="0" borderId="0" xfId="1" applyNumberFormat="1" applyFont="1" applyFill="1" applyBorder="1" applyAlignment="1">
      <alignment horizontal="right"/>
    </xf>
    <xf numFmtId="164" fontId="5" fillId="0" borderId="0" xfId="1" applyNumberFormat="1" applyFont="1" applyFill="1" applyAlignment="1">
      <alignment horizontal="right" vertical="top"/>
    </xf>
    <xf numFmtId="164" fontId="5" fillId="0" borderId="0" xfId="1" applyNumberFormat="1" applyFont="1" applyFill="1"/>
    <xf numFmtId="164" fontId="5" fillId="0" borderId="0" xfId="1" applyNumberFormat="1" applyFont="1" applyFill="1" applyBorder="1"/>
    <xf numFmtId="164" fontId="41" fillId="0" borderId="0" xfId="1" applyNumberFormat="1" applyFont="1" applyFill="1" applyBorder="1" applyAlignment="1">
      <alignment horizontal="left"/>
    </xf>
    <xf numFmtId="164" fontId="41" fillId="0" borderId="0" xfId="1" applyNumberFormat="1" applyFont="1" applyFill="1" applyBorder="1"/>
    <xf numFmtId="164" fontId="40" fillId="0" borderId="0" xfId="1" applyNumberFormat="1" applyFont="1" applyFill="1"/>
    <xf numFmtId="164" fontId="41" fillId="0" borderId="20" xfId="1" applyNumberFormat="1" applyFont="1" applyFill="1" applyBorder="1"/>
    <xf numFmtId="172" fontId="35" fillId="0" borderId="0" xfId="0" applyNumberFormat="1" applyFont="1" applyFill="1" applyAlignment="1">
      <alignment horizontal="left"/>
    </xf>
    <xf numFmtId="164" fontId="0" fillId="0" borderId="0" xfId="0" applyNumberFormat="1" applyFill="1"/>
    <xf numFmtId="0" fontId="36" fillId="0" borderId="0" xfId="0" applyFont="1" applyFill="1" applyAlignment="1">
      <alignment horizontal="right"/>
    </xf>
    <xf numFmtId="0" fontId="13" fillId="0" borderId="0" xfId="0" applyFont="1" applyFill="1"/>
    <xf numFmtId="0" fontId="37" fillId="0" borderId="0" xfId="0" applyFont="1" applyFill="1"/>
    <xf numFmtId="0" fontId="13" fillId="0" borderId="0" xfId="0" applyFont="1" applyFill="1" applyAlignment="1">
      <alignment horizontal="center"/>
    </xf>
    <xf numFmtId="0" fontId="37" fillId="0" borderId="3" xfId="0" applyFont="1" applyFill="1" applyBorder="1"/>
    <xf numFmtId="0" fontId="38" fillId="0" borderId="1" xfId="0" applyFont="1" applyFill="1" applyBorder="1" applyAlignment="1">
      <alignment horizontal="center" wrapText="1"/>
    </xf>
    <xf numFmtId="0" fontId="38" fillId="0" borderId="12" xfId="0" applyFont="1" applyFill="1" applyBorder="1" applyAlignment="1">
      <alignment wrapText="1"/>
    </xf>
    <xf numFmtId="164" fontId="38" fillId="0" borderId="12" xfId="0" applyNumberFormat="1" applyFont="1" applyFill="1" applyBorder="1" applyAlignment="1">
      <alignment wrapText="1"/>
    </xf>
    <xf numFmtId="164" fontId="38" fillId="0" borderId="1" xfId="0" applyNumberFormat="1" applyFont="1" applyFill="1" applyBorder="1" applyAlignment="1">
      <alignment horizontal="center" wrapText="1"/>
    </xf>
    <xf numFmtId="0" fontId="38" fillId="0" borderId="0" xfId="0" applyFont="1" applyFill="1" applyAlignment="1">
      <alignment horizontal="center" wrapText="1"/>
    </xf>
    <xf numFmtId="0" fontId="39" fillId="0" borderId="0" xfId="0" applyFont="1" applyFill="1" applyAlignment="1">
      <alignment horizontal="center" wrapText="1"/>
    </xf>
    <xf numFmtId="164" fontId="39" fillId="0" borderId="0" xfId="0" applyNumberFormat="1" applyFont="1" applyFill="1" applyAlignment="1">
      <alignment horizontal="center" wrapText="1"/>
    </xf>
    <xf numFmtId="0" fontId="5" fillId="0" borderId="0" xfId="0" applyFont="1" applyFill="1" applyAlignment="1">
      <alignment horizontal="center"/>
    </xf>
    <xf numFmtId="0" fontId="5" fillId="0" borderId="0" xfId="0" applyFont="1" applyFill="1" applyAlignment="1">
      <alignment horizontal="left"/>
    </xf>
    <xf numFmtId="0" fontId="40" fillId="0" borderId="0" xfId="0" applyFont="1" applyFill="1" applyAlignment="1">
      <alignment horizontal="center"/>
    </xf>
    <xf numFmtId="173" fontId="5" fillId="0" borderId="0" xfId="0" applyNumberFormat="1" applyFont="1" applyFill="1"/>
    <xf numFmtId="164" fontId="5" fillId="0" borderId="0" xfId="0" applyNumberFormat="1" applyFont="1" applyFill="1"/>
    <xf numFmtId="0" fontId="40" fillId="0" borderId="0" xfId="0" applyFont="1" applyFill="1"/>
    <xf numFmtId="164" fontId="5" fillId="0" borderId="1" xfId="1" applyNumberFormat="1" applyFont="1" applyFill="1" applyBorder="1" applyAlignment="1">
      <alignment horizontal="right"/>
    </xf>
    <xf numFmtId="39" fontId="5" fillId="0" borderId="0" xfId="26" applyFill="1"/>
    <xf numFmtId="3" fontId="40" fillId="0" borderId="0" xfId="0" applyNumberFormat="1" applyFont="1" applyFill="1"/>
    <xf numFmtId="164" fontId="40" fillId="0" borderId="0" xfId="0" applyNumberFormat="1" applyFont="1" applyFill="1"/>
    <xf numFmtId="0" fontId="15" fillId="0" borderId="1" xfId="20" applyFont="1" applyFill="1" applyBorder="1" applyAlignment="1">
      <alignment horizontal="center" wrapText="1"/>
    </xf>
    <xf numFmtId="164" fontId="42" fillId="0" borderId="1" xfId="1" applyNumberFormat="1" applyFont="1" applyFill="1" applyBorder="1" applyAlignment="1">
      <alignment horizontal="center" wrapText="1"/>
    </xf>
    <xf numFmtId="174" fontId="5" fillId="0" borderId="0" xfId="9" applyNumberFormat="1" applyFont="1" applyFill="1" applyAlignment="1">
      <alignment horizontal="center"/>
    </xf>
    <xf numFmtId="174" fontId="5" fillId="0" borderId="0" xfId="9" applyNumberFormat="1" applyFont="1" applyFill="1" applyBorder="1" applyAlignment="1">
      <alignment horizontal="center"/>
    </xf>
    <xf numFmtId="174" fontId="5" fillId="0" borderId="1" xfId="9" applyNumberFormat="1" applyFont="1" applyFill="1" applyBorder="1" applyAlignment="1">
      <alignment horizontal="center"/>
    </xf>
    <xf numFmtId="9" fontId="41" fillId="0" borderId="20" xfId="9" applyFont="1" applyFill="1" applyBorder="1" applyAlignment="1">
      <alignment horizontal="center"/>
    </xf>
    <xf numFmtId="168" fontId="19" fillId="0" borderId="0" xfId="1" applyNumberFormat="1" applyFont="1" applyBorder="1" applyAlignment="1">
      <alignment horizontal="center" wrapText="1"/>
    </xf>
    <xf numFmtId="43" fontId="19" fillId="0" borderId="0" xfId="1" applyFont="1" applyFill="1" applyBorder="1" applyAlignment="1">
      <alignment horizontal="center" wrapText="1"/>
    </xf>
    <xf numFmtId="10" fontId="16" fillId="0" borderId="9" xfId="0" applyNumberFormat="1" applyFont="1" applyBorder="1" applyAlignment="1">
      <alignment horizontal="center"/>
    </xf>
    <xf numFmtId="168" fontId="43" fillId="0" borderId="0" xfId="15" applyNumberFormat="1" applyFont="1" applyFill="1" applyBorder="1" applyAlignment="1">
      <alignment horizontal="fill"/>
    </xf>
    <xf numFmtId="0" fontId="43" fillId="0" borderId="0" xfId="16" applyFont="1" applyFill="1" applyBorder="1" applyAlignment="1">
      <alignment horizontal="fill"/>
    </xf>
    <xf numFmtId="0" fontId="43" fillId="0" borderId="5" xfId="16" applyFont="1" applyFill="1" applyBorder="1" applyAlignment="1">
      <alignment horizontal="fill"/>
    </xf>
    <xf numFmtId="0" fontId="8" fillId="0" borderId="0" xfId="16" applyFill="1" applyAlignment="1"/>
    <xf numFmtId="0" fontId="8" fillId="12" borderId="0" xfId="16" applyFill="1" applyAlignment="1"/>
    <xf numFmtId="0" fontId="44" fillId="0" borderId="5" xfId="17" applyFont="1" applyBorder="1"/>
    <xf numFmtId="168" fontId="7" fillId="0" borderId="0" xfId="15" applyNumberFormat="1" applyFont="1" applyFill="1"/>
    <xf numFmtId="0" fontId="7" fillId="0" borderId="0" xfId="17"/>
    <xf numFmtId="168" fontId="10" fillId="0" borderId="0" xfId="15" applyNumberFormat="1" applyFont="1" applyFill="1" applyBorder="1" applyAlignment="1">
      <alignment horizontal="centerContinuous"/>
    </xf>
    <xf numFmtId="0" fontId="10" fillId="0" borderId="0" xfId="18" applyFill="1" applyBorder="1">
      <alignment horizontal="centerContinuous"/>
    </xf>
    <xf numFmtId="0" fontId="10" fillId="12" borderId="0" xfId="18" applyFill="1" applyBorder="1">
      <alignment horizontal="centerContinuous"/>
    </xf>
    <xf numFmtId="168" fontId="9" fillId="0" borderId="1" xfId="15" applyNumberFormat="1" applyFont="1" applyFill="1" applyBorder="1" applyAlignment="1">
      <alignment horizontal="centerContinuous"/>
    </xf>
    <xf numFmtId="0" fontId="9" fillId="0" borderId="1" xfId="18" applyFont="1" applyFill="1" applyBorder="1">
      <alignment horizontal="centerContinuous"/>
    </xf>
    <xf numFmtId="0" fontId="9" fillId="0" borderId="7" xfId="18" applyFont="1" applyFill="1" applyBorder="1">
      <alignment horizontal="centerContinuous"/>
    </xf>
    <xf numFmtId="0" fontId="9" fillId="12" borderId="1" xfId="18" applyFont="1" applyFill="1" applyBorder="1">
      <alignment horizontal="centerContinuous"/>
    </xf>
    <xf numFmtId="0" fontId="8" fillId="0" borderId="1" xfId="16" applyFill="1" applyBorder="1" applyAlignment="1"/>
    <xf numFmtId="168" fontId="45" fillId="0" borderId="12" xfId="15" applyNumberFormat="1" applyFont="1" applyFill="1" applyBorder="1" applyAlignment="1">
      <alignment horizontal="centerContinuous"/>
    </xf>
    <xf numFmtId="0" fontId="45" fillId="0" borderId="12" xfId="18" applyFont="1" applyFill="1" applyBorder="1">
      <alignment horizontal="centerContinuous"/>
    </xf>
    <xf numFmtId="0" fontId="45" fillId="12" borderId="12" xfId="18" applyFont="1" applyFill="1" applyBorder="1">
      <alignment horizontal="centerContinuous"/>
    </xf>
    <xf numFmtId="0" fontId="46" fillId="0" borderId="21" xfId="17" applyFont="1" applyBorder="1" applyAlignment="1">
      <alignment horizontal="centerContinuous"/>
    </xf>
    <xf numFmtId="0" fontId="46" fillId="0" borderId="12" xfId="17" applyFont="1" applyBorder="1" applyAlignment="1">
      <alignment horizontal="centerContinuous"/>
    </xf>
    <xf numFmtId="0" fontId="8" fillId="0" borderId="12" xfId="16" applyFill="1" applyBorder="1" applyAlignment="1"/>
    <xf numFmtId="168" fontId="41" fillId="0" borderId="17" xfId="15" applyNumberFormat="1" applyFont="1" applyFill="1" applyBorder="1" applyAlignment="1">
      <alignment horizontal="center"/>
    </xf>
    <xf numFmtId="0" fontId="41" fillId="0" borderId="17" xfId="20" applyFont="1" applyFill="1" applyBorder="1">
      <alignment horizontal="center"/>
    </xf>
    <xf numFmtId="0" fontId="41" fillId="0" borderId="17" xfId="20" applyFont="1" applyFill="1" applyBorder="1" applyAlignment="1">
      <alignment horizontal="center" wrapText="1"/>
    </xf>
    <xf numFmtId="0" fontId="41" fillId="12" borderId="17" xfId="20" applyFont="1" applyFill="1" applyBorder="1" applyAlignment="1">
      <alignment horizontal="center" wrapText="1"/>
    </xf>
    <xf numFmtId="0" fontId="47" fillId="0" borderId="19" xfId="17" applyFont="1" applyBorder="1" applyAlignment="1">
      <alignment horizontal="center" wrapText="1"/>
    </xf>
    <xf numFmtId="0" fontId="47" fillId="0" borderId="17" xfId="17" applyFont="1" applyBorder="1" applyAlignment="1">
      <alignment horizontal="center" wrapText="1"/>
    </xf>
    <xf numFmtId="0" fontId="48" fillId="0" borderId="0" xfId="16" applyFont="1" applyFill="1" applyAlignment="1">
      <alignment horizontal="center"/>
    </xf>
    <xf numFmtId="168" fontId="41" fillId="0" borderId="24" xfId="15" applyNumberFormat="1" applyFont="1" applyFill="1" applyBorder="1" applyAlignment="1">
      <alignment horizontal="center"/>
    </xf>
    <xf numFmtId="168" fontId="41" fillId="0" borderId="19" xfId="15" applyNumberFormat="1" applyFont="1" applyFill="1" applyBorder="1" applyAlignment="1">
      <alignment horizontal="center"/>
    </xf>
    <xf numFmtId="168" fontId="41" fillId="12" borderId="17" xfId="15" applyNumberFormat="1" applyFont="1" applyFill="1" applyBorder="1" applyAlignment="1">
      <alignment horizontal="center"/>
    </xf>
    <xf numFmtId="168" fontId="41" fillId="0" borderId="23" xfId="15" applyNumberFormat="1" applyFont="1" applyFill="1" applyBorder="1" applyAlignment="1">
      <alignment horizontal="center"/>
    </xf>
    <xf numFmtId="0" fontId="48" fillId="0" borderId="17" xfId="16" applyFont="1" applyFill="1" applyBorder="1" applyAlignment="1"/>
    <xf numFmtId="170" fontId="8" fillId="0" borderId="0" xfId="15" applyNumberFormat="1" applyFont="1" applyFill="1" applyBorder="1" applyAlignment="1"/>
    <xf numFmtId="38" fontId="8" fillId="0" borderId="25" xfId="16" applyNumberFormat="1" applyFill="1" applyBorder="1" applyAlignment="1">
      <alignment wrapText="1"/>
    </xf>
    <xf numFmtId="37" fontId="49" fillId="0" borderId="0" xfId="16" applyNumberFormat="1" applyFont="1" applyFill="1" applyBorder="1" applyAlignment="1"/>
    <xf numFmtId="37" fontId="49" fillId="12" borderId="0" xfId="16" applyNumberFormat="1" applyFont="1" applyFill="1" applyBorder="1" applyAlignment="1"/>
    <xf numFmtId="37" fontId="49" fillId="0" borderId="26" xfId="16" applyNumberFormat="1" applyFont="1" applyFill="1" applyBorder="1" applyAlignment="1"/>
    <xf numFmtId="164" fontId="49" fillId="0" borderId="5" xfId="17" applyNumberFormat="1" applyFont="1" applyBorder="1"/>
    <xf numFmtId="164" fontId="49" fillId="0" borderId="0" xfId="17" applyNumberFormat="1" applyFont="1"/>
    <xf numFmtId="37" fontId="49" fillId="0" borderId="17" xfId="16" applyNumberFormat="1" applyFont="1" applyFill="1" applyBorder="1" applyAlignment="1"/>
    <xf numFmtId="37" fontId="49" fillId="12" borderId="17" xfId="16" applyNumberFormat="1" applyFont="1" applyFill="1" applyBorder="1" applyAlignment="1"/>
    <xf numFmtId="37" fontId="49" fillId="0" borderId="23" xfId="16" applyNumberFormat="1" applyFont="1" applyFill="1" applyBorder="1" applyAlignment="1"/>
    <xf numFmtId="164" fontId="49" fillId="0" borderId="19" xfId="17" applyNumberFormat="1" applyFont="1" applyBorder="1"/>
    <xf numFmtId="164" fontId="49" fillId="0" borderId="17" xfId="17" applyNumberFormat="1" applyFont="1" applyBorder="1"/>
    <xf numFmtId="0" fontId="8" fillId="0" borderId="17" xfId="16" applyFill="1" applyBorder="1" applyAlignment="1"/>
    <xf numFmtId="168" fontId="8" fillId="0" borderId="17" xfId="15" applyNumberFormat="1" applyFont="1" applyFill="1" applyBorder="1"/>
    <xf numFmtId="0" fontId="8" fillId="0" borderId="27" xfId="17" applyFont="1" applyBorder="1"/>
    <xf numFmtId="38" fontId="49" fillId="0" borderId="18" xfId="17" applyNumberFormat="1" applyFont="1" applyBorder="1"/>
    <xf numFmtId="38" fontId="49" fillId="0" borderId="28" xfId="17" applyNumberFormat="1" applyFont="1" applyBorder="1"/>
    <xf numFmtId="38" fontId="49" fillId="0" borderId="29" xfId="17" applyNumberFormat="1" applyFont="1" applyBorder="1"/>
    <xf numFmtId="38" fontId="49" fillId="0" borderId="19" xfId="17" applyNumberFormat="1" applyFont="1" applyBorder="1"/>
    <xf numFmtId="38" fontId="49" fillId="0" borderId="17" xfId="17" applyNumberFormat="1" applyFont="1" applyBorder="1"/>
    <xf numFmtId="38" fontId="49" fillId="12" borderId="18" xfId="17" applyNumberFormat="1" applyFont="1" applyFill="1" applyBorder="1"/>
    <xf numFmtId="37" fontId="49" fillId="0" borderId="17" xfId="17" applyNumberFormat="1" applyFont="1" applyBorder="1"/>
    <xf numFmtId="168" fontId="50" fillId="0" borderId="0" xfId="15" applyNumberFormat="1" applyFont="1" applyFill="1"/>
    <xf numFmtId="0" fontId="50" fillId="0" borderId="0" xfId="17" applyFont="1"/>
    <xf numFmtId="0" fontId="51" fillId="0" borderId="0" xfId="16" applyFont="1" applyFill="1" applyAlignment="1"/>
    <xf numFmtId="0" fontId="51" fillId="12" borderId="0" xfId="16" applyFont="1" applyFill="1" applyAlignment="1"/>
    <xf numFmtId="4" fontId="52" fillId="0" borderId="5" xfId="17" applyNumberFormat="1" applyFont="1" applyBorder="1" applyAlignment="1">
      <alignment horizontal="right" vertical="center"/>
    </xf>
    <xf numFmtId="4" fontId="52" fillId="0" borderId="0" xfId="17" applyNumberFormat="1" applyFont="1" applyAlignment="1">
      <alignment horizontal="right" vertical="center"/>
    </xf>
    <xf numFmtId="4" fontId="53" fillId="0" borderId="5" xfId="17" applyNumberFormat="1" applyFont="1" applyBorder="1" applyAlignment="1">
      <alignment horizontal="right" vertical="center"/>
    </xf>
    <xf numFmtId="4" fontId="53" fillId="0" borderId="0" xfId="17" applyNumberFormat="1" applyFont="1" applyAlignment="1">
      <alignment horizontal="right" vertical="center"/>
    </xf>
    <xf numFmtId="164" fontId="44" fillId="0" borderId="5" xfId="17" applyNumberFormat="1" applyFont="1" applyBorder="1"/>
    <xf numFmtId="164" fontId="44" fillId="0" borderId="0" xfId="17" applyNumberFormat="1" applyFont="1"/>
    <xf numFmtId="0" fontId="44" fillId="0" borderId="0" xfId="17" applyFont="1"/>
    <xf numFmtId="0" fontId="8" fillId="0" borderId="5" xfId="24" applyFill="1" applyBorder="1"/>
    <xf numFmtId="0" fontId="8" fillId="0" borderId="0" xfId="24" applyFill="1"/>
    <xf numFmtId="0" fontId="8" fillId="0" borderId="0" xfId="24" applyFill="1" applyBorder="1"/>
    <xf numFmtId="171" fontId="8" fillId="0" borderId="0" xfId="15" applyNumberFormat="1" applyFont="1" applyFill="1" applyBorder="1" applyAlignment="1"/>
    <xf numFmtId="0" fontId="19" fillId="0" borderId="0" xfId="20" applyFont="1" applyFill="1" applyBorder="1" applyAlignment="1">
      <alignment horizontal="left"/>
    </xf>
    <xf numFmtId="0" fontId="8" fillId="0" borderId="5" xfId="16" applyFill="1" applyBorder="1" applyAlignment="1"/>
    <xf numFmtId="0" fontId="8" fillId="0" borderId="0" xfId="16" applyFill="1" applyBorder="1" applyAlignment="1"/>
    <xf numFmtId="0" fontId="10" fillId="0" borderId="5" xfId="18" applyFill="1" applyBorder="1">
      <alignment horizontal="centerContinuous"/>
    </xf>
    <xf numFmtId="175" fontId="41" fillId="0" borderId="17" xfId="20" applyNumberFormat="1" applyFont="1" applyFill="1" applyBorder="1" applyAlignment="1">
      <alignment horizontal="center" wrapText="1"/>
    </xf>
    <xf numFmtId="175" fontId="41" fillId="0" borderId="30" xfId="20" applyNumberFormat="1" applyFont="1" applyFill="1" applyBorder="1" applyAlignment="1">
      <alignment horizontal="center" wrapText="1"/>
    </xf>
    <xf numFmtId="0" fontId="8" fillId="0" borderId="27" xfId="0" applyFont="1" applyBorder="1"/>
    <xf numFmtId="38" fontId="49" fillId="0" borderId="18" xfId="0" applyNumberFormat="1" applyFont="1" applyBorder="1"/>
    <xf numFmtId="176" fontId="49" fillId="0" borderId="18" xfId="0" applyNumberFormat="1" applyFont="1" applyBorder="1"/>
    <xf numFmtId="38" fontId="49" fillId="0" borderId="28" xfId="0" applyNumberFormat="1" applyFont="1" applyBorder="1"/>
    <xf numFmtId="38" fontId="49" fillId="0" borderId="19" xfId="0" applyNumberFormat="1" applyFont="1" applyBorder="1"/>
    <xf numFmtId="38" fontId="49" fillId="0" borderId="17" xfId="0" applyNumberFormat="1" applyFont="1" applyBorder="1"/>
    <xf numFmtId="38" fontId="49" fillId="12" borderId="18" xfId="0" applyNumberFormat="1" applyFont="1" applyFill="1" applyBorder="1"/>
    <xf numFmtId="0" fontId="50" fillId="0" borderId="0" xfId="0" applyFont="1"/>
    <xf numFmtId="176" fontId="50" fillId="0" borderId="0" xfId="0" applyNumberFormat="1" applyFont="1"/>
    <xf numFmtId="0" fontId="51" fillId="0" borderId="0" xfId="16" applyFont="1" applyFill="1" applyBorder="1" applyAlignment="1"/>
    <xf numFmtId="0" fontId="51" fillId="0" borderId="5" xfId="16" applyFont="1" applyFill="1" applyBorder="1" applyAlignment="1"/>
    <xf numFmtId="176" fontId="0" fillId="0" borderId="0" xfId="0" applyNumberFormat="1"/>
    <xf numFmtId="0" fontId="55" fillId="0" borderId="12" xfId="19" applyFont="1" applyFill="1" applyBorder="1" applyAlignment="1">
      <alignment horizontal="center"/>
    </xf>
    <xf numFmtId="0" fontId="44" fillId="0" borderId="5" xfId="0" applyFont="1" applyBorder="1"/>
    <xf numFmtId="0" fontId="46" fillId="0" borderId="21" xfId="0" applyFont="1" applyBorder="1" applyAlignment="1">
      <alignment horizontal="centerContinuous"/>
    </xf>
    <xf numFmtId="0" fontId="46" fillId="0" borderId="12" xfId="0" applyFont="1" applyBorder="1" applyAlignment="1">
      <alignment horizontal="centerContinuous"/>
    </xf>
    <xf numFmtId="0" fontId="47" fillId="0" borderId="19" xfId="0" applyFont="1" applyBorder="1" applyAlignment="1">
      <alignment horizontal="center" wrapText="1"/>
    </xf>
    <xf numFmtId="0" fontId="47" fillId="0" borderId="17" xfId="0" applyFont="1" applyBorder="1" applyAlignment="1">
      <alignment horizontal="center" wrapText="1"/>
    </xf>
    <xf numFmtId="164" fontId="49" fillId="0" borderId="5" xfId="0" applyNumberFormat="1" applyFont="1" applyBorder="1"/>
    <xf numFmtId="164" fontId="49" fillId="0" borderId="0" xfId="0" applyNumberFormat="1" applyFont="1"/>
    <xf numFmtId="164" fontId="49" fillId="0" borderId="19" xfId="0" applyNumberFormat="1" applyFont="1" applyBorder="1"/>
    <xf numFmtId="164" fontId="49" fillId="0" borderId="17" xfId="0" applyNumberFormat="1" applyFont="1" applyBorder="1"/>
    <xf numFmtId="4" fontId="52" fillId="0" borderId="5" xfId="0" applyNumberFormat="1" applyFont="1" applyBorder="1" applyAlignment="1">
      <alignment horizontal="right" vertical="center"/>
    </xf>
    <xf numFmtId="4" fontId="52" fillId="0" borderId="0" xfId="0" applyNumberFormat="1" applyFont="1" applyAlignment="1">
      <alignment horizontal="right" vertical="center"/>
    </xf>
    <xf numFmtId="4" fontId="53" fillId="0" borderId="5" xfId="0" applyNumberFormat="1" applyFont="1" applyBorder="1" applyAlignment="1">
      <alignment horizontal="right" vertical="center"/>
    </xf>
    <xf numFmtId="4" fontId="53" fillId="0" borderId="0" xfId="0" applyNumberFormat="1" applyFont="1" applyAlignment="1">
      <alignment horizontal="right" vertical="center"/>
    </xf>
    <xf numFmtId="164" fontId="44" fillId="0" borderId="5" xfId="0" applyNumberFormat="1" applyFont="1" applyBorder="1"/>
    <xf numFmtId="164" fontId="44" fillId="0" borderId="0" xfId="0" applyNumberFormat="1" applyFont="1"/>
    <xf numFmtId="0" fontId="44" fillId="0" borderId="0" xfId="0" applyFont="1"/>
    <xf numFmtId="0" fontId="0" fillId="0" borderId="12" xfId="0" applyBorder="1" applyAlignment="1">
      <alignment horizontal="center"/>
    </xf>
    <xf numFmtId="168" fontId="41" fillId="0" borderId="17" xfId="15" applyNumberFormat="1" applyFont="1" applyFill="1" applyBorder="1" applyAlignment="1">
      <alignment horizontal="center" wrapText="1"/>
    </xf>
    <xf numFmtId="0" fontId="56" fillId="0" borderId="12" xfId="0" applyFont="1" applyFill="1" applyBorder="1" applyAlignment="1">
      <alignment horizontal="center" wrapText="1"/>
    </xf>
    <xf numFmtId="0" fontId="56" fillId="0" borderId="32" xfId="0" applyFont="1" applyFill="1" applyBorder="1" applyAlignment="1">
      <alignment horizontal="center" wrapText="1"/>
    </xf>
    <xf numFmtId="0" fontId="41" fillId="0" borderId="32" xfId="20" applyFont="1" applyFill="1" applyBorder="1" applyAlignment="1">
      <alignment horizontal="center" wrapText="1"/>
    </xf>
    <xf numFmtId="164" fontId="56" fillId="0" borderId="32" xfId="0" applyNumberFormat="1" applyFont="1" applyFill="1" applyBorder="1" applyAlignment="1">
      <alignment horizontal="center" wrapText="1"/>
    </xf>
    <xf numFmtId="37" fontId="8" fillId="0" borderId="17" xfId="16" applyNumberFormat="1" applyFill="1" applyBorder="1" applyAlignment="1"/>
    <xf numFmtId="170" fontId="5" fillId="0" borderId="0" xfId="15" applyNumberFormat="1" applyFont="1" applyFill="1" applyBorder="1" applyAlignment="1"/>
    <xf numFmtId="38" fontId="5" fillId="0" borderId="25" xfId="16" applyNumberFormat="1" applyFont="1" applyFill="1" applyBorder="1" applyAlignment="1">
      <alignment wrapText="1"/>
    </xf>
    <xf numFmtId="176" fontId="7" fillId="0" borderId="0" xfId="21" applyNumberFormat="1" applyFont="1" applyFill="1" applyBorder="1" applyAlignment="1"/>
    <xf numFmtId="38" fontId="7" fillId="0" borderId="6" xfId="16" applyNumberFormat="1" applyFont="1" applyFill="1" applyBorder="1" applyAlignment="1"/>
    <xf numFmtId="38" fontId="7" fillId="0" borderId="0" xfId="16" applyNumberFormat="1" applyFont="1" applyFill="1" applyBorder="1" applyAlignment="1"/>
    <xf numFmtId="37" fontId="7" fillId="0" borderId="5" xfId="16" applyNumberFormat="1" applyFont="1" applyFill="1" applyBorder="1" applyAlignment="1"/>
    <xf numFmtId="37" fontId="7" fillId="0" borderId="0" xfId="16" applyNumberFormat="1" applyFont="1" applyFill="1" applyBorder="1" applyAlignment="1"/>
    <xf numFmtId="37" fontId="7" fillId="0" borderId="26" xfId="16" applyNumberFormat="1" applyFont="1" applyFill="1" applyBorder="1" applyAlignment="1"/>
    <xf numFmtId="0" fontId="5" fillId="0" borderId="0" xfId="16" applyFont="1" applyFill="1" applyAlignment="1"/>
    <xf numFmtId="0" fontId="5" fillId="0" borderId="0" xfId="16" applyFont="1" applyFill="1" applyBorder="1" applyAlignment="1"/>
    <xf numFmtId="176" fontId="7" fillId="0" borderId="17" xfId="21" applyNumberFormat="1" applyFont="1" applyFill="1" applyBorder="1" applyAlignment="1"/>
    <xf numFmtId="38" fontId="7" fillId="0" borderId="30" xfId="16" applyNumberFormat="1" applyFont="1" applyFill="1" applyBorder="1" applyAlignment="1"/>
    <xf numFmtId="38" fontId="7" fillId="0" borderId="17" xfId="16" applyNumberFormat="1" applyFont="1" applyFill="1" applyBorder="1" applyAlignment="1"/>
    <xf numFmtId="37" fontId="7" fillId="0" borderId="19" xfId="16" applyNumberFormat="1" applyFont="1" applyFill="1" applyBorder="1" applyAlignment="1"/>
    <xf numFmtId="37" fontId="7" fillId="0" borderId="17" xfId="16" applyNumberFormat="1" applyFont="1" applyFill="1" applyBorder="1" applyAlignment="1"/>
    <xf numFmtId="37" fontId="7" fillId="0" borderId="23" xfId="16" applyNumberFormat="1" applyFont="1" applyFill="1" applyBorder="1" applyAlignment="1"/>
    <xf numFmtId="0" fontId="5" fillId="0" borderId="17" xfId="16" applyFont="1" applyFill="1" applyBorder="1" applyAlignment="1"/>
    <xf numFmtId="165" fontId="57" fillId="0" borderId="0" xfId="0" applyNumberFormat="1" applyFont="1" applyFill="1"/>
    <xf numFmtId="0" fontId="45" fillId="0" borderId="21" xfId="18" quotePrefix="1" applyFont="1" applyFill="1" applyBorder="1">
      <alignment horizontal="centerContinuous"/>
    </xf>
    <xf numFmtId="0" fontId="41" fillId="0" borderId="19" xfId="20" applyFont="1" applyFill="1" applyBorder="1" applyAlignment="1">
      <alignment horizontal="center" wrapText="1"/>
    </xf>
    <xf numFmtId="0" fontId="41" fillId="0" borderId="23" xfId="20" applyFont="1" applyFill="1" applyBorder="1" applyAlignment="1">
      <alignment horizontal="center" wrapText="1"/>
    </xf>
    <xf numFmtId="0" fontId="41" fillId="0" borderId="19" xfId="19" applyFont="1" applyFill="1" applyBorder="1" applyAlignment="1">
      <alignment horizontal="center" wrapText="1"/>
    </xf>
    <xf numFmtId="0" fontId="41" fillId="0" borderId="17" xfId="19" applyFont="1" applyFill="1" applyBorder="1" applyAlignment="1">
      <alignment horizontal="center" wrapText="1"/>
    </xf>
    <xf numFmtId="37" fontId="49" fillId="0" borderId="5" xfId="16" applyNumberFormat="1" applyFont="1" applyFill="1" applyBorder="1" applyAlignment="1"/>
    <xf numFmtId="175" fontId="49" fillId="0" borderId="0" xfId="21" applyNumberFormat="1" applyFont="1" applyFill="1" applyBorder="1" applyAlignment="1" applyProtection="1"/>
    <xf numFmtId="176" fontId="49" fillId="0" borderId="5" xfId="21" applyNumberFormat="1" applyFont="1" applyFill="1" applyBorder="1" applyAlignment="1"/>
    <xf numFmtId="38" fontId="49" fillId="0" borderId="0" xfId="22" applyFont="1" applyBorder="1">
      <alignment horizontal="right"/>
    </xf>
    <xf numFmtId="10" fontId="49" fillId="0" borderId="0" xfId="23" applyFont="1" applyBorder="1">
      <alignment horizontal="right"/>
    </xf>
    <xf numFmtId="10" fontId="49" fillId="0" borderId="6" xfId="23" applyFont="1" applyBorder="1">
      <alignment horizontal="right"/>
    </xf>
    <xf numFmtId="38" fontId="49" fillId="0" borderId="17" xfId="16" applyNumberFormat="1" applyFont="1" applyFill="1" applyBorder="1" applyAlignment="1"/>
    <xf numFmtId="37" fontId="49" fillId="0" borderId="19" xfId="16" applyNumberFormat="1" applyFont="1" applyFill="1" applyBorder="1" applyAlignment="1"/>
    <xf numFmtId="175" fontId="49" fillId="0" borderId="17" xfId="21" applyNumberFormat="1" applyFont="1" applyFill="1" applyBorder="1" applyAlignment="1" applyProtection="1"/>
    <xf numFmtId="176" fontId="49" fillId="0" borderId="19" xfId="21" applyNumberFormat="1" applyFont="1" applyFill="1" applyBorder="1" applyAlignment="1"/>
    <xf numFmtId="38" fontId="49" fillId="0" borderId="17" xfId="22" applyFont="1" applyBorder="1">
      <alignment horizontal="right"/>
    </xf>
    <xf numFmtId="10" fontId="49" fillId="0" borderId="17" xfId="23" applyFont="1" applyBorder="1">
      <alignment horizontal="right"/>
    </xf>
    <xf numFmtId="10" fontId="49" fillId="0" borderId="30" xfId="23" applyFont="1" applyBorder="1">
      <alignment horizontal="right"/>
    </xf>
    <xf numFmtId="38" fontId="49" fillId="0" borderId="29" xfId="0" applyNumberFormat="1" applyFont="1" applyBorder="1"/>
    <xf numFmtId="37" fontId="49" fillId="0" borderId="17" xfId="0" applyNumberFormat="1" applyFont="1" applyBorder="1"/>
    <xf numFmtId="176" fontId="49" fillId="0" borderId="19" xfId="16" applyNumberFormat="1" applyFont="1" applyFill="1" applyBorder="1" applyAlignment="1"/>
    <xf numFmtId="10" fontId="49" fillId="0" borderId="17" xfId="16" applyNumberFormat="1" applyFont="1" applyFill="1" applyBorder="1" applyAlignment="1"/>
    <xf numFmtId="37" fontId="49" fillId="0" borderId="33" xfId="16" applyNumberFormat="1" applyFont="1" applyFill="1" applyBorder="1" applyAlignment="1"/>
    <xf numFmtId="0" fontId="59" fillId="0" borderId="0" xfId="0" applyFont="1"/>
    <xf numFmtId="0" fontId="60" fillId="0" borderId="0" xfId="0" applyFont="1"/>
    <xf numFmtId="37" fontId="61" fillId="0" borderId="0" xfId="16" applyNumberFormat="1" applyFont="1" applyFill="1" applyBorder="1" applyAlignment="1"/>
    <xf numFmtId="37" fontId="61" fillId="0" borderId="5" xfId="16" applyNumberFormat="1" applyFont="1" applyFill="1" applyBorder="1" applyAlignment="1"/>
    <xf numFmtId="37" fontId="8" fillId="0" borderId="0" xfId="16" applyNumberFormat="1" applyFill="1" applyAlignment="1"/>
    <xf numFmtId="4" fontId="62" fillId="0" borderId="0" xfId="0" applyNumberFormat="1" applyFont="1" applyAlignment="1">
      <alignment horizontal="right" vertical="center"/>
    </xf>
    <xf numFmtId="175" fontId="63" fillId="0" borderId="0" xfId="0" applyNumberFormat="1" applyFont="1"/>
    <xf numFmtId="0" fontId="63" fillId="0" borderId="0" xfId="0" applyFont="1"/>
    <xf numFmtId="0" fontId="16" fillId="2" borderId="0" xfId="4" applyFont="1" applyFill="1" applyAlignment="1">
      <alignment vertical="top" wrapText="1"/>
    </xf>
    <xf numFmtId="0" fontId="17" fillId="0" borderId="0" xfId="0" applyFont="1" applyAlignment="1">
      <alignment vertical="top" wrapText="1"/>
    </xf>
    <xf numFmtId="0" fontId="29" fillId="2" borderId="0" xfId="4" applyFont="1" applyFill="1" applyAlignment="1">
      <alignment horizontal="left"/>
    </xf>
    <xf numFmtId="0" fontId="16" fillId="0" borderId="0" xfId="4" applyFont="1"/>
    <xf numFmtId="0" fontId="27" fillId="4" borderId="2" xfId="0" applyFont="1" applyFill="1" applyBorder="1" applyAlignment="1">
      <alignment vertical="top" wrapText="1"/>
    </xf>
    <xf numFmtId="0" fontId="17" fillId="4" borderId="3" xfId="0" applyFont="1" applyFill="1" applyBorder="1" applyAlignment="1">
      <alignment vertical="top" wrapText="1"/>
    </xf>
    <xf numFmtId="0" fontId="17" fillId="4" borderId="4" xfId="0" applyFont="1" applyFill="1" applyBorder="1" applyAlignment="1">
      <alignment vertical="top" wrapText="1"/>
    </xf>
    <xf numFmtId="0" fontId="27" fillId="4" borderId="5" xfId="0" applyFont="1" applyFill="1" applyBorder="1" applyAlignment="1">
      <alignment vertical="top" wrapText="1"/>
    </xf>
    <xf numFmtId="0" fontId="17" fillId="4" borderId="0" xfId="0" applyFont="1" applyFill="1" applyBorder="1" applyAlignment="1">
      <alignment vertical="top" wrapText="1"/>
    </xf>
    <xf numFmtId="0" fontId="17" fillId="4" borderId="6" xfId="0" applyFont="1" applyFill="1" applyBorder="1" applyAlignment="1">
      <alignment vertical="top" wrapText="1"/>
    </xf>
    <xf numFmtId="0" fontId="27" fillId="4" borderId="7" xfId="0" applyFont="1" applyFill="1" applyBorder="1" applyAlignment="1">
      <alignment vertical="top" wrapText="1"/>
    </xf>
    <xf numFmtId="0" fontId="17" fillId="4" borderId="1" xfId="0" applyFont="1" applyFill="1" applyBorder="1" applyAlignment="1">
      <alignment vertical="top" wrapText="1"/>
    </xf>
    <xf numFmtId="0" fontId="17" fillId="4" borderId="8" xfId="0" applyFont="1" applyFill="1" applyBorder="1" applyAlignment="1">
      <alignment vertical="top" wrapText="1"/>
    </xf>
    <xf numFmtId="0" fontId="16" fillId="0" borderId="0" xfId="4" applyFont="1" applyFill="1" applyAlignment="1">
      <alignment vertical="top" wrapText="1"/>
    </xf>
    <xf numFmtId="0" fontId="17" fillId="0" borderId="6" xfId="0" applyFont="1" applyBorder="1" applyAlignment="1">
      <alignment vertical="top" wrapText="1"/>
    </xf>
    <xf numFmtId="0" fontId="54" fillId="2" borderId="0" xfId="0" applyFont="1" applyFill="1" applyAlignment="1">
      <alignment horizontal="left" vertical="top" wrapText="1"/>
    </xf>
    <xf numFmtId="0" fontId="0" fillId="2" borderId="0" xfId="0" applyFill="1" applyAlignment="1">
      <alignment vertical="top" wrapText="1"/>
    </xf>
    <xf numFmtId="0" fontId="24" fillId="2" borderId="0" xfId="0" applyNumberFormat="1" applyFont="1" applyFill="1" applyAlignment="1" applyProtection="1">
      <alignment horizontal="left" vertical="top" wrapText="1"/>
    </xf>
    <xf numFmtId="0" fontId="24" fillId="2" borderId="0" xfId="0" applyFont="1" applyFill="1" applyAlignment="1">
      <alignment vertical="top" wrapText="1"/>
    </xf>
    <xf numFmtId="0" fontId="20" fillId="0" borderId="0" xfId="0" applyFont="1" applyFill="1" applyAlignment="1">
      <alignment horizontal="center"/>
    </xf>
    <xf numFmtId="0" fontId="23" fillId="2" borderId="0" xfId="0" applyNumberFormat="1" applyFont="1" applyFill="1" applyAlignment="1" applyProtection="1">
      <alignment horizontal="left" vertical="center"/>
    </xf>
    <xf numFmtId="0" fontId="20" fillId="2" borderId="0" xfId="0" applyFont="1" applyFill="1" applyAlignment="1">
      <alignment vertical="center"/>
    </xf>
    <xf numFmtId="0" fontId="20" fillId="0" borderId="2" xfId="0" applyFont="1" applyFill="1" applyBorder="1" applyAlignment="1">
      <alignment horizontal="left" vertical="top" wrapText="1"/>
    </xf>
    <xf numFmtId="0" fontId="20" fillId="0" borderId="3" xfId="0" applyFont="1" applyFill="1" applyBorder="1" applyAlignment="1">
      <alignment horizontal="left" vertical="top" wrapText="1"/>
    </xf>
    <xf numFmtId="0" fontId="20" fillId="0" borderId="4" xfId="0" applyFont="1" applyFill="1" applyBorder="1" applyAlignment="1">
      <alignment horizontal="left" vertical="top" wrapText="1"/>
    </xf>
    <xf numFmtId="0" fontId="20" fillId="0" borderId="5" xfId="0" applyFont="1" applyFill="1" applyBorder="1" applyAlignment="1">
      <alignment horizontal="left" vertical="top" wrapText="1"/>
    </xf>
    <xf numFmtId="0" fontId="20" fillId="0" borderId="0" xfId="0" applyFont="1" applyFill="1" applyBorder="1" applyAlignment="1">
      <alignment horizontal="left" vertical="top" wrapText="1"/>
    </xf>
    <xf numFmtId="0" fontId="20" fillId="0" borderId="6" xfId="0" applyFont="1" applyFill="1" applyBorder="1" applyAlignment="1">
      <alignment horizontal="left" vertical="top" wrapText="1"/>
    </xf>
    <xf numFmtId="0" fontId="20" fillId="0" borderId="7" xfId="0" applyFont="1" applyFill="1" applyBorder="1" applyAlignment="1">
      <alignment horizontal="left" vertical="top" wrapText="1"/>
    </xf>
    <xf numFmtId="0" fontId="20" fillId="0" borderId="1" xfId="0" applyFont="1" applyFill="1" applyBorder="1" applyAlignment="1">
      <alignment horizontal="left" vertical="top" wrapText="1"/>
    </xf>
    <xf numFmtId="0" fontId="20" fillId="0" borderId="8" xfId="0" applyFont="1" applyFill="1" applyBorder="1" applyAlignment="1">
      <alignment horizontal="left" vertical="top" wrapText="1"/>
    </xf>
    <xf numFmtId="0" fontId="45" fillId="0" borderId="12" xfId="16" applyFont="1" applyFill="1" applyBorder="1" applyAlignment="1">
      <alignment horizontal="center"/>
    </xf>
    <xf numFmtId="0" fontId="45" fillId="0" borderId="21" xfId="19" applyFont="1" applyFill="1" applyBorder="1" applyAlignment="1">
      <alignment horizontal="center"/>
    </xf>
    <xf numFmtId="0" fontId="0" fillId="0" borderId="12" xfId="0" applyBorder="1" applyAlignment="1">
      <alignment horizontal="center"/>
    </xf>
    <xf numFmtId="0" fontId="0" fillId="0" borderId="31" xfId="0" applyBorder="1" applyAlignment="1">
      <alignment horizontal="center"/>
    </xf>
    <xf numFmtId="0" fontId="45" fillId="0" borderId="22" xfId="19" applyFont="1" applyFill="1" applyBorder="1" applyAlignment="1">
      <alignment horizontal="center"/>
    </xf>
    <xf numFmtId="0" fontId="13" fillId="0" borderId="1" xfId="0" applyFont="1" applyFill="1" applyBorder="1" applyAlignment="1">
      <alignment horizontal="center"/>
    </xf>
    <xf numFmtId="0" fontId="19" fillId="0" borderId="1" xfId="19" applyFont="1" applyFill="1" applyBorder="1">
      <alignment horizontal="center"/>
    </xf>
    <xf numFmtId="164" fontId="19" fillId="0" borderId="1" xfId="1" applyNumberFormat="1" applyFont="1" applyFill="1" applyBorder="1" applyAlignment="1">
      <alignment horizontal="center"/>
    </xf>
    <xf numFmtId="0" fontId="0" fillId="0" borderId="13" xfId="0" applyBorder="1" applyAlignment="1">
      <alignment horizontal="center"/>
    </xf>
    <xf numFmtId="0" fontId="46" fillId="0" borderId="21" xfId="0" applyFont="1" applyBorder="1" applyAlignment="1">
      <alignment horizontal="center"/>
    </xf>
    <xf numFmtId="0" fontId="45" fillId="0" borderId="21" xfId="18" applyFont="1" applyFill="1" applyBorder="1" applyAlignment="1">
      <alignment horizontal="center"/>
    </xf>
    <xf numFmtId="49" fontId="58" fillId="0" borderId="1" xfId="0" applyNumberFormat="1" applyFont="1" applyBorder="1" applyAlignment="1">
      <alignment horizontal="center" vertical="center"/>
    </xf>
    <xf numFmtId="0" fontId="7" fillId="0" borderId="12" xfId="17" applyBorder="1" applyAlignment="1">
      <alignment horizontal="center"/>
    </xf>
    <xf numFmtId="0" fontId="7" fillId="0" borderId="13" xfId="17" applyBorder="1" applyAlignment="1">
      <alignment horizontal="center"/>
    </xf>
    <xf numFmtId="38" fontId="5" fillId="0" borderId="0" xfId="16" applyNumberFormat="1" applyFont="1" applyFill="1" applyBorder="1" applyAlignment="1">
      <alignment wrapText="1"/>
    </xf>
    <xf numFmtId="0" fontId="0" fillId="0" borderId="0" xfId="0" applyBorder="1"/>
  </cellXfs>
  <cellStyles count="27">
    <cellStyle name="BigBorder" xfId="24" xr:uid="{00000000-0005-0000-0000-000000000000}"/>
    <cellStyle name="BigTitle" xfId="18" xr:uid="{00000000-0005-0000-0000-000001000000}"/>
    <cellStyle name="Blue%2" xfId="23" xr:uid="{00000000-0005-0000-0000-000002000000}"/>
    <cellStyle name="BlueInt" xfId="22" xr:uid="{00000000-0005-0000-0000-000003000000}"/>
    <cellStyle name="columnheader1" xfId="20" xr:uid="{00000000-0005-0000-0000-000004000000}"/>
    <cellStyle name="Comma" xfId="1" builtinId="3"/>
    <cellStyle name="Comma 2" xfId="2" xr:uid="{00000000-0005-0000-0000-000006000000}"/>
    <cellStyle name="Comma 3" xfId="15" xr:uid="{00000000-0005-0000-0000-000007000000}"/>
    <cellStyle name="Currency" xfId="8" builtinId="4"/>
    <cellStyle name="Currency 2" xfId="10" xr:uid="{00000000-0005-0000-0000-000009000000}"/>
    <cellStyle name="Normal" xfId="0" builtinId="0"/>
    <cellStyle name="Normal 2" xfId="3" xr:uid="{00000000-0005-0000-0000-00000C000000}"/>
    <cellStyle name="Normal 2 2" xfId="11" xr:uid="{00000000-0005-0000-0000-00000D000000}"/>
    <cellStyle name="Normal 2 3" xfId="16" xr:uid="{00000000-0005-0000-0000-00000E000000}"/>
    <cellStyle name="Normal 3" xfId="4" xr:uid="{00000000-0005-0000-0000-00000F000000}"/>
    <cellStyle name="Normal 3 2" xfId="5" xr:uid="{00000000-0005-0000-0000-000010000000}"/>
    <cellStyle name="Normal 3 3" xfId="12" xr:uid="{00000000-0005-0000-0000-000011000000}"/>
    <cellStyle name="Normal 3 4" xfId="26" xr:uid="{0AFF1DC0-7E71-4626-8BD1-D4C1E0AF78E0}"/>
    <cellStyle name="Normal 4" xfId="6" xr:uid="{00000000-0005-0000-0000-000012000000}"/>
    <cellStyle name="Normal 4 2" xfId="13" xr:uid="{00000000-0005-0000-0000-000013000000}"/>
    <cellStyle name="Normal 4 3" xfId="14" xr:uid="{00000000-0005-0000-0000-000014000000}"/>
    <cellStyle name="Normal 5" xfId="17" xr:uid="{00000000-0005-0000-0000-000015000000}"/>
    <cellStyle name="pageheader" xfId="25" xr:uid="{00000000-0005-0000-0000-000016000000}"/>
    <cellStyle name="Percent" xfId="9" builtinId="5"/>
    <cellStyle name="Percent 2" xfId="7" xr:uid="{00000000-0005-0000-0000-000018000000}"/>
    <cellStyle name="Percent 3" xfId="21" xr:uid="{00000000-0005-0000-0000-000019000000}"/>
    <cellStyle name="sectionhead" xfId="19" xr:uid="{00000000-0005-0000-0000-00001A000000}"/>
  </cellStyles>
  <dxfs count="9">
    <dxf>
      <font>
        <b/>
        <i val="0"/>
        <strike val="0"/>
        <color rgb="FFFF0000"/>
      </font>
    </dxf>
    <dxf>
      <font>
        <b/>
        <i val="0"/>
        <strike val="0"/>
        <color rgb="FFFF0000"/>
      </font>
    </dxf>
    <dxf>
      <font>
        <b/>
        <i val="0"/>
        <strike val="0"/>
        <color rgb="FFFF0000"/>
      </font>
    </dxf>
    <dxf>
      <fill>
        <patternFill>
          <bgColor theme="2" tint="-9.9948118533890809E-2"/>
        </patternFill>
      </fill>
    </dxf>
    <dxf>
      <fill>
        <patternFill>
          <bgColor theme="2" tint="-9.9948118533890809E-2"/>
        </patternFill>
      </fill>
    </dxf>
    <dxf>
      <fill>
        <patternFill>
          <bgColor theme="2" tint="-0.24994659260841701"/>
        </patternFill>
      </fill>
    </dxf>
    <dxf>
      <fill>
        <patternFill>
          <bgColor theme="2" tint="-0.24994659260841701"/>
        </patternFill>
      </fill>
    </dxf>
    <dxf>
      <fill>
        <patternFill>
          <bgColor theme="2" tint="-9.9948118533890809E-2"/>
        </patternFill>
      </fill>
    </dxf>
    <dxf>
      <fill>
        <patternFill>
          <bgColor theme="2" tint="-9.9948118533890809E-2"/>
        </patternFill>
      </fill>
    </dxf>
  </dxfs>
  <tableStyles count="0" defaultTableStyle="TableStyleMedium2" defaultPivotStyle="PivotStyleLight16"/>
  <colors>
    <mruColors>
      <color rgb="FF99CCFF"/>
      <color rgb="FF9999FF"/>
      <color rgb="FFFFFFCC"/>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4.xml"/><Relationship Id="rId22" Type="http://schemas.openxmlformats.org/officeDocument/2006/relationships/customXml" Target="../customXml/item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6</xdr:col>
      <xdr:colOff>1</xdr:colOff>
      <xdr:row>48</xdr:row>
      <xdr:rowOff>104775</xdr:rowOff>
    </xdr:from>
    <xdr:to>
      <xdr:col>7</xdr:col>
      <xdr:colOff>0</xdr:colOff>
      <xdr:row>48</xdr:row>
      <xdr:rowOff>104775</xdr:rowOff>
    </xdr:to>
    <xdr:cxnSp macro="">
      <xdr:nvCxnSpPr>
        <xdr:cNvPr id="2" name="Straight Arrow Connector 1">
          <a:extLst>
            <a:ext uri="{FF2B5EF4-FFF2-40B4-BE49-F238E27FC236}">
              <a16:creationId xmlns:a16="http://schemas.microsoft.com/office/drawing/2014/main" id="{00000000-0008-0000-0100-000002000000}"/>
            </a:ext>
          </a:extLst>
        </xdr:cNvPr>
        <xdr:cNvCxnSpPr/>
      </xdr:nvCxnSpPr>
      <xdr:spPr>
        <a:xfrm flipH="1">
          <a:off x="10267951" y="8343900"/>
          <a:ext cx="1190624" cy="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1171575</xdr:colOff>
      <xdr:row>22</xdr:row>
      <xdr:rowOff>9526</xdr:rowOff>
    </xdr:from>
    <xdr:to>
      <xdr:col>14</xdr:col>
      <xdr:colOff>1209675</xdr:colOff>
      <xdr:row>33</xdr:row>
      <xdr:rowOff>9526</xdr:rowOff>
    </xdr:to>
    <xdr:sp macro="" textlink="">
      <xdr:nvSpPr>
        <xdr:cNvPr id="3" name="TextBox 2">
          <a:extLst>
            <a:ext uri="{FF2B5EF4-FFF2-40B4-BE49-F238E27FC236}">
              <a16:creationId xmlns:a16="http://schemas.microsoft.com/office/drawing/2014/main" id="{DB8501C0-3C10-43C6-89D2-F18DAA086B79}"/>
            </a:ext>
          </a:extLst>
        </xdr:cNvPr>
        <xdr:cNvSpPr txBox="1"/>
      </xdr:nvSpPr>
      <xdr:spPr>
        <a:xfrm>
          <a:off x="11610975" y="4495801"/>
          <a:ext cx="7867650" cy="1485900"/>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In FY2020, the SHP transferred $475.2 million to the RHBF as a result of cost savings to the SHP over a span of six years.  Per GASB 92, paragraph 6.a. the transfer of capital or financial assets between a nonemployer contribution entity and a defined benefit OPEB plan within the same financial reporting entity , any difference between the amount paid and carrying value of the assets transferred should be reported as a nonemployer contributing entity contribution to the plan in accordance with requirements of GASB 75.  Per GASB 75, paragraph 69, revenue should be recognized in an amount equal to (a) the change in the collective liability arising from contributions to the plan from nonemployer contributing entites and (b) the employer's proportionate share of the change in the collective liability arising from contributions to the plan.   The SHP has authority to move funds pursuant to G.S. 135-48.5.  </a:t>
          </a:r>
          <a:r>
            <a:rPr lang="en-US" sz="1100">
              <a:solidFill>
                <a:schemeClr val="dk1"/>
              </a:solidFill>
              <a:effectLst/>
              <a:latin typeface="+mn-lt"/>
              <a:ea typeface="+mn-ea"/>
              <a:cs typeface="+mn-cs"/>
            </a:rPr>
            <a:t>OSC added an Account # 436207 – A new NCAS Nonoperating Revenue Account to accommodate Noncapital contributions. </a:t>
          </a:r>
          <a:endParaRPr lang="en-US" sz="1100"/>
        </a:p>
      </xdr:txBody>
    </xdr:sp>
    <xdr:clientData/>
  </xdr:twoCellAnchor>
  <xdr:twoCellAnchor>
    <xdr:from>
      <xdr:col>5</xdr:col>
      <xdr:colOff>1428751</xdr:colOff>
      <xdr:row>26</xdr:row>
      <xdr:rowOff>104776</xdr:rowOff>
    </xdr:from>
    <xdr:to>
      <xdr:col>6</xdr:col>
      <xdr:colOff>1171575</xdr:colOff>
      <xdr:row>32</xdr:row>
      <xdr:rowOff>38100</xdr:rowOff>
    </xdr:to>
    <xdr:cxnSp macro="">
      <xdr:nvCxnSpPr>
        <xdr:cNvPr id="5" name="Straight Arrow Connector 4">
          <a:extLst>
            <a:ext uri="{FF2B5EF4-FFF2-40B4-BE49-F238E27FC236}">
              <a16:creationId xmlns:a16="http://schemas.microsoft.com/office/drawing/2014/main" id="{DEF8C727-FEA7-4B4A-9AE7-0AE6A1B80B01}"/>
            </a:ext>
          </a:extLst>
        </xdr:cNvPr>
        <xdr:cNvCxnSpPr>
          <a:stCxn id="3" idx="1"/>
        </xdr:cNvCxnSpPr>
      </xdr:nvCxnSpPr>
      <xdr:spPr>
        <a:xfrm flipH="1">
          <a:off x="10401301" y="5238751"/>
          <a:ext cx="1209674" cy="609599"/>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0</xdr:colOff>
      <xdr:row>35</xdr:row>
      <xdr:rowOff>66675</xdr:rowOff>
    </xdr:from>
    <xdr:to>
      <xdr:col>10</xdr:col>
      <xdr:colOff>285750</xdr:colOff>
      <xdr:row>38</xdr:row>
      <xdr:rowOff>133350</xdr:rowOff>
    </xdr:to>
    <xdr:sp macro="" textlink="">
      <xdr:nvSpPr>
        <xdr:cNvPr id="7" name="TextBox 6">
          <a:extLst>
            <a:ext uri="{FF2B5EF4-FFF2-40B4-BE49-F238E27FC236}">
              <a16:creationId xmlns:a16="http://schemas.microsoft.com/office/drawing/2014/main" id="{71381AA7-98C3-4D07-9E8E-083B16656C67}"/>
            </a:ext>
          </a:extLst>
        </xdr:cNvPr>
        <xdr:cNvSpPr txBox="1"/>
      </xdr:nvSpPr>
      <xdr:spPr>
        <a:xfrm>
          <a:off x="11630025" y="6362700"/>
          <a:ext cx="2809875" cy="552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Total</a:t>
          </a:r>
          <a:r>
            <a:rPr lang="en-US" sz="1100" baseline="0"/>
            <a:t> debits should = total credits.  Insignificant rounding differences (i.e. $1) may occur.</a:t>
          </a:r>
          <a:endParaRPr lang="en-US" sz="1100"/>
        </a:p>
      </xdr:txBody>
    </xdr:sp>
    <xdr:clientData/>
  </xdr:twoCellAnchor>
  <xdr:twoCellAnchor>
    <xdr:from>
      <xdr:col>5</xdr:col>
      <xdr:colOff>1457325</xdr:colOff>
      <xdr:row>35</xdr:row>
      <xdr:rowOff>66676</xdr:rowOff>
    </xdr:from>
    <xdr:to>
      <xdr:col>7</xdr:col>
      <xdr:colOff>0</xdr:colOff>
      <xdr:row>37</xdr:row>
      <xdr:rowOff>19050</xdr:rowOff>
    </xdr:to>
    <xdr:cxnSp macro="">
      <xdr:nvCxnSpPr>
        <xdr:cNvPr id="9" name="Straight Arrow Connector 8">
          <a:extLst>
            <a:ext uri="{FF2B5EF4-FFF2-40B4-BE49-F238E27FC236}">
              <a16:creationId xmlns:a16="http://schemas.microsoft.com/office/drawing/2014/main" id="{952D586F-993E-4DC6-80AF-FC9B60A4F62F}"/>
            </a:ext>
          </a:extLst>
        </xdr:cNvPr>
        <xdr:cNvCxnSpPr>
          <a:stCxn id="7" idx="1"/>
        </xdr:cNvCxnSpPr>
      </xdr:nvCxnSpPr>
      <xdr:spPr>
        <a:xfrm flipH="1" flipV="1">
          <a:off x="10429875" y="6362701"/>
          <a:ext cx="1200150" cy="276224"/>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762000</xdr:colOff>
      <xdr:row>61</xdr:row>
      <xdr:rowOff>76201</xdr:rowOff>
    </xdr:from>
    <xdr:to>
      <xdr:col>10</xdr:col>
      <xdr:colOff>200025</xdr:colOff>
      <xdr:row>65</xdr:row>
      <xdr:rowOff>161926</xdr:rowOff>
    </xdr:to>
    <xdr:sp macro="" textlink="">
      <xdr:nvSpPr>
        <xdr:cNvPr id="11" name="TextBox 10">
          <a:extLst>
            <a:ext uri="{FF2B5EF4-FFF2-40B4-BE49-F238E27FC236}">
              <a16:creationId xmlns:a16="http://schemas.microsoft.com/office/drawing/2014/main" id="{4EF4717C-6A38-4959-B339-8633BCAA6687}"/>
            </a:ext>
          </a:extLst>
        </xdr:cNvPr>
        <xdr:cNvSpPr txBox="1"/>
      </xdr:nvSpPr>
      <xdr:spPr>
        <a:xfrm>
          <a:off x="9734550" y="11287126"/>
          <a:ext cx="4619625" cy="7239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Note:  Should equal net deferred inflows/outflows from preceding table less employer contributions subsequent to the measurement date.  Insignificant</a:t>
          </a:r>
          <a:r>
            <a:rPr lang="en-US" sz="1100" baseline="0"/>
            <a:t> rounding differences (i.e. $1) may occur.</a:t>
          </a:r>
        </a:p>
        <a:p>
          <a:endParaRPr lang="en-US" sz="1100"/>
        </a:p>
      </xdr:txBody>
    </xdr:sp>
    <xdr:clientData/>
  </xdr:twoCellAnchor>
  <xdr:twoCellAnchor>
    <xdr:from>
      <xdr:col>4</xdr:col>
      <xdr:colOff>1076325</xdr:colOff>
      <xdr:row>63</xdr:row>
      <xdr:rowOff>133351</xdr:rowOff>
    </xdr:from>
    <xdr:to>
      <xdr:col>5</xdr:col>
      <xdr:colOff>762000</xdr:colOff>
      <xdr:row>64</xdr:row>
      <xdr:rowOff>76200</xdr:rowOff>
    </xdr:to>
    <xdr:cxnSp macro="">
      <xdr:nvCxnSpPr>
        <xdr:cNvPr id="13" name="Straight Arrow Connector 12">
          <a:extLst>
            <a:ext uri="{FF2B5EF4-FFF2-40B4-BE49-F238E27FC236}">
              <a16:creationId xmlns:a16="http://schemas.microsoft.com/office/drawing/2014/main" id="{91BEB5CD-D180-4201-8294-3585C73E3313}"/>
            </a:ext>
          </a:extLst>
        </xdr:cNvPr>
        <xdr:cNvCxnSpPr>
          <a:stCxn id="11" idx="1"/>
        </xdr:cNvCxnSpPr>
      </xdr:nvCxnSpPr>
      <xdr:spPr>
        <a:xfrm flipH="1">
          <a:off x="8953500" y="11649076"/>
          <a:ext cx="781050" cy="104774"/>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egal.segalco.com\ATL\SHPNC\Health\val2018\alloc\Alloc2019.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M:\SHPNC\Health\val2016\gasb75\GASB6768-2017DAB.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Retirement\Ken\C00751\2015%20Valuations\LGERS2014.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Pfx%20Engagement\WM\WorkPapers\%7b9C2E6A9F-8959-4851-8352-6018710508E0%7d\%7bBC698C7D-BEEA-4151-92E5-9EC5A50AFE45%7d\%7bCD71C653-AB51-4123-958E-D2252347B9B3%7d.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PlanInfo"/>
      <sheetName val="QuickChecks"/>
      <sheetName val="TOL"/>
      <sheetName val="ExhibitsGASB74"/>
      <sheetName val="Import"/>
      <sheetName val="BM_GASB"/>
      <sheetName val="BM_GASBExhibits"/>
      <sheetName val="BM_Adjust"/>
      <sheetName val="TPL_Adjust"/>
      <sheetName val="ExhibitsDeferredAmounts"/>
      <sheetName val="ReviewGASB7475"/>
      <sheetName val="ExhibitsGASB75"/>
      <sheetName val="Adjust"/>
      <sheetName val="Buffer"/>
      <sheetName val="Template"/>
      <sheetName val="FullPlan"/>
      <sheetName val="ER_Input"/>
      <sheetName val="ER_Allocation"/>
      <sheetName val="ER_ChangeProportion"/>
      <sheetName val="ER_ShareContributions"/>
      <sheetName val="ER_ShareContributions(2)"/>
      <sheetName val="ER_AllocationofChanges"/>
      <sheetName val="ER_Schedule1"/>
      <sheetName val="ER_Schedule2"/>
      <sheetName val="ER_NPLExpense"/>
      <sheetName val="ER_DATA"/>
      <sheetName val="ER_DATADAB"/>
      <sheetName val="DeveloperInfo"/>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102">
          <cell r="G102">
            <v>12</v>
          </cell>
          <cell r="H102">
            <v>12</v>
          </cell>
        </row>
        <row r="198">
          <cell r="G198">
            <v>1.0387</v>
          </cell>
          <cell r="H198">
            <v>1.0387</v>
          </cell>
          <cell r="I198">
            <v>1.0349999999999999</v>
          </cell>
          <cell r="J198">
            <v>1.0349999999999999</v>
          </cell>
          <cell r="K198">
            <v>1.0449999999999999</v>
          </cell>
          <cell r="L198">
            <v>1.0249999999999999</v>
          </cell>
        </row>
        <row r="200">
          <cell r="G200">
            <v>1.0209625</v>
          </cell>
          <cell r="H200">
            <v>1.0209625</v>
          </cell>
          <cell r="I200">
            <v>1.0189583333333334</v>
          </cell>
          <cell r="J200">
            <v>1.0189583333333334</v>
          </cell>
          <cell r="K200">
            <v>1.024375</v>
          </cell>
          <cell r="L200">
            <v>1.0135416666666666</v>
          </cell>
        </row>
        <row r="202">
          <cell r="G202">
            <v>1</v>
          </cell>
          <cell r="H202">
            <v>1</v>
          </cell>
          <cell r="K202">
            <v>1</v>
          </cell>
          <cell r="L202">
            <v>1</v>
          </cell>
        </row>
        <row r="203">
          <cell r="G203">
            <v>1</v>
          </cell>
          <cell r="H203">
            <v>1</v>
          </cell>
          <cell r="K203">
            <v>1</v>
          </cell>
          <cell r="L203">
            <v>1</v>
          </cell>
        </row>
      </sheetData>
      <sheetData sheetId="13"/>
      <sheetData sheetId="14"/>
      <sheetData sheetId="15"/>
      <sheetData sheetId="16">
        <row r="16">
          <cell r="B16">
            <v>10200</v>
          </cell>
          <cell r="C16" t="str">
            <v>North Carolina Education Lottery</v>
          </cell>
          <cell r="D16">
            <v>15716687.474437086</v>
          </cell>
          <cell r="E16">
            <v>16816289.361305736</v>
          </cell>
          <cell r="F16">
            <v>151746993.22249001</v>
          </cell>
          <cell r="G16">
            <v>164301466.96075901</v>
          </cell>
          <cell r="H16">
            <v>950853.54</v>
          </cell>
          <cell r="I16">
            <v>1054383.45</v>
          </cell>
          <cell r="J16">
            <v>2439496.59656158</v>
          </cell>
          <cell r="K16">
            <v>2840045.447789852</v>
          </cell>
          <cell r="L16">
            <v>950853.54</v>
          </cell>
          <cell r="M16">
            <v>1054383.45</v>
          </cell>
          <cell r="N16">
            <v>31701074</v>
          </cell>
          <cell r="O16">
            <v>0</v>
          </cell>
          <cell r="P16">
            <v>-3094297</v>
          </cell>
          <cell r="Q16">
            <v>13607</v>
          </cell>
          <cell r="R16" t="str">
            <v>FALSE</v>
          </cell>
          <cell r="T16"/>
        </row>
        <row r="17">
          <cell r="B17">
            <v>10400</v>
          </cell>
          <cell r="C17" t="str">
            <v>Department Of Justice</v>
          </cell>
          <cell r="D17">
            <v>48130910.153991953</v>
          </cell>
          <cell r="E17">
            <v>48891214.258889914</v>
          </cell>
          <cell r="F17">
            <v>444465811.75120002</v>
          </cell>
          <cell r="G17">
            <v>479719626.00835198</v>
          </cell>
          <cell r="H17">
            <v>2911901.5300000007</v>
          </cell>
          <cell r="I17">
            <v>3065485.26</v>
          </cell>
          <cell r="J17">
            <v>7470734.0017448524</v>
          </cell>
          <cell r="K17">
            <v>8257069.5299986834</v>
          </cell>
          <cell r="L17">
            <v>2911901.5300000007</v>
          </cell>
          <cell r="M17">
            <v>3065485.26</v>
          </cell>
          <cell r="N17">
            <v>93084903</v>
          </cell>
          <cell r="O17">
            <v>0</v>
          </cell>
          <cell r="P17">
            <v>-9063174</v>
          </cell>
          <cell r="Q17">
            <v>210507</v>
          </cell>
          <cell r="R17" t="str">
            <v>FALSE</v>
          </cell>
          <cell r="T17"/>
        </row>
        <row r="18">
          <cell r="B18">
            <v>10500</v>
          </cell>
          <cell r="C18" t="str">
            <v>State Auditor</v>
          </cell>
          <cell r="D18">
            <v>11167968.769861858</v>
          </cell>
          <cell r="E18">
            <v>11171682.140533186</v>
          </cell>
          <cell r="F18">
            <v>109573994.862478</v>
          </cell>
          <cell r="G18">
            <v>114923985.728247</v>
          </cell>
          <cell r="H18">
            <v>675657.81</v>
          </cell>
          <cell r="I18">
            <v>700465.87</v>
          </cell>
          <cell r="J18">
            <v>1733458.265228997</v>
          </cell>
          <cell r="K18">
            <v>1886747.0894252544</v>
          </cell>
          <cell r="L18">
            <v>675657.81</v>
          </cell>
          <cell r="M18">
            <v>700465.87</v>
          </cell>
          <cell r="N18">
            <v>22756790</v>
          </cell>
          <cell r="O18">
            <v>0</v>
          </cell>
          <cell r="P18">
            <v>-2234341</v>
          </cell>
          <cell r="Q18">
            <v>442095</v>
          </cell>
          <cell r="R18"/>
          <cell r="T18"/>
        </row>
        <row r="19">
          <cell r="B19">
            <v>10700</v>
          </cell>
          <cell r="C19" t="str">
            <v>Department Of Cultural Resources</v>
          </cell>
          <cell r="D19">
            <v>78148248.321223557</v>
          </cell>
          <cell r="E19">
            <v>81702951.400157616</v>
          </cell>
          <cell r="F19">
            <v>666810501.67955303</v>
          </cell>
          <cell r="G19">
            <v>761353871.94853604</v>
          </cell>
          <cell r="H19">
            <v>4727938.93</v>
          </cell>
          <cell r="I19">
            <v>5122785.29</v>
          </cell>
          <cell r="J19">
            <v>12129934.257263213</v>
          </cell>
          <cell r="K19">
            <v>13798531.305540994</v>
          </cell>
          <cell r="L19">
            <v>4727938.93</v>
          </cell>
          <cell r="M19">
            <v>5122785.29</v>
          </cell>
          <cell r="N19">
            <v>132608146</v>
          </cell>
          <cell r="O19">
            <v>0</v>
          </cell>
          <cell r="P19">
            <v>-13597040</v>
          </cell>
          <cell r="Q19">
            <v>2943448</v>
          </cell>
          <cell r="R19"/>
          <cell r="T19"/>
        </row>
        <row r="20">
          <cell r="B20">
            <v>10800</v>
          </cell>
          <cell r="C20" t="str">
            <v>Administrative Office Of The Courts</v>
          </cell>
          <cell r="D20">
            <v>323749464.46091294</v>
          </cell>
          <cell r="E20">
            <v>334132068.48398393</v>
          </cell>
          <cell r="F20">
            <v>2902727738.93119</v>
          </cell>
          <cell r="G20">
            <v>3127683567.06919</v>
          </cell>
          <cell r="H20">
            <v>19586717.93</v>
          </cell>
          <cell r="I20">
            <v>20950122.559999999</v>
          </cell>
          <cell r="J20">
            <v>50251410.672611758</v>
          </cell>
          <cell r="K20">
            <v>56430419.319619894</v>
          </cell>
          <cell r="L20">
            <v>19586717.93</v>
          </cell>
          <cell r="M20">
            <v>20950122.559999999</v>
          </cell>
          <cell r="N20">
            <v>578237397</v>
          </cell>
          <cell r="O20">
            <v>0</v>
          </cell>
          <cell r="P20">
            <v>-59189986</v>
          </cell>
          <cell r="Q20">
            <v>12032665</v>
          </cell>
          <cell r="R20"/>
          <cell r="T20"/>
        </row>
        <row r="21">
          <cell r="B21">
            <v>10850</v>
          </cell>
          <cell r="C21" t="str">
            <v>Office Of Administrative Hearing</v>
          </cell>
          <cell r="D21">
            <v>3640880.8600886981</v>
          </cell>
          <cell r="E21">
            <v>3700687.6604708494</v>
          </cell>
          <cell r="F21">
            <v>24730029.612034</v>
          </cell>
          <cell r="G21">
            <v>25996951.468513001</v>
          </cell>
          <cell r="H21">
            <v>220271.88999999998</v>
          </cell>
          <cell r="I21">
            <v>232033.58</v>
          </cell>
          <cell r="J21">
            <v>565126.49253342079</v>
          </cell>
          <cell r="K21">
            <v>624996.44945430662</v>
          </cell>
          <cell r="L21">
            <v>220271.88999999998</v>
          </cell>
          <cell r="M21">
            <v>232033.58</v>
          </cell>
          <cell r="N21">
            <v>4077013</v>
          </cell>
          <cell r="O21">
            <v>0</v>
          </cell>
          <cell r="P21">
            <v>-504274</v>
          </cell>
          <cell r="Q21">
            <v>288242</v>
          </cell>
          <cell r="R21"/>
          <cell r="T21"/>
        </row>
        <row r="22">
          <cell r="B22">
            <v>10900</v>
          </cell>
          <cell r="C22" t="str">
            <v>Department Of Administration</v>
          </cell>
          <cell r="D22">
            <v>29150573.807317533</v>
          </cell>
          <cell r="E22">
            <v>29703730.433560923</v>
          </cell>
          <cell r="F22">
            <v>214197980.39903</v>
          </cell>
          <cell r="G22">
            <v>232877078.819978</v>
          </cell>
          <cell r="H22">
            <v>1763598.4899999998</v>
          </cell>
          <cell r="I22">
            <v>1862427.62</v>
          </cell>
          <cell r="J22">
            <v>4524663.7185114138</v>
          </cell>
          <cell r="K22">
            <v>5016561.1799190221</v>
          </cell>
          <cell r="L22">
            <v>1763598.4899999998</v>
          </cell>
          <cell r="M22">
            <v>1862427.62</v>
          </cell>
          <cell r="N22">
            <v>50617538</v>
          </cell>
          <cell r="O22">
            <v>0</v>
          </cell>
          <cell r="P22">
            <v>-4367745</v>
          </cell>
          <cell r="Q22">
            <v>-1686310</v>
          </cell>
          <cell r="R22"/>
          <cell r="T22"/>
        </row>
        <row r="23">
          <cell r="B23">
            <v>10910</v>
          </cell>
          <cell r="C23" t="str">
            <v>Office Of State Budget &amp; Management</v>
          </cell>
          <cell r="D23">
            <v>4547089.7685872465</v>
          </cell>
          <cell r="E23">
            <v>4954008.6008454794</v>
          </cell>
          <cell r="F23">
            <v>43291722.222544998</v>
          </cell>
          <cell r="G23">
            <v>50667676.609056003</v>
          </cell>
          <cell r="H23">
            <v>275097.18</v>
          </cell>
          <cell r="I23">
            <v>310616.96000000002</v>
          </cell>
          <cell r="J23">
            <v>705785.49282541277</v>
          </cell>
          <cell r="K23">
            <v>836665.52548252023</v>
          </cell>
          <cell r="L23">
            <v>275097.18</v>
          </cell>
          <cell r="M23">
            <v>310616.96000000002</v>
          </cell>
          <cell r="N23">
            <v>8324716</v>
          </cell>
          <cell r="O23">
            <v>0</v>
          </cell>
          <cell r="P23">
            <v>-882768</v>
          </cell>
          <cell r="Q23">
            <v>223609</v>
          </cell>
          <cell r="R23"/>
          <cell r="T23"/>
        </row>
        <row r="24">
          <cell r="B24">
            <v>10930</v>
          </cell>
          <cell r="C24" t="str">
            <v>Information Technology Services</v>
          </cell>
          <cell r="D24">
            <v>48519382.378676467</v>
          </cell>
          <cell r="E24">
            <v>89370828.102406025</v>
          </cell>
          <cell r="F24">
            <v>368768665.79856998</v>
          </cell>
          <cell r="G24">
            <v>724752375.78890395</v>
          </cell>
          <cell r="H24">
            <v>2935403.9499999997</v>
          </cell>
          <cell r="I24">
            <v>5603562.1200000001</v>
          </cell>
          <cell r="J24">
            <v>7531031.4831014015</v>
          </cell>
          <cell r="K24">
            <v>15093532.70891501</v>
          </cell>
          <cell r="L24">
            <v>2935403.9499999997</v>
          </cell>
          <cell r="M24">
            <v>5603562.1200000001</v>
          </cell>
          <cell r="N24">
            <v>78559570</v>
          </cell>
          <cell r="O24">
            <v>0</v>
          </cell>
          <cell r="P24">
            <v>-7519621</v>
          </cell>
          <cell r="Q24">
            <v>1488826</v>
          </cell>
          <cell r="R24"/>
          <cell r="T24"/>
        </row>
        <row r="25">
          <cell r="B25">
            <v>10940</v>
          </cell>
          <cell r="C25" t="str">
            <v>Office Of State Controller</v>
          </cell>
          <cell r="D25">
            <v>11940020.956686797</v>
          </cell>
          <cell r="E25">
            <v>12040895.555036608</v>
          </cell>
          <cell r="F25">
            <v>98418381.091371998</v>
          </cell>
          <cell r="G25">
            <v>99520632.177336007</v>
          </cell>
          <cell r="H25">
            <v>722366.66999999993</v>
          </cell>
          <cell r="I25">
            <v>754965.66</v>
          </cell>
          <cell r="J25">
            <v>1853293.8657771857</v>
          </cell>
          <cell r="K25">
            <v>2033545.562499735</v>
          </cell>
          <cell r="L25">
            <v>722366.66999999993</v>
          </cell>
          <cell r="M25">
            <v>754965.66</v>
          </cell>
          <cell r="N25">
            <v>19846062</v>
          </cell>
          <cell r="O25">
            <v>0</v>
          </cell>
          <cell r="P25">
            <v>-2006865</v>
          </cell>
          <cell r="Q25">
            <v>275469</v>
          </cell>
          <cell r="R25"/>
          <cell r="T25"/>
        </row>
        <row r="26">
          <cell r="B26">
            <v>10950</v>
          </cell>
          <cell r="C26" t="str">
            <v>N.C. School Of Science &amp; Mathematics</v>
          </cell>
          <cell r="D26">
            <v>13222600.855820954</v>
          </cell>
          <cell r="E26">
            <v>13943286.011726033</v>
          </cell>
          <cell r="F26">
            <v>117161495.62636501</v>
          </cell>
          <cell r="G26">
            <v>136685114.28371301</v>
          </cell>
          <cell r="H26">
            <v>799962.26</v>
          </cell>
          <cell r="I26">
            <v>874245.78</v>
          </cell>
          <cell r="J26">
            <v>2052372.0305523707</v>
          </cell>
          <cell r="K26">
            <v>2354833.7635027263</v>
          </cell>
          <cell r="L26">
            <v>799962.26</v>
          </cell>
          <cell r="M26">
            <v>874245.78</v>
          </cell>
          <cell r="N26">
            <v>23690030</v>
          </cell>
          <cell r="O26">
            <v>0</v>
          </cell>
          <cell r="P26">
            <v>-2389059</v>
          </cell>
          <cell r="Q26">
            <v>-192313</v>
          </cell>
          <cell r="R26"/>
          <cell r="T26"/>
        </row>
        <row r="27">
          <cell r="B27">
            <v>11050</v>
          </cell>
          <cell r="C27" t="str">
            <v>North Carolina Department of Military &amp; Veteran Affairs</v>
          </cell>
          <cell r="D27">
            <v>4252824.5898097875</v>
          </cell>
          <cell r="E27">
            <v>4342409.504068709</v>
          </cell>
          <cell r="F27">
            <v>32299254.749637999</v>
          </cell>
          <cell r="G27">
            <v>34254953.142169997</v>
          </cell>
          <cell r="H27">
            <v>257294.25</v>
          </cell>
          <cell r="I27">
            <v>272269.62</v>
          </cell>
          <cell r="J27">
            <v>660110.54361733177</v>
          </cell>
          <cell r="K27">
            <v>733374.65117882192</v>
          </cell>
          <cell r="L27">
            <v>257294.25</v>
          </cell>
          <cell r="M27">
            <v>272269.62</v>
          </cell>
          <cell r="N27">
            <v>0</v>
          </cell>
          <cell r="O27">
            <v>0</v>
          </cell>
          <cell r="P27">
            <v>-658619</v>
          </cell>
          <cell r="Q27">
            <v>1472842</v>
          </cell>
          <cell r="R27"/>
          <cell r="T27"/>
        </row>
        <row r="28">
          <cell r="B28">
            <v>11300</v>
          </cell>
          <cell r="C28" t="str">
            <v>Environment And Natural Resources</v>
          </cell>
          <cell r="D28">
            <v>81623784.657823101</v>
          </cell>
          <cell r="E28">
            <v>85930402.282281771</v>
          </cell>
          <cell r="F28">
            <v>663692775.69270205</v>
          </cell>
          <cell r="G28">
            <v>725131071.14169502</v>
          </cell>
          <cell r="H28">
            <v>4938207.54</v>
          </cell>
          <cell r="I28">
            <v>5387846.9899999993</v>
          </cell>
          <cell r="J28">
            <v>12669396.473977193</v>
          </cell>
          <cell r="K28">
            <v>14512490.989248509</v>
          </cell>
          <cell r="L28">
            <v>4938207.54</v>
          </cell>
          <cell r="M28">
            <v>5387846.9899999993</v>
          </cell>
          <cell r="N28">
            <v>137563488</v>
          </cell>
          <cell r="O28">
            <v>0</v>
          </cell>
          <cell r="P28">
            <v>-13533466</v>
          </cell>
          <cell r="Q28">
            <v>-1755109</v>
          </cell>
          <cell r="R28"/>
          <cell r="T28"/>
        </row>
        <row r="29">
          <cell r="B29">
            <v>11310</v>
          </cell>
          <cell r="C29" t="str">
            <v>N.C. Housing Finance Agency</v>
          </cell>
          <cell r="D29">
            <v>8846921.765036311</v>
          </cell>
          <cell r="E29">
            <v>9443177.779735839</v>
          </cell>
          <cell r="F29">
            <v>76416084.664123997</v>
          </cell>
          <cell r="G29">
            <v>83198414.901440993</v>
          </cell>
          <cell r="H29">
            <v>535235.36</v>
          </cell>
          <cell r="I29">
            <v>592088.42999999993</v>
          </cell>
          <cell r="J29">
            <v>1373192.3836339843</v>
          </cell>
          <cell r="K29">
            <v>1594825.9149084142</v>
          </cell>
          <cell r="L29">
            <v>535235.36</v>
          </cell>
          <cell r="M29">
            <v>592088.42999999993</v>
          </cell>
          <cell r="N29">
            <v>14467153</v>
          </cell>
          <cell r="O29">
            <v>0</v>
          </cell>
          <cell r="P29">
            <v>-1558213</v>
          </cell>
          <cell r="Q29">
            <v>392362</v>
          </cell>
          <cell r="R29"/>
          <cell r="T29"/>
        </row>
        <row r="30">
          <cell r="B30">
            <v>11600</v>
          </cell>
          <cell r="C30" t="str">
            <v>Wildlife Resources Commission</v>
          </cell>
          <cell r="D30">
            <v>31645819.441575244</v>
          </cell>
          <cell r="E30">
            <v>34911838.048153147</v>
          </cell>
          <cell r="F30">
            <v>306685701.99539798</v>
          </cell>
          <cell r="G30">
            <v>362083636.53225899</v>
          </cell>
          <cell r="H30">
            <v>1914559.8900000001</v>
          </cell>
          <cell r="I30">
            <v>2188976.6199999996</v>
          </cell>
          <cell r="J30">
            <v>4911968.183415832</v>
          </cell>
          <cell r="K30">
            <v>5896140.6165370066</v>
          </cell>
          <cell r="L30">
            <v>1914559.8900000001</v>
          </cell>
          <cell r="M30">
            <v>2188976.6199999996</v>
          </cell>
          <cell r="N30">
            <v>62613997</v>
          </cell>
          <cell r="O30">
            <v>0</v>
          </cell>
          <cell r="P30">
            <v>-6253677</v>
          </cell>
          <cell r="Q30">
            <v>686559</v>
          </cell>
          <cell r="R30"/>
          <cell r="T30"/>
        </row>
        <row r="31">
          <cell r="B31">
            <v>11900</v>
          </cell>
          <cell r="C31" t="str">
            <v>State Board Of Elections</v>
          </cell>
          <cell r="D31">
            <v>3354141.0184660675</v>
          </cell>
          <cell r="E31">
            <v>4561799.0177999623</v>
          </cell>
          <cell r="F31">
            <v>31033406.429832</v>
          </cell>
          <cell r="G31">
            <v>39241272.079487003</v>
          </cell>
          <cell r="H31">
            <v>202924.24000000005</v>
          </cell>
          <cell r="I31">
            <v>286025.36999999994</v>
          </cell>
          <cell r="J31">
            <v>520619.60335115896</v>
          </cell>
          <cell r="K31">
            <v>770426.59387427592</v>
          </cell>
          <cell r="L31">
            <v>202924.24000000005</v>
          </cell>
          <cell r="M31">
            <v>286025.36999999994</v>
          </cell>
          <cell r="N31">
            <v>6513734</v>
          </cell>
          <cell r="O31">
            <v>0</v>
          </cell>
          <cell r="P31">
            <v>-632807</v>
          </cell>
          <cell r="Q31">
            <v>-125615</v>
          </cell>
          <cell r="R31"/>
          <cell r="T31"/>
        </row>
        <row r="32">
          <cell r="B32">
            <v>12100</v>
          </cell>
          <cell r="C32" t="str">
            <v>Governor's Office</v>
          </cell>
          <cell r="D32">
            <v>3920424.1269796467</v>
          </cell>
          <cell r="E32">
            <v>4150315.1511025769</v>
          </cell>
          <cell r="F32">
            <v>36513981.315376997</v>
          </cell>
          <cell r="G32">
            <v>39798487.451191001</v>
          </cell>
          <cell r="H32">
            <v>237184.15</v>
          </cell>
          <cell r="I32">
            <v>260225.28</v>
          </cell>
          <cell r="J32">
            <v>608516.35119679023</v>
          </cell>
          <cell r="K32">
            <v>700932.49459088116</v>
          </cell>
          <cell r="L32">
            <v>237184.15</v>
          </cell>
          <cell r="M32">
            <v>260225.28</v>
          </cell>
          <cell r="N32">
            <v>8085569</v>
          </cell>
          <cell r="O32">
            <v>0</v>
          </cell>
          <cell r="P32">
            <v>-744562</v>
          </cell>
          <cell r="Q32">
            <v>-153490</v>
          </cell>
          <cell r="R32"/>
          <cell r="T32"/>
        </row>
        <row r="33">
          <cell r="B33">
            <v>12150</v>
          </cell>
          <cell r="C33" t="str">
            <v>Lt. Governor's Office</v>
          </cell>
          <cell r="D33">
            <v>586529.68366364238</v>
          </cell>
          <cell r="E33">
            <v>575184.01803249074</v>
          </cell>
          <cell r="F33">
            <v>6236085.0478349999</v>
          </cell>
          <cell r="G33">
            <v>7198024.9038439998</v>
          </cell>
          <cell r="H33">
            <v>35484.82</v>
          </cell>
          <cell r="I33">
            <v>36064.11</v>
          </cell>
          <cell r="J33">
            <v>91039.359878283969</v>
          </cell>
          <cell r="K33">
            <v>97140.856520549976</v>
          </cell>
          <cell r="L33">
            <v>35484.82</v>
          </cell>
          <cell r="M33">
            <v>36064.11</v>
          </cell>
          <cell r="N33">
            <v>1204359</v>
          </cell>
          <cell r="O33">
            <v>0</v>
          </cell>
          <cell r="P33">
            <v>-127161</v>
          </cell>
          <cell r="Q33">
            <v>10353</v>
          </cell>
          <cell r="R33"/>
          <cell r="T33"/>
        </row>
        <row r="34">
          <cell r="B34">
            <v>12160</v>
          </cell>
          <cell r="C34" t="str">
            <v>General Assembly</v>
          </cell>
          <cell r="D34">
            <v>31493674.67152375</v>
          </cell>
          <cell r="E34">
            <v>33240997.846443538</v>
          </cell>
          <cell r="F34">
            <v>269976460.24781001</v>
          </cell>
          <cell r="G34">
            <v>281095632.43240499</v>
          </cell>
          <cell r="H34">
            <v>1905355.1900000002</v>
          </cell>
          <cell r="I34">
            <v>2084214.7300000002</v>
          </cell>
          <cell r="J34">
            <v>4888352.7333199419</v>
          </cell>
          <cell r="K34">
            <v>5613958.1441202024</v>
          </cell>
          <cell r="L34">
            <v>1905355.1900000002</v>
          </cell>
          <cell r="M34">
            <v>2084214.7300000002</v>
          </cell>
          <cell r="N34">
            <v>53160533</v>
          </cell>
          <cell r="O34">
            <v>0</v>
          </cell>
          <cell r="P34">
            <v>-5505133</v>
          </cell>
          <cell r="Q34">
            <v>425369</v>
          </cell>
          <cell r="R34"/>
          <cell r="T34"/>
        </row>
        <row r="35">
          <cell r="B35">
            <v>12220</v>
          </cell>
          <cell r="C35" t="str">
            <v>Health &amp; Human Services</v>
          </cell>
          <cell r="D35">
            <v>795953249.86384797</v>
          </cell>
          <cell r="E35">
            <v>829121755.70599759</v>
          </cell>
          <cell r="F35">
            <v>6757995556.4757299</v>
          </cell>
          <cell r="G35">
            <v>7289570654.9109898</v>
          </cell>
          <cell r="H35">
            <v>48154865.109999999</v>
          </cell>
          <cell r="I35">
            <v>51986037.969999999</v>
          </cell>
          <cell r="J35">
            <v>123545451.11513911</v>
          </cell>
          <cell r="K35">
            <v>140027530.29301521</v>
          </cell>
          <cell r="L35">
            <v>48154865.109999999</v>
          </cell>
          <cell r="M35">
            <v>51986037.969999999</v>
          </cell>
          <cell r="N35">
            <v>1361296816</v>
          </cell>
          <cell r="O35">
            <v>0</v>
          </cell>
          <cell r="P35">
            <v>-137803370</v>
          </cell>
          <cell r="Q35">
            <v>14365168</v>
          </cell>
          <cell r="R35"/>
          <cell r="T35"/>
        </row>
        <row r="36">
          <cell r="B36">
            <v>12510</v>
          </cell>
          <cell r="C36" t="str">
            <v>Department Of Commerce</v>
          </cell>
          <cell r="D36">
            <v>86991908.41260682</v>
          </cell>
          <cell r="E36">
            <v>85712670.9789529</v>
          </cell>
          <cell r="F36">
            <v>637920733.72967696</v>
          </cell>
          <cell r="G36">
            <v>667984120.23843598</v>
          </cell>
          <cell r="H36">
            <v>5262976.96</v>
          </cell>
          <cell r="I36">
            <v>5374195.21</v>
          </cell>
          <cell r="J36">
            <v>13502620.373798061</v>
          </cell>
          <cell r="K36">
            <v>14475719.096021973</v>
          </cell>
          <cell r="L36">
            <v>5262976.96</v>
          </cell>
          <cell r="M36">
            <v>5374195.21</v>
          </cell>
          <cell r="N36">
            <v>149194287</v>
          </cell>
          <cell r="O36">
            <v>0</v>
          </cell>
          <cell r="P36">
            <v>-13007944</v>
          </cell>
          <cell r="Q36">
            <v>-3599129</v>
          </cell>
          <cell r="R36"/>
          <cell r="T36"/>
        </row>
        <row r="37">
          <cell r="B37">
            <v>12600</v>
          </cell>
          <cell r="C37" t="str">
            <v>Insurance Department</v>
          </cell>
          <cell r="D37">
            <v>32016072.542030927</v>
          </cell>
          <cell r="E37">
            <v>36300903.214867972</v>
          </cell>
          <cell r="F37">
            <v>276067384.05492401</v>
          </cell>
          <cell r="G37">
            <v>301676926.59577602</v>
          </cell>
          <cell r="H37">
            <v>1936960.06</v>
          </cell>
          <cell r="I37">
            <v>2276071.1799999997</v>
          </cell>
          <cell r="J37">
            <v>4969437.7475270415</v>
          </cell>
          <cell r="K37">
            <v>6130735.0694898292</v>
          </cell>
          <cell r="L37">
            <v>1936960.06</v>
          </cell>
          <cell r="M37">
            <v>2276071.1799999997</v>
          </cell>
          <cell r="N37">
            <v>40992712</v>
          </cell>
          <cell r="O37">
            <v>0</v>
          </cell>
          <cell r="P37">
            <v>-5629334</v>
          </cell>
          <cell r="Q37">
            <v>3740957</v>
          </cell>
          <cell r="R37"/>
          <cell r="T37"/>
        </row>
        <row r="38">
          <cell r="B38">
            <v>12700</v>
          </cell>
          <cell r="C38" t="str">
            <v>Labor Department</v>
          </cell>
          <cell r="D38">
            <v>20239309.979852643</v>
          </cell>
          <cell r="E38">
            <v>20766375.406958405</v>
          </cell>
          <cell r="F38">
            <v>161262000.877841</v>
          </cell>
          <cell r="G38">
            <v>172635149.96509501</v>
          </cell>
          <cell r="H38">
            <v>1224470.46</v>
          </cell>
          <cell r="I38">
            <v>1302054.3399999996</v>
          </cell>
          <cell r="J38">
            <v>3141484.354951439</v>
          </cell>
          <cell r="K38">
            <v>3507161.9353395761</v>
          </cell>
          <cell r="L38">
            <v>1224470.46</v>
          </cell>
          <cell r="M38">
            <v>1302054.3399999996</v>
          </cell>
          <cell r="N38">
            <v>31324741</v>
          </cell>
          <cell r="O38">
            <v>0</v>
          </cell>
          <cell r="P38">
            <v>-3288319</v>
          </cell>
          <cell r="Q38">
            <v>383379</v>
          </cell>
          <cell r="R38"/>
          <cell r="T38"/>
        </row>
        <row r="39">
          <cell r="B39">
            <v>13500</v>
          </cell>
          <cell r="C39" t="str">
            <v>Revenue Department</v>
          </cell>
          <cell r="D39">
            <v>72172980.867270842</v>
          </cell>
          <cell r="E39">
            <v>72150753.742590263</v>
          </cell>
          <cell r="F39">
            <v>632306157.94368804</v>
          </cell>
          <cell r="G39">
            <v>660222776.86512804</v>
          </cell>
          <cell r="H39">
            <v>4366437.55</v>
          </cell>
          <cell r="I39">
            <v>4523861.3</v>
          </cell>
          <cell r="J39">
            <v>11202471.352553079</v>
          </cell>
          <cell r="K39">
            <v>12185293.397290789</v>
          </cell>
          <cell r="L39">
            <v>4366437.55</v>
          </cell>
          <cell r="M39">
            <v>4523861.3</v>
          </cell>
          <cell r="N39">
            <v>128196901</v>
          </cell>
          <cell r="O39">
            <v>0</v>
          </cell>
          <cell r="P39">
            <v>-12893456</v>
          </cell>
          <cell r="Q39">
            <v>2702875</v>
          </cell>
          <cell r="R39"/>
          <cell r="T39"/>
        </row>
        <row r="40">
          <cell r="B40">
            <v>13700</v>
          </cell>
          <cell r="C40" t="str">
            <v>Secretary Of State</v>
          </cell>
          <cell r="D40">
            <v>8545752.0795018803</v>
          </cell>
          <cell r="E40">
            <v>8812634.8611667529</v>
          </cell>
          <cell r="F40">
            <v>68055204.919643998</v>
          </cell>
          <cell r="G40">
            <v>71282813.290932998</v>
          </cell>
          <cell r="H40">
            <v>517014.71000000008</v>
          </cell>
          <cell r="I40">
            <v>552553.31000000006</v>
          </cell>
          <cell r="J40">
            <v>1326445.7378128627</v>
          </cell>
          <cell r="K40">
            <v>1488335.6834998834</v>
          </cell>
          <cell r="L40">
            <v>517014.71000000008</v>
          </cell>
          <cell r="M40">
            <v>552553.31000000006</v>
          </cell>
          <cell r="N40">
            <v>13588813</v>
          </cell>
          <cell r="O40">
            <v>0</v>
          </cell>
          <cell r="P40">
            <v>-1387725</v>
          </cell>
          <cell r="Q40">
            <v>-41523</v>
          </cell>
          <cell r="R40"/>
          <cell r="T40"/>
        </row>
        <row r="41">
          <cell r="B41">
            <v>14300</v>
          </cell>
          <cell r="C41" t="str">
            <v>State Treasurer</v>
          </cell>
          <cell r="D41">
            <v>23582943.162841499</v>
          </cell>
          <cell r="E41">
            <v>24026600.311274052</v>
          </cell>
          <cell r="F41">
            <v>226517876.13212699</v>
          </cell>
          <cell r="G41">
            <v>233598720.71046501</v>
          </cell>
          <cell r="H41">
            <v>1426758.9800000002</v>
          </cell>
          <cell r="I41">
            <v>1506470.85</v>
          </cell>
          <cell r="J41">
            <v>3660472.96392636</v>
          </cell>
          <cell r="K41">
            <v>4057770.1402375097</v>
          </cell>
          <cell r="L41">
            <v>1426758.9800000002</v>
          </cell>
          <cell r="M41">
            <v>1506470.85</v>
          </cell>
          <cell r="N41">
            <v>47058333</v>
          </cell>
          <cell r="O41">
            <v>0</v>
          </cell>
          <cell r="P41">
            <v>-4618962</v>
          </cell>
          <cell r="Q41">
            <v>1262827</v>
          </cell>
          <cell r="R41"/>
          <cell r="T41"/>
        </row>
        <row r="42">
          <cell r="B42">
            <v>14300.1</v>
          </cell>
          <cell r="C42" t="str">
            <v>State Health Plan (subset of Department of Treasurer)</v>
          </cell>
          <cell r="D42">
            <v>2828199.8196205455</v>
          </cell>
          <cell r="E42">
            <v>3359466.9707458694</v>
          </cell>
          <cell r="F42">
            <v>23137417.189901002</v>
          </cell>
          <cell r="G42">
            <v>25245491.901535999</v>
          </cell>
          <cell r="H42">
            <v>171105</v>
          </cell>
          <cell r="I42">
            <v>210639</v>
          </cell>
          <cell r="J42">
            <v>438984.60445829452</v>
          </cell>
          <cell r="K42">
            <v>567368.85719991778</v>
          </cell>
          <cell r="L42">
            <v>171105</v>
          </cell>
          <cell r="M42">
            <v>210639</v>
          </cell>
          <cell r="N42">
            <v>5541457</v>
          </cell>
          <cell r="O42">
            <v>0</v>
          </cell>
          <cell r="P42">
            <v>-471799</v>
          </cell>
          <cell r="Q42">
            <v>111971</v>
          </cell>
          <cell r="R42"/>
          <cell r="T42"/>
        </row>
        <row r="43">
          <cell r="B43">
            <v>18400</v>
          </cell>
          <cell r="C43" t="str">
            <v>Department Of Agriculture</v>
          </cell>
          <cell r="D43">
            <v>90280454.633397922</v>
          </cell>
          <cell r="E43">
            <v>92470711.381370351</v>
          </cell>
          <cell r="F43">
            <v>787109713.49651802</v>
          </cell>
          <cell r="G43">
            <v>839484442.47732699</v>
          </cell>
          <cell r="H43">
            <v>5461932.7399999993</v>
          </cell>
          <cell r="I43">
            <v>5797925.1900000004</v>
          </cell>
          <cell r="J43">
            <v>14013058.551455004</v>
          </cell>
          <cell r="K43">
            <v>15617061.366512926</v>
          </cell>
          <cell r="L43">
            <v>5461932.7399999993</v>
          </cell>
          <cell r="M43">
            <v>5797925.1900000004</v>
          </cell>
          <cell r="N43">
            <v>159857963</v>
          </cell>
          <cell r="O43">
            <v>0</v>
          </cell>
          <cell r="P43">
            <v>-16050080</v>
          </cell>
          <cell r="Q43">
            <v>1412403</v>
          </cell>
          <cell r="R43"/>
          <cell r="T43"/>
        </row>
        <row r="44">
          <cell r="B44">
            <v>18600</v>
          </cell>
          <cell r="C44" t="str">
            <v>Barber Examiners, State Board Of</v>
          </cell>
          <cell r="D44">
            <v>260457.6908661612</v>
          </cell>
          <cell r="E44">
            <v>266061.66926675342</v>
          </cell>
          <cell r="F44">
            <v>2209213.1458760002</v>
          </cell>
          <cell r="G44">
            <v>2345430.9156419998</v>
          </cell>
          <cell r="H44">
            <v>15757.59</v>
          </cell>
          <cell r="I44">
            <v>16682.100000000002</v>
          </cell>
          <cell r="J44">
            <v>40427.45339625363</v>
          </cell>
          <cell r="K44">
            <v>44934.243006730707</v>
          </cell>
          <cell r="L44">
            <v>15757.59</v>
          </cell>
          <cell r="M44">
            <v>16682.100000000002</v>
          </cell>
          <cell r="N44">
            <v>478866</v>
          </cell>
          <cell r="O44">
            <v>0</v>
          </cell>
          <cell r="P44">
            <v>-45048</v>
          </cell>
          <cell r="Q44">
            <v>-43846</v>
          </cell>
          <cell r="R44"/>
          <cell r="T44"/>
        </row>
        <row r="45">
          <cell r="B45">
            <v>18640</v>
          </cell>
          <cell r="C45" t="str">
            <v>North Carolina Board of Opticians</v>
          </cell>
          <cell r="D45">
            <v>31011.767637252375</v>
          </cell>
          <cell r="E45">
            <v>31619.07556930626</v>
          </cell>
          <cell r="F45">
            <v>148814.438815</v>
          </cell>
          <cell r="G45">
            <v>244306.247003</v>
          </cell>
          <cell r="H45">
            <v>1876.1999999999998</v>
          </cell>
          <cell r="I45">
            <v>1982.5200000000002</v>
          </cell>
          <cell r="J45">
            <v>4813.5525839960965</v>
          </cell>
          <cell r="K45">
            <v>5340.037252246645</v>
          </cell>
          <cell r="L45">
            <v>1876.1999999999998</v>
          </cell>
          <cell r="M45">
            <v>1982.5200000000002</v>
          </cell>
          <cell r="N45">
            <v>0</v>
          </cell>
          <cell r="O45">
            <v>0</v>
          </cell>
          <cell r="P45">
            <v>-3034</v>
          </cell>
          <cell r="Q45">
            <v>6901</v>
          </cell>
          <cell r="R45"/>
          <cell r="T45"/>
        </row>
        <row r="46">
          <cell r="B46">
            <v>18690</v>
          </cell>
          <cell r="C46" t="str">
            <v>N.C. Real Estate Commission</v>
          </cell>
          <cell r="D46">
            <v>0</v>
          </cell>
          <cell r="E46">
            <v>0</v>
          </cell>
          <cell r="F46">
            <v>0</v>
          </cell>
          <cell r="G46">
            <v>0</v>
          </cell>
          <cell r="H46">
            <v>0</v>
          </cell>
          <cell r="I46">
            <v>0</v>
          </cell>
          <cell r="J46">
            <v>0</v>
          </cell>
          <cell r="K46">
            <v>0</v>
          </cell>
          <cell r="L46">
            <v>0</v>
          </cell>
          <cell r="M46">
            <v>0</v>
          </cell>
          <cell r="N46">
            <v>0</v>
          </cell>
          <cell r="O46">
            <v>0</v>
          </cell>
          <cell r="P46">
            <v>0</v>
          </cell>
          <cell r="Q46">
            <v>-29536</v>
          </cell>
          <cell r="R46"/>
          <cell r="T46"/>
        </row>
        <row r="47">
          <cell r="B47">
            <v>18740</v>
          </cell>
          <cell r="C47" t="str">
            <v>N.C. Auctioneers Licensing Board</v>
          </cell>
          <cell r="D47">
            <v>133275.55904023148</v>
          </cell>
          <cell r="E47">
            <v>142699.23636494516</v>
          </cell>
          <cell r="F47">
            <v>1078844.7512610001</v>
          </cell>
          <cell r="G47">
            <v>1145474.4686120001</v>
          </cell>
          <cell r="H47">
            <v>8063.1199999999981</v>
          </cell>
          <cell r="I47">
            <v>8947.26</v>
          </cell>
          <cell r="J47">
            <v>20686.628350426716</v>
          </cell>
          <cell r="K47">
            <v>24099.984719214088</v>
          </cell>
          <cell r="L47">
            <v>8063.1199999999981</v>
          </cell>
          <cell r="M47">
            <v>8947.26</v>
          </cell>
          <cell r="N47">
            <v>221627</v>
          </cell>
          <cell r="O47">
            <v>0</v>
          </cell>
          <cell r="P47">
            <v>-21999</v>
          </cell>
          <cell r="Q47">
            <v>5425</v>
          </cell>
          <cell r="R47"/>
          <cell r="T47"/>
        </row>
        <row r="48">
          <cell r="B48">
            <v>18780</v>
          </cell>
          <cell r="C48" t="str">
            <v>N.C. State Board Of Examiners Of Practicing Psychol</v>
          </cell>
          <cell r="D48">
            <v>282679.48520002677</v>
          </cell>
          <cell r="E48">
            <v>276161.01112597896</v>
          </cell>
          <cell r="F48">
            <v>2834141.0442039999</v>
          </cell>
          <cell r="G48">
            <v>3167936.1817299998</v>
          </cell>
          <cell r="H48">
            <v>17102.000000000004</v>
          </cell>
          <cell r="I48">
            <v>17315.330000000002</v>
          </cell>
          <cell r="J48">
            <v>43876.652964236899</v>
          </cell>
          <cell r="K48">
            <v>46639.886223061512</v>
          </cell>
          <cell r="L48">
            <v>17102.000000000004</v>
          </cell>
          <cell r="M48">
            <v>17315.330000000002</v>
          </cell>
          <cell r="N48">
            <v>389219</v>
          </cell>
          <cell r="O48">
            <v>0</v>
          </cell>
          <cell r="P48">
            <v>-57791</v>
          </cell>
          <cell r="Q48">
            <v>40962</v>
          </cell>
          <cell r="R48"/>
          <cell r="T48"/>
        </row>
        <row r="49">
          <cell r="B49">
            <v>19005</v>
          </cell>
          <cell r="C49" t="str">
            <v>Community Colleges Administration</v>
          </cell>
          <cell r="D49">
            <v>14485224.429586366</v>
          </cell>
          <cell r="E49">
            <v>15052658.595424907</v>
          </cell>
          <cell r="F49">
            <v>111125154.182823</v>
          </cell>
          <cell r="G49">
            <v>120054594.677781</v>
          </cell>
          <cell r="H49">
            <v>876350.5</v>
          </cell>
          <cell r="I49">
            <v>943803.58000000007</v>
          </cell>
          <cell r="J49">
            <v>2248352.634986287</v>
          </cell>
          <cell r="K49">
            <v>2542191.8951656208</v>
          </cell>
          <cell r="L49">
            <v>876350.5</v>
          </cell>
          <cell r="M49">
            <v>943803.58000000007</v>
          </cell>
          <cell r="N49">
            <v>21847962</v>
          </cell>
          <cell r="O49">
            <v>0</v>
          </cell>
          <cell r="P49">
            <v>-2265971</v>
          </cell>
          <cell r="Q49">
            <v>356857</v>
          </cell>
          <cell r="R49"/>
          <cell r="T49"/>
        </row>
        <row r="50">
          <cell r="B50">
            <v>19100</v>
          </cell>
          <cell r="C50" t="str">
            <v>Department Of Public Safety</v>
          </cell>
          <cell r="D50">
            <v>1078567515.8057802</v>
          </cell>
          <cell r="E50">
            <v>1110512671.3727074</v>
          </cell>
          <cell r="F50">
            <v>9931694454.7471409</v>
          </cell>
          <cell r="G50">
            <v>10901643026.746599</v>
          </cell>
          <cell r="H50">
            <v>65252919.370000005</v>
          </cell>
          <cell r="I50">
            <v>69629283.639999986</v>
          </cell>
          <cell r="J50">
            <v>167411980.94379729</v>
          </cell>
          <cell r="K50">
            <v>187550677.16080937</v>
          </cell>
          <cell r="L50">
            <v>65252919.370000005</v>
          </cell>
          <cell r="M50">
            <v>69629283.639999986</v>
          </cell>
          <cell r="N50">
            <v>1997326196</v>
          </cell>
          <cell r="O50">
            <v>0</v>
          </cell>
          <cell r="P50">
            <v>-202518773</v>
          </cell>
          <cell r="Q50">
            <v>30282440</v>
          </cell>
          <cell r="R50"/>
          <cell r="T50"/>
        </row>
        <row r="51">
          <cell r="B51">
            <v>20100</v>
          </cell>
          <cell r="C51" t="str">
            <v>Appalachian State University</v>
          </cell>
          <cell r="D51">
            <v>178953373.91089657</v>
          </cell>
          <cell r="E51">
            <v>188910056.45872858</v>
          </cell>
          <cell r="F51">
            <v>1636989813.3439901</v>
          </cell>
          <cell r="G51">
            <v>1815942474.9217</v>
          </cell>
          <cell r="H51">
            <v>10826610.209999999</v>
          </cell>
          <cell r="I51">
            <v>11844684.210000001</v>
          </cell>
          <cell r="J51">
            <v>27776600.336991806</v>
          </cell>
          <cell r="K51">
            <v>31904371.66964148</v>
          </cell>
          <cell r="L51">
            <v>10826610.209999999</v>
          </cell>
          <cell r="M51">
            <v>11844684.210000001</v>
          </cell>
          <cell r="N51">
            <v>316660087</v>
          </cell>
          <cell r="O51">
            <v>0</v>
          </cell>
          <cell r="P51">
            <v>-33380122</v>
          </cell>
          <cell r="Q51">
            <v>-4992024</v>
          </cell>
          <cell r="R51"/>
          <cell r="T51"/>
        </row>
        <row r="52">
          <cell r="B52">
            <v>20200</v>
          </cell>
          <cell r="C52" t="str">
            <v>N.C. School Of The Arts</v>
          </cell>
          <cell r="D52">
            <v>28064536.316196911</v>
          </cell>
          <cell r="E52">
            <v>29749249.321863595</v>
          </cell>
          <cell r="F52">
            <v>236985881.505977</v>
          </cell>
          <cell r="G52">
            <v>271682814.54857498</v>
          </cell>
          <cell r="H52">
            <v>1697893.6400000001</v>
          </cell>
          <cell r="I52">
            <v>1865281.66</v>
          </cell>
          <cell r="J52">
            <v>4356092.2706388123</v>
          </cell>
          <cell r="K52">
            <v>5024248.7088818578</v>
          </cell>
          <cell r="L52">
            <v>1697893.6400000001</v>
          </cell>
          <cell r="M52">
            <v>1865281.66</v>
          </cell>
          <cell r="N52">
            <v>44537750</v>
          </cell>
          <cell r="O52">
            <v>0</v>
          </cell>
          <cell r="P52">
            <v>-4832417</v>
          </cell>
          <cell r="Q52">
            <v>528093</v>
          </cell>
          <cell r="R52"/>
          <cell r="T52"/>
        </row>
        <row r="53">
          <cell r="B53">
            <v>20300</v>
          </cell>
          <cell r="C53" t="str">
            <v>East Carolina University</v>
          </cell>
          <cell r="D53">
            <v>415066098.41684556</v>
          </cell>
          <cell r="E53">
            <v>432019769.67815226</v>
          </cell>
          <cell r="F53">
            <v>3938507342.53934</v>
          </cell>
          <cell r="G53">
            <v>4257835627.07406</v>
          </cell>
          <cell r="H53">
            <v>25111339.120000001</v>
          </cell>
          <cell r="I53">
            <v>27087693.690000005</v>
          </cell>
          <cell r="J53">
            <v>64425301.838118687</v>
          </cell>
          <cell r="K53">
            <v>72962337.520956367</v>
          </cell>
          <cell r="L53">
            <v>25111339.120000001</v>
          </cell>
          <cell r="M53">
            <v>27087693.690000005</v>
          </cell>
          <cell r="N53">
            <v>747188074</v>
          </cell>
          <cell r="O53">
            <v>0</v>
          </cell>
          <cell r="P53">
            <v>-80310734</v>
          </cell>
          <cell r="Q53">
            <v>-13261213</v>
          </cell>
          <cell r="R53"/>
          <cell r="T53"/>
        </row>
        <row r="54">
          <cell r="B54">
            <v>20400</v>
          </cell>
          <cell r="C54" t="str">
            <v>Elizabeth City State University</v>
          </cell>
          <cell r="D54">
            <v>21035034.714047119</v>
          </cell>
          <cell r="E54">
            <v>22374081.763541061</v>
          </cell>
          <cell r="F54">
            <v>183280243.443939</v>
          </cell>
          <cell r="G54">
            <v>196830195.091021</v>
          </cell>
          <cell r="H54">
            <v>1272611.5</v>
          </cell>
          <cell r="I54">
            <v>1402857.7299999997</v>
          </cell>
          <cell r="J54">
            <v>3264994.3365569497</v>
          </cell>
          <cell r="K54">
            <v>3778681.9491365356</v>
          </cell>
          <cell r="L54">
            <v>1272611.5</v>
          </cell>
          <cell r="M54">
            <v>1402857.7299999997</v>
          </cell>
          <cell r="N54">
            <v>36078513</v>
          </cell>
          <cell r="O54">
            <v>0</v>
          </cell>
          <cell r="P54">
            <v>-3737297</v>
          </cell>
          <cell r="Q54">
            <v>-995604</v>
          </cell>
          <cell r="R54"/>
          <cell r="T54"/>
        </row>
        <row r="55">
          <cell r="B55">
            <v>20600</v>
          </cell>
          <cell r="C55" t="str">
            <v>Fayetteville State University</v>
          </cell>
          <cell r="D55">
            <v>52946946.923677996</v>
          </cell>
          <cell r="E55">
            <v>53620952.335024565</v>
          </cell>
          <cell r="F55">
            <v>463111323.68166298</v>
          </cell>
          <cell r="G55">
            <v>510390056.12296098</v>
          </cell>
          <cell r="H55">
            <v>3203269.9</v>
          </cell>
          <cell r="I55">
            <v>3362040.4299999997</v>
          </cell>
          <cell r="J55">
            <v>8218264.6329719219</v>
          </cell>
          <cell r="K55">
            <v>9055858.7755782176</v>
          </cell>
          <cell r="L55">
            <v>3203269.9</v>
          </cell>
          <cell r="M55">
            <v>3362040.4299999997</v>
          </cell>
          <cell r="N55">
            <v>85022391</v>
          </cell>
          <cell r="O55">
            <v>0</v>
          </cell>
          <cell r="P55">
            <v>-9443377</v>
          </cell>
          <cell r="Q55">
            <v>244683</v>
          </cell>
          <cell r="R55"/>
          <cell r="T55"/>
        </row>
        <row r="56">
          <cell r="B56">
            <v>20700</v>
          </cell>
          <cell r="C56" t="str">
            <v>N.C. A&amp;T University</v>
          </cell>
          <cell r="D56">
            <v>109759184.56556129</v>
          </cell>
          <cell r="E56">
            <v>114495953.96961355</v>
          </cell>
          <cell r="F56">
            <v>940144959.36934996</v>
          </cell>
          <cell r="G56">
            <v>1023455089.6003799</v>
          </cell>
          <cell r="H56">
            <v>6640388.4000000004</v>
          </cell>
          <cell r="I56">
            <v>7178910.6600000001</v>
          </cell>
          <cell r="J56">
            <v>17036487.976525802</v>
          </cell>
          <cell r="K56">
            <v>19336829.063490178</v>
          </cell>
          <cell r="L56">
            <v>6640388.4000000004</v>
          </cell>
          <cell r="M56">
            <v>7178910.6600000001</v>
          </cell>
          <cell r="N56">
            <v>178919711</v>
          </cell>
          <cell r="O56">
            <v>0</v>
          </cell>
          <cell r="P56">
            <v>-19170647</v>
          </cell>
          <cell r="Q56">
            <v>-2934750</v>
          </cell>
          <cell r="R56"/>
          <cell r="T56"/>
        </row>
        <row r="57">
          <cell r="B57">
            <v>20800</v>
          </cell>
          <cell r="C57" t="str">
            <v>N.C. Central University</v>
          </cell>
          <cell r="D57">
            <v>83106413.764150977</v>
          </cell>
          <cell r="E57">
            <v>86694859.127818376</v>
          </cell>
          <cell r="F57">
            <v>729472105.365026</v>
          </cell>
          <cell r="G57">
            <v>777594623.77432704</v>
          </cell>
          <cell r="H57">
            <v>5027906.0299999993</v>
          </cell>
          <cell r="I57">
            <v>5435778.5300000003</v>
          </cell>
          <cell r="J57">
            <v>12899525.67039551</v>
          </cell>
          <cell r="K57">
            <v>14641597.484596629</v>
          </cell>
          <cell r="L57">
            <v>5027906.0299999993</v>
          </cell>
          <cell r="M57">
            <v>5435778.5300000003</v>
          </cell>
          <cell r="N57">
            <v>143564788</v>
          </cell>
          <cell r="O57">
            <v>0</v>
          </cell>
          <cell r="P57">
            <v>-14874783</v>
          </cell>
          <cell r="Q57">
            <v>-2944858</v>
          </cell>
          <cell r="R57"/>
          <cell r="T57"/>
        </row>
        <row r="58">
          <cell r="B58">
            <v>20900</v>
          </cell>
          <cell r="C58" t="str">
            <v>University Of North Carolina At Greensboro</v>
          </cell>
          <cell r="D58">
            <v>175090022.21329758</v>
          </cell>
          <cell r="E58">
            <v>189187003.11421758</v>
          </cell>
          <cell r="F58">
            <v>1541406507.76683</v>
          </cell>
          <cell r="G58">
            <v>1755416004.03754</v>
          </cell>
          <cell r="H58">
            <v>10592878.92</v>
          </cell>
          <cell r="I58">
            <v>11862048.800000001</v>
          </cell>
          <cell r="J58">
            <v>27176942.595311686</v>
          </cell>
          <cell r="K58">
            <v>31951144.240647063</v>
          </cell>
          <cell r="L58">
            <v>10592878.92</v>
          </cell>
          <cell r="M58">
            <v>11862048.800000001</v>
          </cell>
          <cell r="N58">
            <v>293363921</v>
          </cell>
          <cell r="O58">
            <v>0</v>
          </cell>
          <cell r="P58">
            <v>-31431067</v>
          </cell>
          <cell r="Q58">
            <v>-4331880</v>
          </cell>
          <cell r="R58"/>
          <cell r="T58"/>
        </row>
        <row r="59">
          <cell r="B59">
            <v>21200</v>
          </cell>
          <cell r="C59" t="str">
            <v>UNC - Pembroke</v>
          </cell>
          <cell r="D59">
            <v>51150386.562985212</v>
          </cell>
          <cell r="E59">
            <v>54685303.796571173</v>
          </cell>
          <cell r="F59">
            <v>487624259.87165701</v>
          </cell>
          <cell r="G59">
            <v>534063360.37458098</v>
          </cell>
          <cell r="H59">
            <v>3094578.69</v>
          </cell>
          <cell r="I59">
            <v>3428775.3999999994</v>
          </cell>
          <cell r="J59">
            <v>7939407.9786956385</v>
          </cell>
          <cell r="K59">
            <v>9235613.4442965966</v>
          </cell>
          <cell r="L59">
            <v>3094578.69</v>
          </cell>
          <cell r="M59">
            <v>3428775.3999999994</v>
          </cell>
          <cell r="N59">
            <v>93510444</v>
          </cell>
          <cell r="O59">
            <v>0</v>
          </cell>
          <cell r="P59">
            <v>-9943224</v>
          </cell>
          <cell r="Q59">
            <v>-2265019</v>
          </cell>
          <cell r="R59"/>
          <cell r="T59"/>
        </row>
        <row r="60">
          <cell r="B60">
            <v>21300</v>
          </cell>
          <cell r="C60" t="str">
            <v>N.C. State University</v>
          </cell>
          <cell r="D60">
            <v>642157289.79842615</v>
          </cell>
          <cell r="E60">
            <v>671399989.2340641</v>
          </cell>
          <cell r="F60">
            <v>6235352309.5932302</v>
          </cell>
          <cell r="G60">
            <v>6787044138.00002</v>
          </cell>
          <cell r="H60">
            <v>38850268.749999993</v>
          </cell>
          <cell r="I60">
            <v>42096863.450000003</v>
          </cell>
          <cell r="J60">
            <v>99673708.309617996</v>
          </cell>
          <cell r="K60">
            <v>113390441.97573806</v>
          </cell>
          <cell r="L60">
            <v>38850268.749999993</v>
          </cell>
          <cell r="M60">
            <v>42096863.450000003</v>
          </cell>
          <cell r="N60">
            <v>1161399772</v>
          </cell>
          <cell r="O60">
            <v>0</v>
          </cell>
          <cell r="P60">
            <v>-127146068</v>
          </cell>
          <cell r="Q60">
            <v>-9357869</v>
          </cell>
          <cell r="R60"/>
          <cell r="T60"/>
        </row>
        <row r="61">
          <cell r="B61">
            <v>21520</v>
          </cell>
          <cell r="C61" t="str">
            <v>UNC-CH CB 1260</v>
          </cell>
          <cell r="D61">
            <v>1143705649.747622</v>
          </cell>
          <cell r="E61">
            <v>1203330414.2774856</v>
          </cell>
          <cell r="F61">
            <v>10989833597.381599</v>
          </cell>
          <cell r="G61">
            <v>12074799574.7162</v>
          </cell>
          <cell r="H61">
            <v>69193751.390000001</v>
          </cell>
          <cell r="I61">
            <v>75448967.75</v>
          </cell>
          <cell r="J61">
            <v>177522524.67738941</v>
          </cell>
          <cell r="K61">
            <v>203226347.49135229</v>
          </cell>
          <cell r="L61">
            <v>69193751.390000001</v>
          </cell>
          <cell r="M61">
            <v>75448967.75</v>
          </cell>
          <cell r="N61">
            <v>2085455588</v>
          </cell>
          <cell r="O61">
            <v>0</v>
          </cell>
          <cell r="P61">
            <v>-224095458</v>
          </cell>
          <cell r="Q61">
            <v>-33975680</v>
          </cell>
          <cell r="R61"/>
          <cell r="T61"/>
        </row>
        <row r="62">
          <cell r="B62">
            <v>21525</v>
          </cell>
          <cell r="C62" t="str">
            <v>UNC-General Administration</v>
          </cell>
          <cell r="D62">
            <v>28489713.402606364</v>
          </cell>
          <cell r="E62">
            <v>28626733.383249808</v>
          </cell>
          <cell r="F62">
            <v>256176278.17852899</v>
          </cell>
          <cell r="G62">
            <v>279029589.738428</v>
          </cell>
          <cell r="H62">
            <v>1723616.69</v>
          </cell>
          <cell r="I62">
            <v>1794899.7699999996</v>
          </cell>
          <cell r="J62">
            <v>4422086.9693893502</v>
          </cell>
          <cell r="K62">
            <v>4834670.841075466</v>
          </cell>
          <cell r="L62">
            <v>1723616.69</v>
          </cell>
          <cell r="M62">
            <v>1794899.7699999996</v>
          </cell>
          <cell r="N62">
            <v>54765104</v>
          </cell>
          <cell r="O62">
            <v>0</v>
          </cell>
          <cell r="P62">
            <v>-5223732</v>
          </cell>
          <cell r="Q62">
            <v>-1272475</v>
          </cell>
          <cell r="R62"/>
          <cell r="T62"/>
        </row>
        <row r="63">
          <cell r="B63">
            <v>21525.1</v>
          </cell>
          <cell r="C63" t="str">
            <v>State Education Assistance Authority (subset of UNC Gen. Adm.)</v>
          </cell>
          <cell r="D63">
            <v>3382649.6296749078</v>
          </cell>
          <cell r="E63">
            <v>3507441.1566970944</v>
          </cell>
          <cell r="F63">
            <v>25054864.290773001</v>
          </cell>
          <cell r="G63">
            <v>26181875.486054</v>
          </cell>
          <cell r="H63">
            <v>204649</v>
          </cell>
          <cell r="I63">
            <v>219917</v>
          </cell>
          <cell r="J63">
            <v>525044.62358075753</v>
          </cell>
          <cell r="K63">
            <v>592359.7100671496</v>
          </cell>
          <cell r="L63">
            <v>204649</v>
          </cell>
          <cell r="M63">
            <v>219917</v>
          </cell>
          <cell r="N63">
            <v>3829724</v>
          </cell>
          <cell r="O63">
            <v>0</v>
          </cell>
          <cell r="P63">
            <v>-510898</v>
          </cell>
          <cell r="Q63">
            <v>440187</v>
          </cell>
          <cell r="R63"/>
          <cell r="T63"/>
        </row>
        <row r="64">
          <cell r="B64">
            <v>21550</v>
          </cell>
          <cell r="C64" t="str">
            <v>UNC Health Care System</v>
          </cell>
          <cell r="D64">
            <v>657560982.22280443</v>
          </cell>
          <cell r="E64">
            <v>706537303.22716653</v>
          </cell>
          <cell r="F64">
            <v>6320168235.1398001</v>
          </cell>
          <cell r="G64">
            <v>7379691702.8728704</v>
          </cell>
          <cell r="H64">
            <v>39782186.210000001</v>
          </cell>
          <cell r="I64">
            <v>44299977.439999998</v>
          </cell>
          <cell r="J64">
            <v>102064622.76311663</v>
          </cell>
          <cell r="K64">
            <v>119324662.45146881</v>
          </cell>
          <cell r="L64">
            <v>39782186.210000001</v>
          </cell>
          <cell r="M64">
            <v>44299977.439999998</v>
          </cell>
          <cell r="N64">
            <v>1267142059</v>
          </cell>
          <cell r="O64">
            <v>0</v>
          </cell>
          <cell r="P64">
            <v>-128875563</v>
          </cell>
          <cell r="Q64">
            <v>-2162047</v>
          </cell>
          <cell r="R64"/>
          <cell r="T64"/>
        </row>
        <row r="65">
          <cell r="B65">
            <v>21570</v>
          </cell>
          <cell r="C65" t="str">
            <v>University Of North Carolina Press</v>
          </cell>
          <cell r="D65">
            <v>3300784.3152152896</v>
          </cell>
          <cell r="E65">
            <v>3502388.0567472223</v>
          </cell>
          <cell r="F65">
            <v>26365780.487419002</v>
          </cell>
          <cell r="G65">
            <v>31897948.305514999</v>
          </cell>
          <cell r="H65">
            <v>199696.18000000002</v>
          </cell>
          <cell r="I65">
            <v>219600.17000000004</v>
          </cell>
          <cell r="J65">
            <v>512337.73758296017</v>
          </cell>
          <cell r="K65">
            <v>591506.30934351042</v>
          </cell>
          <cell r="L65">
            <v>199696.18000000002</v>
          </cell>
          <cell r="M65">
            <v>219600.17000000004</v>
          </cell>
          <cell r="N65">
            <v>5376185</v>
          </cell>
          <cell r="O65">
            <v>0</v>
          </cell>
          <cell r="P65">
            <v>-537629</v>
          </cell>
          <cell r="Q65">
            <v>45247</v>
          </cell>
          <cell r="R65"/>
          <cell r="T65"/>
        </row>
        <row r="66">
          <cell r="B66">
            <v>21800</v>
          </cell>
          <cell r="C66" t="str">
            <v>Western Carolina University</v>
          </cell>
          <cell r="D66">
            <v>94499424.462268248</v>
          </cell>
          <cell r="E66">
            <v>97827511.043318167</v>
          </cell>
          <cell r="F66">
            <v>912680700.93157804</v>
          </cell>
          <cell r="G66">
            <v>1011741458.83671</v>
          </cell>
          <cell r="H66">
            <v>5717178.7899999991</v>
          </cell>
          <cell r="I66">
            <v>6133797.1999999993</v>
          </cell>
          <cell r="J66">
            <v>14667914.261684349</v>
          </cell>
          <cell r="K66">
            <v>16521752.893149205</v>
          </cell>
          <cell r="L66">
            <v>5717178.7899999991</v>
          </cell>
          <cell r="M66">
            <v>6133797.1999999993</v>
          </cell>
          <cell r="N66">
            <v>170592206</v>
          </cell>
          <cell r="O66">
            <v>0</v>
          </cell>
          <cell r="P66">
            <v>-18610618</v>
          </cell>
          <cell r="Q66">
            <v>-1663563</v>
          </cell>
          <cell r="R66"/>
          <cell r="T66"/>
        </row>
        <row r="67">
          <cell r="B67">
            <v>21900</v>
          </cell>
          <cell r="C67" t="str">
            <v>Winston-Salem State University</v>
          </cell>
          <cell r="D67">
            <v>57466646.931153074</v>
          </cell>
          <cell r="E67">
            <v>56205584.650031574</v>
          </cell>
          <cell r="F67">
            <v>509444955.38498801</v>
          </cell>
          <cell r="G67">
            <v>521724403.527825</v>
          </cell>
          <cell r="H67">
            <v>3476710.0100000002</v>
          </cell>
          <cell r="I67">
            <v>3524097.2</v>
          </cell>
          <cell r="J67">
            <v>8919798.7700887956</v>
          </cell>
          <cell r="K67">
            <v>9492368.4646500889</v>
          </cell>
          <cell r="L67">
            <v>3476710.0100000002</v>
          </cell>
          <cell r="M67">
            <v>3524097.2</v>
          </cell>
          <cell r="N67">
            <v>99363488</v>
          </cell>
          <cell r="O67">
            <v>0</v>
          </cell>
          <cell r="P67">
            <v>-10388174</v>
          </cell>
          <cell r="Q67">
            <v>-1620589</v>
          </cell>
          <cell r="R67"/>
          <cell r="T67"/>
        </row>
        <row r="68">
          <cell r="B68">
            <v>22000</v>
          </cell>
          <cell r="C68" t="str">
            <v>Department Of Public Instruction</v>
          </cell>
          <cell r="D68">
            <v>62738128.087337397</v>
          </cell>
          <cell r="E68">
            <v>59809581.275656901</v>
          </cell>
          <cell r="F68">
            <v>509765850.42941701</v>
          </cell>
          <cell r="G68">
            <v>496201844.03344601</v>
          </cell>
          <cell r="H68">
            <v>3795632.5900000003</v>
          </cell>
          <cell r="I68">
            <v>3750068.24</v>
          </cell>
          <cell r="J68">
            <v>9738022.0986538213</v>
          </cell>
          <cell r="K68">
            <v>10101035.096779358</v>
          </cell>
          <cell r="L68">
            <v>3795632.5900000003</v>
          </cell>
          <cell r="M68">
            <v>3750068.24</v>
          </cell>
          <cell r="N68">
            <v>106617885</v>
          </cell>
          <cell r="O68">
            <v>0</v>
          </cell>
          <cell r="P68">
            <v>-10394717</v>
          </cell>
          <cell r="Q68">
            <v>-1106448</v>
          </cell>
          <cell r="R68"/>
          <cell r="T68"/>
        </row>
        <row r="69">
          <cell r="B69">
            <v>23000</v>
          </cell>
          <cell r="C69" t="str">
            <v>University Of North Carolina At Asheville</v>
          </cell>
          <cell r="D69">
            <v>42830531.954374343</v>
          </cell>
          <cell r="E69">
            <v>43190260.101277731</v>
          </cell>
          <cell r="F69">
            <v>409035661.56025201</v>
          </cell>
          <cell r="G69">
            <v>434195729.21336299</v>
          </cell>
          <cell r="H69">
            <v>2591230.69</v>
          </cell>
          <cell r="I69">
            <v>2708034.72</v>
          </cell>
          <cell r="J69">
            <v>6648025.361677587</v>
          </cell>
          <cell r="K69">
            <v>7294254.9306828249</v>
          </cell>
          <cell r="L69">
            <v>2591230.69</v>
          </cell>
          <cell r="M69">
            <v>2708034.72</v>
          </cell>
          <cell r="N69">
            <v>77954552</v>
          </cell>
          <cell r="O69">
            <v>0</v>
          </cell>
          <cell r="P69">
            <v>-8340712</v>
          </cell>
          <cell r="Q69">
            <v>-192340</v>
          </cell>
          <cell r="R69"/>
          <cell r="T69"/>
        </row>
        <row r="70">
          <cell r="B70">
            <v>23100</v>
          </cell>
          <cell r="C70" t="str">
            <v>University Of North Carolina At Charlotte</v>
          </cell>
          <cell r="D70">
            <v>255300063.82308593</v>
          </cell>
          <cell r="E70">
            <v>270113300.08555835</v>
          </cell>
          <cell r="F70">
            <v>2375802845.95789</v>
          </cell>
          <cell r="G70">
            <v>2691863544.07196</v>
          </cell>
          <cell r="H70">
            <v>15445555.550000001</v>
          </cell>
          <cell r="I70">
            <v>16936137.759999998</v>
          </cell>
          <cell r="J70">
            <v>39626902.15806298</v>
          </cell>
          <cell r="K70">
            <v>45618509.042824805</v>
          </cell>
          <cell r="L70">
            <v>15445555.550000001</v>
          </cell>
          <cell r="M70">
            <v>16936137.759999998</v>
          </cell>
          <cell r="N70">
            <v>451110687</v>
          </cell>
          <cell r="O70">
            <v>0</v>
          </cell>
          <cell r="P70">
            <v>-48445376</v>
          </cell>
          <cell r="Q70">
            <v>-826813</v>
          </cell>
          <cell r="R70"/>
          <cell r="T70"/>
        </row>
        <row r="71">
          <cell r="B71">
            <v>23200</v>
          </cell>
          <cell r="C71" t="str">
            <v>University Of North Carolina At Wilmington</v>
          </cell>
          <cell r="D71">
            <v>135594055.11972958</v>
          </cell>
          <cell r="E71">
            <v>145954314.23010474</v>
          </cell>
          <cell r="F71">
            <v>1208816647.39325</v>
          </cell>
          <cell r="G71">
            <v>1433667467.50332</v>
          </cell>
          <cell r="H71">
            <v>8203388.1199999992</v>
          </cell>
          <cell r="I71">
            <v>9151353.790000001</v>
          </cell>
          <cell r="J71">
            <v>21046498.28512359</v>
          </cell>
          <cell r="K71">
            <v>24649723.658317961</v>
          </cell>
          <cell r="L71">
            <v>8203388.1199999992</v>
          </cell>
          <cell r="M71">
            <v>9151353.790000001</v>
          </cell>
          <cell r="N71">
            <v>230381927</v>
          </cell>
          <cell r="O71">
            <v>0</v>
          </cell>
          <cell r="P71">
            <v>-24649174</v>
          </cell>
          <cell r="Q71">
            <v>-2454812</v>
          </cell>
          <cell r="R71"/>
          <cell r="T71"/>
        </row>
        <row r="72">
          <cell r="B72">
            <v>30000</v>
          </cell>
          <cell r="C72" t="str">
            <v>Yancey County Schools</v>
          </cell>
          <cell r="D72">
            <v>13805964.238339413</v>
          </cell>
          <cell r="E72">
            <v>13447888.43712136</v>
          </cell>
          <cell r="F72">
            <v>139596640.578325</v>
          </cell>
          <cell r="G72">
            <v>137164839.92967999</v>
          </cell>
          <cell r="H72">
            <v>835255.52</v>
          </cell>
          <cell r="I72">
            <v>843184.28999999992</v>
          </cell>
          <cell r="J72">
            <v>2142919.9267631401</v>
          </cell>
          <cell r="K72">
            <v>2271167.7658279049</v>
          </cell>
          <cell r="L72">
            <v>835255.52</v>
          </cell>
          <cell r="M72">
            <v>843184.28999999992</v>
          </cell>
          <cell r="N72">
            <v>29604942</v>
          </cell>
          <cell r="O72">
            <v>0</v>
          </cell>
          <cell r="P72">
            <v>-2846537</v>
          </cell>
          <cell r="Q72">
            <v>-128758</v>
          </cell>
          <cell r="R72"/>
          <cell r="T72"/>
        </row>
        <row r="73">
          <cell r="B73">
            <v>30100</v>
          </cell>
          <cell r="C73" t="str">
            <v>Alamance County Schools</v>
          </cell>
          <cell r="D73">
            <v>117009134.51300944</v>
          </cell>
          <cell r="E73">
            <v>122699733.58816944</v>
          </cell>
          <cell r="F73">
            <v>1226410217.15323</v>
          </cell>
          <cell r="G73">
            <v>1286216674.03532</v>
          </cell>
          <cell r="H73">
            <v>7079007.580000001</v>
          </cell>
          <cell r="I73">
            <v>7693288.6700000009</v>
          </cell>
          <cell r="J73">
            <v>18161803.234642874</v>
          </cell>
          <cell r="K73">
            <v>20722337.272807866</v>
          </cell>
          <cell r="L73">
            <v>7079007.580000001</v>
          </cell>
          <cell r="M73">
            <v>7693288.6700000009</v>
          </cell>
          <cell r="N73">
            <v>257905302</v>
          </cell>
          <cell r="O73">
            <v>0</v>
          </cell>
          <cell r="P73">
            <v>-25007927</v>
          </cell>
          <cell r="Q73">
            <v>-1575361</v>
          </cell>
          <cell r="R73"/>
          <cell r="T73"/>
        </row>
        <row r="74">
          <cell r="B74">
            <v>30102</v>
          </cell>
          <cell r="C74" t="str">
            <v>Clover Garden Charter School</v>
          </cell>
          <cell r="D74">
            <v>2148540.7828597417</v>
          </cell>
          <cell r="E74">
            <v>2275254.7833381379</v>
          </cell>
          <cell r="F74">
            <v>24115380.631699</v>
          </cell>
          <cell r="G74">
            <v>25958187.758951001</v>
          </cell>
          <cell r="H74">
            <v>129985.89</v>
          </cell>
          <cell r="I74">
            <v>142658.76</v>
          </cell>
          <cell r="J74">
            <v>333489.98864328559</v>
          </cell>
          <cell r="K74">
            <v>384259.97859255574</v>
          </cell>
          <cell r="L74">
            <v>129985.89</v>
          </cell>
          <cell r="M74">
            <v>142658.76</v>
          </cell>
          <cell r="N74">
            <v>4797110</v>
          </cell>
          <cell r="O74">
            <v>0</v>
          </cell>
          <cell r="P74">
            <v>-491741</v>
          </cell>
          <cell r="Q74">
            <v>23488</v>
          </cell>
          <cell r="R74"/>
          <cell r="T74"/>
        </row>
        <row r="75">
          <cell r="B75">
            <v>30103</v>
          </cell>
          <cell r="C75" t="str">
            <v>River Mill Academy Charter</v>
          </cell>
          <cell r="D75">
            <v>2787842.2073732014</v>
          </cell>
          <cell r="E75">
            <v>3049028.0376893077</v>
          </cell>
          <cell r="F75">
            <v>30643676.279646002</v>
          </cell>
          <cell r="G75">
            <v>33726696.219985999</v>
          </cell>
          <cell r="H75">
            <v>168663.38</v>
          </cell>
          <cell r="I75">
            <v>191174.44000000003</v>
          </cell>
          <cell r="J75">
            <v>432720.41819876112</v>
          </cell>
          <cell r="K75">
            <v>514939.89027974056</v>
          </cell>
          <cell r="L75">
            <v>168663.38</v>
          </cell>
          <cell r="M75">
            <v>191174.44000000003</v>
          </cell>
          <cell r="N75">
            <v>6459441</v>
          </cell>
          <cell r="O75">
            <v>0</v>
          </cell>
          <cell r="P75">
            <v>-624860</v>
          </cell>
          <cell r="Q75">
            <v>160925</v>
          </cell>
          <cell r="R75"/>
          <cell r="T75"/>
        </row>
        <row r="76">
          <cell r="B76">
            <v>30104</v>
          </cell>
          <cell r="C76" t="str">
            <v>The Hawbridge School</v>
          </cell>
          <cell r="D76">
            <v>1450500.6373679887</v>
          </cell>
          <cell r="E76">
            <v>1386665.8094681681</v>
          </cell>
          <cell r="F76">
            <v>19879313.194026001</v>
          </cell>
          <cell r="G76">
            <v>19287980.583776999</v>
          </cell>
          <cell r="H76">
            <v>87754.73</v>
          </cell>
          <cell r="I76">
            <v>86944.120000000024</v>
          </cell>
          <cell r="J76">
            <v>225142.31283945197</v>
          </cell>
          <cell r="K76">
            <v>234189.233734743</v>
          </cell>
          <cell r="L76">
            <v>87754.73</v>
          </cell>
          <cell r="M76">
            <v>86944.120000000024</v>
          </cell>
          <cell r="N76">
            <v>3834837</v>
          </cell>
          <cell r="O76">
            <v>0</v>
          </cell>
          <cell r="P76">
            <v>-405362</v>
          </cell>
          <cell r="Q76">
            <v>113397</v>
          </cell>
          <cell r="R76"/>
          <cell r="T76"/>
        </row>
        <row r="77">
          <cell r="B77">
            <v>30105</v>
          </cell>
          <cell r="C77" t="str">
            <v>Alamance Community College</v>
          </cell>
          <cell r="D77">
            <v>14031744.022530934</v>
          </cell>
          <cell r="E77">
            <v>14294769.041389611</v>
          </cell>
          <cell r="F77">
            <v>125874332.30024999</v>
          </cell>
          <cell r="G77">
            <v>131410538.97058301</v>
          </cell>
          <cell r="H77">
            <v>848915.10999999987</v>
          </cell>
          <cell r="I77">
            <v>896283.80999999994</v>
          </cell>
          <cell r="J77">
            <v>2177964.7805851349</v>
          </cell>
          <cell r="K77">
            <v>2414194.5271601565</v>
          </cell>
          <cell r="L77">
            <v>848915.10999999987</v>
          </cell>
          <cell r="M77">
            <v>896283.80999999994</v>
          </cell>
          <cell r="N77">
            <v>23973545</v>
          </cell>
          <cell r="O77">
            <v>0</v>
          </cell>
          <cell r="P77">
            <v>-2566724</v>
          </cell>
          <cell r="Q77">
            <v>453071</v>
          </cell>
          <cell r="R77"/>
          <cell r="T77"/>
        </row>
        <row r="78">
          <cell r="B78">
            <v>30200</v>
          </cell>
          <cell r="C78" t="str">
            <v>Alexander County Schools</v>
          </cell>
          <cell r="D78">
            <v>28160250.975005694</v>
          </cell>
          <cell r="E78">
            <v>29086950.166914776</v>
          </cell>
          <cell r="F78">
            <v>282922736.20730102</v>
          </cell>
          <cell r="G78">
            <v>297727027.03360498</v>
          </cell>
          <cell r="H78">
            <v>1703684.34</v>
          </cell>
          <cell r="I78">
            <v>1823755.4200000004</v>
          </cell>
          <cell r="J78">
            <v>4370948.809892701</v>
          </cell>
          <cell r="K78">
            <v>4912395.2756021265</v>
          </cell>
          <cell r="L78">
            <v>1703684.34</v>
          </cell>
          <cell r="M78">
            <v>1823755.4200000004</v>
          </cell>
          <cell r="N78">
            <v>58993316</v>
          </cell>
          <cell r="O78">
            <v>0</v>
          </cell>
          <cell r="P78">
            <v>-5769123</v>
          </cell>
          <cell r="Q78">
            <v>272727</v>
          </cell>
          <cell r="R78"/>
          <cell r="T78"/>
        </row>
        <row r="79">
          <cell r="B79">
            <v>30300</v>
          </cell>
          <cell r="C79" t="str">
            <v>Alleghany County Schools</v>
          </cell>
          <cell r="D79">
            <v>9215069.066964658</v>
          </cell>
          <cell r="E79">
            <v>9562138.307558693</v>
          </cell>
          <cell r="F79">
            <v>89433004.692159995</v>
          </cell>
          <cell r="G79">
            <v>96159074.242909998</v>
          </cell>
          <cell r="H79">
            <v>557508.13</v>
          </cell>
          <cell r="I79">
            <v>599547.2699999999</v>
          </cell>
          <cell r="J79">
            <v>1430335.0920799125</v>
          </cell>
          <cell r="K79">
            <v>1614916.7505411177</v>
          </cell>
          <cell r="L79">
            <v>557508.13</v>
          </cell>
          <cell r="M79">
            <v>599547.2699999999</v>
          </cell>
          <cell r="N79">
            <v>18666048</v>
          </cell>
          <cell r="O79">
            <v>0</v>
          </cell>
          <cell r="P79">
            <v>-1823643</v>
          </cell>
          <cell r="Q79">
            <v>-234633</v>
          </cell>
          <cell r="R79"/>
          <cell r="T79"/>
        </row>
        <row r="80">
          <cell r="B80">
            <v>30400</v>
          </cell>
          <cell r="C80" t="str">
            <v>Anson County Schools</v>
          </cell>
          <cell r="D80">
            <v>18425787.031854469</v>
          </cell>
          <cell r="E80">
            <v>19102912.223999586</v>
          </cell>
          <cell r="F80">
            <v>168106833.892156</v>
          </cell>
          <cell r="G80">
            <v>175830064.184165</v>
          </cell>
          <cell r="H80">
            <v>1114753.02</v>
          </cell>
          <cell r="I80">
            <v>1197754.99</v>
          </cell>
          <cell r="J80">
            <v>2859994.819282834</v>
          </cell>
          <cell r="K80">
            <v>3226225.342324066</v>
          </cell>
          <cell r="L80">
            <v>1114753.02</v>
          </cell>
          <cell r="M80">
            <v>1197754.99</v>
          </cell>
          <cell r="N80">
            <v>35396207</v>
          </cell>
          <cell r="O80">
            <v>0</v>
          </cell>
          <cell r="P80">
            <v>-3427893</v>
          </cell>
          <cell r="Q80">
            <v>-258018</v>
          </cell>
          <cell r="R80"/>
          <cell r="T80"/>
        </row>
        <row r="81">
          <cell r="B81">
            <v>30405</v>
          </cell>
          <cell r="C81" t="str">
            <v>South Piedmont Community College</v>
          </cell>
          <cell r="D81">
            <v>10867084.540689804</v>
          </cell>
          <cell r="E81">
            <v>10490764.681482844</v>
          </cell>
          <cell r="F81">
            <v>110420690.299435</v>
          </cell>
          <cell r="G81">
            <v>105638214.51405101</v>
          </cell>
          <cell r="H81">
            <v>657454.43000000005</v>
          </cell>
          <cell r="I81">
            <v>657772.26000000013</v>
          </cell>
          <cell r="J81">
            <v>1686755.9270792992</v>
          </cell>
          <cell r="K81">
            <v>1771749.274607301</v>
          </cell>
          <cell r="L81">
            <v>657454.43000000005</v>
          </cell>
          <cell r="M81">
            <v>657772.26000000013</v>
          </cell>
          <cell r="N81">
            <v>22715152</v>
          </cell>
          <cell r="O81">
            <v>0</v>
          </cell>
          <cell r="P81">
            <v>-2251606</v>
          </cell>
          <cell r="Q81">
            <v>-470209</v>
          </cell>
          <cell r="R81"/>
          <cell r="T81"/>
        </row>
        <row r="82">
          <cell r="B82">
            <v>30500</v>
          </cell>
          <cell r="C82" t="str">
            <v>Ashe County Schools</v>
          </cell>
          <cell r="D82">
            <v>18465778.360778689</v>
          </cell>
          <cell r="E82">
            <v>19356208.687516</v>
          </cell>
          <cell r="F82">
            <v>181417810.88502401</v>
          </cell>
          <cell r="G82">
            <v>190349325.68861601</v>
          </cell>
          <cell r="H82">
            <v>1117172.48</v>
          </cell>
          <cell r="I82">
            <v>1213636.71</v>
          </cell>
          <cell r="J82">
            <v>2866202.1521550622</v>
          </cell>
          <cell r="K82">
            <v>3269003.7135030455</v>
          </cell>
          <cell r="L82">
            <v>1117172.48</v>
          </cell>
          <cell r="M82">
            <v>1213636.71</v>
          </cell>
          <cell r="N82">
            <v>38072097</v>
          </cell>
          <cell r="O82">
            <v>0</v>
          </cell>
          <cell r="P82">
            <v>-3699320</v>
          </cell>
          <cell r="Q82">
            <v>-115796</v>
          </cell>
          <cell r="R82"/>
          <cell r="T82"/>
        </row>
        <row r="83">
          <cell r="B83">
            <v>30600</v>
          </cell>
          <cell r="C83" t="str">
            <v>Avery County Schools</v>
          </cell>
          <cell r="D83">
            <v>13951429.627033796</v>
          </cell>
          <cell r="E83">
            <v>13869314.389213922</v>
          </cell>
          <cell r="F83">
            <v>137820880.10854</v>
          </cell>
          <cell r="G83">
            <v>138767222.30665001</v>
          </cell>
          <cell r="H83">
            <v>844056.12</v>
          </cell>
          <cell r="I83">
            <v>869607.75</v>
          </cell>
          <cell r="J83">
            <v>2165498.6235282593</v>
          </cell>
          <cell r="K83">
            <v>2342340.9498226433</v>
          </cell>
          <cell r="L83">
            <v>844056.12</v>
          </cell>
          <cell r="M83">
            <v>869607.75</v>
          </cell>
          <cell r="N83">
            <v>29656746</v>
          </cell>
          <cell r="O83">
            <v>0</v>
          </cell>
          <cell r="P83">
            <v>-2810328</v>
          </cell>
          <cell r="Q83">
            <v>-249836</v>
          </cell>
          <cell r="R83"/>
          <cell r="T83"/>
        </row>
        <row r="84">
          <cell r="B84">
            <v>30601</v>
          </cell>
          <cell r="C84" t="str">
            <v>Grandfather Academy</v>
          </cell>
          <cell r="D84">
            <v>310906.2764332706</v>
          </cell>
          <cell r="E84">
            <v>256518.30715771753</v>
          </cell>
          <cell r="F84">
            <v>3596431.1847379999</v>
          </cell>
          <cell r="G84">
            <v>1283090.316597</v>
          </cell>
          <cell r="H84">
            <v>18809.709999999995</v>
          </cell>
          <cell r="I84">
            <v>16083.73</v>
          </cell>
          <cell r="J84">
            <v>48257.929951346981</v>
          </cell>
          <cell r="K84">
            <v>43322.497303975208</v>
          </cell>
          <cell r="L84">
            <v>18809.709999999995</v>
          </cell>
          <cell r="M84">
            <v>16083.73</v>
          </cell>
          <cell r="N84">
            <v>598900</v>
          </cell>
          <cell r="O84">
            <v>0</v>
          </cell>
          <cell r="P84">
            <v>-73335</v>
          </cell>
          <cell r="Q84">
            <v>351</v>
          </cell>
          <cell r="R84"/>
          <cell r="T84"/>
        </row>
        <row r="85">
          <cell r="B85">
            <v>30700</v>
          </cell>
          <cell r="C85" t="str">
            <v>Beaufort County Schools</v>
          </cell>
          <cell r="D85">
            <v>37181195.996457092</v>
          </cell>
          <cell r="E85">
            <v>38209296.849353477</v>
          </cell>
          <cell r="F85">
            <v>362067334.51044899</v>
          </cell>
          <cell r="G85">
            <v>373776097.241476</v>
          </cell>
          <cell r="H85">
            <v>2249448.04</v>
          </cell>
          <cell r="I85">
            <v>2395727.6999999997</v>
          </cell>
          <cell r="J85">
            <v>5771152.5559678907</v>
          </cell>
          <cell r="K85">
            <v>6453037.1266061235</v>
          </cell>
          <cell r="L85">
            <v>2249448.04</v>
          </cell>
          <cell r="M85">
            <v>2395727.6999999997</v>
          </cell>
          <cell r="N85">
            <v>76141522</v>
          </cell>
          <cell r="O85">
            <v>0</v>
          </cell>
          <cell r="P85">
            <v>-7382973</v>
          </cell>
          <cell r="Q85">
            <v>-218468</v>
          </cell>
          <cell r="R85"/>
          <cell r="T85"/>
        </row>
        <row r="86">
          <cell r="B86">
            <v>30705</v>
          </cell>
          <cell r="C86" t="str">
            <v>Beaufort County Community College</v>
          </cell>
          <cell r="D86">
            <v>7027553.3252862338</v>
          </cell>
          <cell r="E86">
            <v>7295276.8088830588</v>
          </cell>
          <cell r="F86">
            <v>66991786.975175001</v>
          </cell>
          <cell r="G86">
            <v>71229413.365339994</v>
          </cell>
          <cell r="H86">
            <v>425164.27</v>
          </cell>
          <cell r="I86">
            <v>457414.77</v>
          </cell>
          <cell r="J86">
            <v>1090795.5284518253</v>
          </cell>
          <cell r="K86">
            <v>1232074.2850149462</v>
          </cell>
          <cell r="L86">
            <v>425164.27</v>
          </cell>
          <cell r="M86">
            <v>457414.77</v>
          </cell>
          <cell r="N86">
            <v>13460453</v>
          </cell>
          <cell r="O86">
            <v>0</v>
          </cell>
          <cell r="P86">
            <v>-1366040</v>
          </cell>
          <cell r="Q86">
            <v>-254718</v>
          </cell>
          <cell r="R86"/>
          <cell r="T86"/>
        </row>
        <row r="87">
          <cell r="B87">
            <v>30800</v>
          </cell>
          <cell r="C87" t="str">
            <v>Bertie County Schools</v>
          </cell>
          <cell r="D87">
            <v>13337639.76985966</v>
          </cell>
          <cell r="E87">
            <v>13167778.151590852</v>
          </cell>
          <cell r="F87">
            <v>120276042.205872</v>
          </cell>
          <cell r="G87">
            <v>124776323.983732</v>
          </cell>
          <cell r="H87">
            <v>806922.07</v>
          </cell>
          <cell r="I87">
            <v>825621.34000000008</v>
          </cell>
          <cell r="J87">
            <v>2070228.0221362219</v>
          </cell>
          <cell r="K87">
            <v>2223860.9001925797</v>
          </cell>
          <cell r="L87">
            <v>806922.07</v>
          </cell>
          <cell r="M87">
            <v>825621.34000000008</v>
          </cell>
          <cell r="N87">
            <v>28066714</v>
          </cell>
          <cell r="O87">
            <v>0</v>
          </cell>
          <cell r="P87">
            <v>-2452568</v>
          </cell>
          <cell r="Q87">
            <v>-988620</v>
          </cell>
          <cell r="R87"/>
          <cell r="T87"/>
        </row>
        <row r="88">
          <cell r="B88">
            <v>30900</v>
          </cell>
          <cell r="C88" t="str">
            <v>Bladen County Schools</v>
          </cell>
          <cell r="D88">
            <v>25478038.530873038</v>
          </cell>
          <cell r="E88">
            <v>25915932.101874541</v>
          </cell>
          <cell r="F88">
            <v>230382669.644573</v>
          </cell>
          <cell r="G88">
            <v>235427844.07666501</v>
          </cell>
          <cell r="H88">
            <v>1541411.52</v>
          </cell>
          <cell r="I88">
            <v>1624932.1900000002</v>
          </cell>
          <cell r="J88">
            <v>3954623.9234076068</v>
          </cell>
          <cell r="K88">
            <v>4376852.9079024289</v>
          </cell>
          <cell r="L88">
            <v>1541411.52</v>
          </cell>
          <cell r="M88">
            <v>1624932.1900000002</v>
          </cell>
          <cell r="N88">
            <v>47452186</v>
          </cell>
          <cell r="O88">
            <v>0</v>
          </cell>
          <cell r="P88">
            <v>-4697770</v>
          </cell>
          <cell r="Q88">
            <v>-299371</v>
          </cell>
          <cell r="R88"/>
          <cell r="T88"/>
        </row>
        <row r="89">
          <cell r="B89">
            <v>30905</v>
          </cell>
          <cell r="C89" t="str">
            <v>Bladen Community College</v>
          </cell>
          <cell r="D89">
            <v>5951448.6246603578</v>
          </cell>
          <cell r="E89">
            <v>6191555.2505739499</v>
          </cell>
          <cell r="F89">
            <v>43385167.167951003</v>
          </cell>
          <cell r="G89">
            <v>46389736.974007003</v>
          </cell>
          <cell r="H89">
            <v>360060.35</v>
          </cell>
          <cell r="I89">
            <v>388211.29000000004</v>
          </cell>
          <cell r="J89">
            <v>923765.81821609579</v>
          </cell>
          <cell r="K89">
            <v>1045670.5356529697</v>
          </cell>
          <cell r="L89">
            <v>360060.35</v>
          </cell>
          <cell r="M89">
            <v>388211.29000000004</v>
          </cell>
          <cell r="N89">
            <v>8493812</v>
          </cell>
          <cell r="O89">
            <v>0</v>
          </cell>
          <cell r="P89">
            <v>-884674</v>
          </cell>
          <cell r="Q89">
            <v>-228056</v>
          </cell>
          <cell r="R89"/>
          <cell r="T89"/>
        </row>
        <row r="90">
          <cell r="B90">
            <v>31000</v>
          </cell>
          <cell r="C90" t="str">
            <v>Brunswick County Schools</v>
          </cell>
          <cell r="D90">
            <v>70896624.644113913</v>
          </cell>
          <cell r="E90">
            <v>74603802.110024631</v>
          </cell>
          <cell r="F90">
            <v>700041630.15668201</v>
          </cell>
          <cell r="G90">
            <v>735935471.41852796</v>
          </cell>
          <cell r="H90">
            <v>4289218.49</v>
          </cell>
          <cell r="I90">
            <v>4677667.74</v>
          </cell>
          <cell r="J90">
            <v>11004359.207900723</v>
          </cell>
          <cell r="K90">
            <v>12599580.324653661</v>
          </cell>
          <cell r="L90">
            <v>4289218.49</v>
          </cell>
          <cell r="M90">
            <v>4677667.74</v>
          </cell>
          <cell r="N90">
            <v>142961627</v>
          </cell>
          <cell r="O90">
            <v>0</v>
          </cell>
          <cell r="P90">
            <v>-14274661</v>
          </cell>
          <cell r="Q90">
            <v>976204</v>
          </cell>
          <cell r="R90"/>
          <cell r="T90"/>
        </row>
        <row r="91">
          <cell r="B91">
            <v>31005</v>
          </cell>
          <cell r="C91" t="str">
            <v>Brunswick Community College</v>
          </cell>
          <cell r="D91">
            <v>7599603.4126552865</v>
          </cell>
          <cell r="E91">
            <v>7613429.6021225452</v>
          </cell>
          <cell r="F91">
            <v>62410643.447057001</v>
          </cell>
          <cell r="G91">
            <v>66521219.205778003</v>
          </cell>
          <cell r="H91">
            <v>459773.08</v>
          </cell>
          <cell r="I91">
            <v>477362.99</v>
          </cell>
          <cell r="J91">
            <v>1179587.4092771795</v>
          </cell>
          <cell r="K91">
            <v>1285806.0193308732</v>
          </cell>
          <cell r="L91">
            <v>459773.08</v>
          </cell>
          <cell r="M91">
            <v>477362.99</v>
          </cell>
          <cell r="N91">
            <v>12665084</v>
          </cell>
          <cell r="O91">
            <v>0</v>
          </cell>
          <cell r="P91">
            <v>-1272625</v>
          </cell>
          <cell r="Q91">
            <v>-193354</v>
          </cell>
          <cell r="R91"/>
          <cell r="T91"/>
        </row>
        <row r="92">
          <cell r="B92">
            <v>31100</v>
          </cell>
          <cell r="C92" t="str">
            <v>Buncombe County Schools</v>
          </cell>
          <cell r="D92">
            <v>144523569.14600128</v>
          </cell>
          <cell r="E92">
            <v>149744987.67566279</v>
          </cell>
          <cell r="F92">
            <v>1459000266.6554501</v>
          </cell>
          <cell r="G92">
            <v>1537363257.0375299</v>
          </cell>
          <cell r="H92">
            <v>8743620.2800000012</v>
          </cell>
          <cell r="I92">
            <v>9389029.4900000002</v>
          </cell>
          <cell r="J92">
            <v>22432510.389230724</v>
          </cell>
          <cell r="K92">
            <v>25289917.498457678</v>
          </cell>
          <cell r="L92">
            <v>8743620.2800000012</v>
          </cell>
          <cell r="M92">
            <v>9389029.4900000002</v>
          </cell>
          <cell r="N92">
            <v>296205576</v>
          </cell>
          <cell r="O92">
            <v>0</v>
          </cell>
          <cell r="P92">
            <v>-29750708</v>
          </cell>
          <cell r="Q92">
            <v>1860106</v>
          </cell>
          <cell r="R92"/>
          <cell r="T92"/>
        </row>
        <row r="93">
          <cell r="B93">
            <v>31101</v>
          </cell>
          <cell r="C93" t="str">
            <v>F. Delany New School For Children</v>
          </cell>
          <cell r="D93">
            <v>813557.90555351437</v>
          </cell>
          <cell r="E93">
            <v>840982.84890902229</v>
          </cell>
          <cell r="F93">
            <v>9765862.6752550006</v>
          </cell>
          <cell r="G93">
            <v>9201949.0860530008</v>
          </cell>
          <cell r="H93">
            <v>49219.939999999995</v>
          </cell>
          <cell r="I93">
            <v>52729.729999999989</v>
          </cell>
          <cell r="J93">
            <v>126277.99241612453</v>
          </cell>
          <cell r="K93">
            <v>142030.70965281935</v>
          </cell>
          <cell r="L93">
            <v>49219.939999999995</v>
          </cell>
          <cell r="M93">
            <v>52729.729999999989</v>
          </cell>
          <cell r="N93">
            <v>2027785</v>
          </cell>
          <cell r="O93">
            <v>0</v>
          </cell>
          <cell r="P93">
            <v>-199137</v>
          </cell>
          <cell r="Q93">
            <v>4599</v>
          </cell>
          <cell r="R93"/>
          <cell r="T93"/>
        </row>
        <row r="94">
          <cell r="B94">
            <v>31102</v>
          </cell>
          <cell r="C94" t="str">
            <v>Evergreen Community Charter School</v>
          </cell>
          <cell r="D94">
            <v>2151474.8511218079</v>
          </cell>
          <cell r="E94">
            <v>2417807.6085124132</v>
          </cell>
          <cell r="F94">
            <v>25620726.304963</v>
          </cell>
          <cell r="G94">
            <v>29039834.110544</v>
          </cell>
          <cell r="H94">
            <v>130163.4</v>
          </cell>
          <cell r="I94">
            <v>151596.84</v>
          </cell>
          <cell r="J94">
            <v>333945.40582652041</v>
          </cell>
          <cell r="K94">
            <v>408335.23642781621</v>
          </cell>
          <cell r="L94">
            <v>130163.4</v>
          </cell>
          <cell r="M94">
            <v>151596.84</v>
          </cell>
          <cell r="N94">
            <v>5057412</v>
          </cell>
          <cell r="O94">
            <v>0</v>
          </cell>
          <cell r="P94">
            <v>-522436</v>
          </cell>
          <cell r="Q94">
            <v>73113</v>
          </cell>
          <cell r="R94"/>
          <cell r="T94"/>
        </row>
        <row r="95">
          <cell r="B95">
            <v>31105</v>
          </cell>
          <cell r="C95" t="str">
            <v>Asheville-Buncombe Technical College</v>
          </cell>
          <cell r="D95">
            <v>24379027.238166142</v>
          </cell>
          <cell r="E95">
            <v>24536403.758206859</v>
          </cell>
          <cell r="F95">
            <v>223778329.96213299</v>
          </cell>
          <cell r="G95">
            <v>234833409.627251</v>
          </cell>
          <cell r="H95">
            <v>1474921.76</v>
          </cell>
          <cell r="I95">
            <v>1538435.59</v>
          </cell>
          <cell r="J95">
            <v>3784038.7213730258</v>
          </cell>
          <cell r="K95">
            <v>4143869.0962926205</v>
          </cell>
          <cell r="L95">
            <v>1474921.76</v>
          </cell>
          <cell r="M95">
            <v>1538435.59</v>
          </cell>
          <cell r="N95">
            <v>42571274</v>
          </cell>
          <cell r="O95">
            <v>0</v>
          </cell>
          <cell r="P95">
            <v>-4563100</v>
          </cell>
          <cell r="Q95">
            <v>-49294</v>
          </cell>
          <cell r="R95"/>
          <cell r="T95"/>
        </row>
        <row r="96">
          <cell r="B96">
            <v>31110</v>
          </cell>
          <cell r="C96" t="str">
            <v>Asheville City Schools</v>
          </cell>
          <cell r="D96">
            <v>32696774.725927204</v>
          </cell>
          <cell r="E96">
            <v>35685410.664946742</v>
          </cell>
          <cell r="F96">
            <v>340726456.63300103</v>
          </cell>
          <cell r="G96">
            <v>373543815.36770999</v>
          </cell>
          <cell r="H96">
            <v>1978142.2799999998</v>
          </cell>
          <cell r="I96">
            <v>2237479.7200000002</v>
          </cell>
          <cell r="J96">
            <v>5075094.2774789091</v>
          </cell>
          <cell r="K96">
            <v>6026786.6432350716</v>
          </cell>
          <cell r="L96">
            <v>1978142.2799999998</v>
          </cell>
          <cell r="M96">
            <v>2237479.7200000002</v>
          </cell>
          <cell r="N96">
            <v>68139813</v>
          </cell>
          <cell r="O96">
            <v>0</v>
          </cell>
          <cell r="P96">
            <v>-6947808</v>
          </cell>
          <cell r="Q96">
            <v>501103</v>
          </cell>
          <cell r="R96"/>
          <cell r="T96"/>
        </row>
        <row r="97">
          <cell r="B97">
            <v>31200</v>
          </cell>
          <cell r="C97" t="str">
            <v>Burke County Schools</v>
          </cell>
          <cell r="D97">
            <v>63981780.135390729</v>
          </cell>
          <cell r="E97">
            <v>66220990.472845793</v>
          </cell>
          <cell r="F97">
            <v>629707268.62109995</v>
          </cell>
          <cell r="G97">
            <v>652989532.85697699</v>
          </cell>
          <cell r="H97">
            <v>3870873.06</v>
          </cell>
          <cell r="I97">
            <v>4152064.4</v>
          </cell>
          <cell r="J97">
            <v>9931058.0003645029</v>
          </cell>
          <cell r="K97">
            <v>11183836.011604985</v>
          </cell>
          <cell r="L97">
            <v>3870873.06</v>
          </cell>
          <cell r="M97">
            <v>4152064.4</v>
          </cell>
          <cell r="N97">
            <v>133536097</v>
          </cell>
          <cell r="O97">
            <v>0</v>
          </cell>
          <cell r="P97">
            <v>-12840462</v>
          </cell>
          <cell r="Q97">
            <v>-1791121</v>
          </cell>
          <cell r="R97"/>
          <cell r="T97"/>
        </row>
        <row r="98">
          <cell r="B98">
            <v>31205</v>
          </cell>
          <cell r="C98" t="str">
            <v>Western Piedmont Community College</v>
          </cell>
          <cell r="D98">
            <v>8567880.4848115724</v>
          </cell>
          <cell r="E98">
            <v>8289045.6363604087</v>
          </cell>
          <cell r="F98">
            <v>72827537.844183996</v>
          </cell>
          <cell r="G98">
            <v>73722815.715894997</v>
          </cell>
          <cell r="H98">
            <v>518353.47000000009</v>
          </cell>
          <cell r="I98">
            <v>519724.19999999995</v>
          </cell>
          <cell r="J98">
            <v>1329880.4418195521</v>
          </cell>
          <cell r="K98">
            <v>1399908.494690639</v>
          </cell>
          <cell r="L98">
            <v>518353.47000000009</v>
          </cell>
          <cell r="M98">
            <v>519724.19999999995</v>
          </cell>
          <cell r="N98">
            <v>14820156</v>
          </cell>
          <cell r="O98">
            <v>0</v>
          </cell>
          <cell r="P98">
            <v>-1485038</v>
          </cell>
          <cell r="Q98">
            <v>-396053</v>
          </cell>
          <cell r="R98"/>
          <cell r="T98"/>
        </row>
        <row r="99">
          <cell r="B99">
            <v>31300</v>
          </cell>
          <cell r="C99" t="str">
            <v>Cabarrus County Schools</v>
          </cell>
          <cell r="D99">
            <v>164943588.54052874</v>
          </cell>
          <cell r="E99">
            <v>175248062.86733183</v>
          </cell>
          <cell r="F99">
            <v>1783100031.6169</v>
          </cell>
          <cell r="G99">
            <v>1899423452.6577001</v>
          </cell>
          <cell r="H99">
            <v>9979023.5899999999</v>
          </cell>
          <cell r="I99">
            <v>10988075.500000002</v>
          </cell>
          <cell r="J99">
            <v>25602043.911844425</v>
          </cell>
          <cell r="K99">
            <v>29597044.418466743</v>
          </cell>
          <cell r="L99">
            <v>9979023.5899999999</v>
          </cell>
          <cell r="M99">
            <v>10988075.500000002</v>
          </cell>
          <cell r="N99">
            <v>363887093</v>
          </cell>
          <cell r="O99">
            <v>0</v>
          </cell>
          <cell r="P99">
            <v>-36359478</v>
          </cell>
          <cell r="Q99">
            <v>3830429</v>
          </cell>
          <cell r="R99"/>
          <cell r="T99"/>
        </row>
        <row r="100">
          <cell r="B100">
            <v>31301</v>
          </cell>
          <cell r="C100" t="str">
            <v>Carolina International School</v>
          </cell>
          <cell r="D100">
            <v>3616284.1746056378</v>
          </cell>
          <cell r="E100">
            <v>3527263.4456334324</v>
          </cell>
          <cell r="F100">
            <v>40392365.408235997</v>
          </cell>
          <cell r="G100">
            <v>40836211.647102997</v>
          </cell>
          <cell r="H100">
            <v>218783.80000000002</v>
          </cell>
          <cell r="I100">
            <v>221159.86</v>
          </cell>
          <cell r="J100">
            <v>561308.66955894115</v>
          </cell>
          <cell r="K100">
            <v>595707.42847570393</v>
          </cell>
          <cell r="L100">
            <v>218783.80000000002</v>
          </cell>
          <cell r="M100">
            <v>221159.86</v>
          </cell>
          <cell r="N100">
            <v>8367700</v>
          </cell>
          <cell r="O100">
            <v>0</v>
          </cell>
          <cell r="P100">
            <v>-823647</v>
          </cell>
          <cell r="Q100">
            <v>338290</v>
          </cell>
          <cell r="R100"/>
          <cell r="T100"/>
        </row>
        <row r="101">
          <cell r="B101">
            <v>31320</v>
          </cell>
          <cell r="C101" t="str">
            <v>Kannapolis City Schools</v>
          </cell>
          <cell r="D101">
            <v>29361671.018715918</v>
          </cell>
          <cell r="E101">
            <v>31075468.202685427</v>
          </cell>
          <cell r="F101">
            <v>310772602.87737203</v>
          </cell>
          <cell r="G101">
            <v>334384316.02507401</v>
          </cell>
          <cell r="H101">
            <v>1776369.79</v>
          </cell>
          <cell r="I101">
            <v>1948435.75</v>
          </cell>
          <cell r="J101">
            <v>4557429.5878835432</v>
          </cell>
          <cell r="K101">
            <v>5248229.2681078278</v>
          </cell>
          <cell r="L101">
            <v>1776369.79</v>
          </cell>
          <cell r="M101">
            <v>1948435.75</v>
          </cell>
          <cell r="N101">
            <v>65390133</v>
          </cell>
          <cell r="O101">
            <v>0</v>
          </cell>
          <cell r="P101">
            <v>-6337014</v>
          </cell>
          <cell r="Q101">
            <v>-319237</v>
          </cell>
          <cell r="R101"/>
          <cell r="T101"/>
        </row>
        <row r="102">
          <cell r="B102">
            <v>31400</v>
          </cell>
          <cell r="C102" t="str">
            <v>Caldwell County Schools</v>
          </cell>
          <cell r="D102">
            <v>67513921.956250057</v>
          </cell>
          <cell r="E102">
            <v>69494040.869872645</v>
          </cell>
          <cell r="F102">
            <v>663104167.09970605</v>
          </cell>
          <cell r="G102">
            <v>680246474.21149004</v>
          </cell>
          <cell r="H102">
            <v>4084566.2800000003</v>
          </cell>
          <cell r="I102">
            <v>4357285.07</v>
          </cell>
          <cell r="J102">
            <v>10479306.348788682</v>
          </cell>
          <cell r="K102">
            <v>11736610.269988768</v>
          </cell>
          <cell r="L102">
            <v>4084566.2800000003</v>
          </cell>
          <cell r="M102">
            <v>4357285.07</v>
          </cell>
          <cell r="N102">
            <v>137331100</v>
          </cell>
          <cell r="O102">
            <v>0</v>
          </cell>
          <cell r="P102">
            <v>-13521463</v>
          </cell>
          <cell r="Q102">
            <v>119021</v>
          </cell>
          <cell r="R102"/>
          <cell r="T102"/>
        </row>
        <row r="103">
          <cell r="B103">
            <v>31405</v>
          </cell>
          <cell r="C103" t="str">
            <v>Caldwell Community College</v>
          </cell>
          <cell r="D103">
            <v>15224717.896778971</v>
          </cell>
          <cell r="E103">
            <v>15222107.060631596</v>
          </cell>
          <cell r="F103">
            <v>130357193.92838199</v>
          </cell>
          <cell r="G103">
            <v>132577820.93037</v>
          </cell>
          <cell r="H103">
            <v>921089.56999999983</v>
          </cell>
          <cell r="I103">
            <v>954428.02000000014</v>
          </cell>
          <cell r="J103">
            <v>2363134.5697502149</v>
          </cell>
          <cell r="K103">
            <v>2570809.4654217898</v>
          </cell>
          <cell r="L103">
            <v>921089.56999999983</v>
          </cell>
          <cell r="M103">
            <v>954428.02000000014</v>
          </cell>
          <cell r="N103">
            <v>25366031</v>
          </cell>
          <cell r="O103">
            <v>0</v>
          </cell>
          <cell r="P103">
            <v>-2658134</v>
          </cell>
          <cell r="Q103">
            <v>-66230</v>
          </cell>
          <cell r="R103"/>
          <cell r="T103"/>
        </row>
        <row r="104">
          <cell r="B104">
            <v>31500</v>
          </cell>
          <cell r="C104" t="str">
            <v>Camden County Schools</v>
          </cell>
          <cell r="D104">
            <v>10803166.778482545</v>
          </cell>
          <cell r="E104">
            <v>11479446.437786339</v>
          </cell>
          <cell r="F104">
            <v>100643995.444096</v>
          </cell>
          <cell r="G104">
            <v>110282057.239132</v>
          </cell>
          <cell r="H104">
            <v>653587.42999999993</v>
          </cell>
          <cell r="I104">
            <v>719762.72999999986</v>
          </cell>
          <cell r="J104">
            <v>1676834.8057477176</v>
          </cell>
          <cell r="K104">
            <v>1938724.3462758223</v>
          </cell>
          <cell r="L104">
            <v>653587.42999999993</v>
          </cell>
          <cell r="M104">
            <v>719762.72999999986</v>
          </cell>
          <cell r="N104">
            <v>20784929</v>
          </cell>
          <cell r="O104">
            <v>0</v>
          </cell>
          <cell r="P104">
            <v>-2052248</v>
          </cell>
          <cell r="Q104">
            <v>-47904</v>
          </cell>
          <cell r="R104"/>
          <cell r="T104"/>
        </row>
        <row r="105">
          <cell r="B105">
            <v>31600</v>
          </cell>
          <cell r="C105" t="str">
            <v>Carteret County Schools</v>
          </cell>
          <cell r="D105">
            <v>47008065.982316487</v>
          </cell>
          <cell r="E105">
            <v>49670118.12499778</v>
          </cell>
          <cell r="F105">
            <v>468853329.61134601</v>
          </cell>
          <cell r="G105">
            <v>496944499.76152802</v>
          </cell>
          <cell r="H105">
            <v>2843969.8899999997</v>
          </cell>
          <cell r="I105">
            <v>3114322.6299999994</v>
          </cell>
          <cell r="J105">
            <v>7296449.5324680712</v>
          </cell>
          <cell r="K105">
            <v>8388615.9331127759</v>
          </cell>
          <cell r="L105">
            <v>2843969.8899999997</v>
          </cell>
          <cell r="M105">
            <v>3114322.6299999994</v>
          </cell>
          <cell r="N105">
            <v>96995534</v>
          </cell>
          <cell r="O105">
            <v>0</v>
          </cell>
          <cell r="P105">
            <v>-9560463</v>
          </cell>
          <cell r="Q105">
            <v>-116136</v>
          </cell>
          <cell r="R105"/>
          <cell r="T105"/>
        </row>
        <row r="106">
          <cell r="B106">
            <v>31605</v>
          </cell>
          <cell r="C106" t="str">
            <v>Carteret Community College</v>
          </cell>
          <cell r="D106">
            <v>7640950.9485588474</v>
          </cell>
          <cell r="E106">
            <v>8225877.8200094728</v>
          </cell>
          <cell r="F106">
            <v>66199082.762659997</v>
          </cell>
          <cell r="G106">
            <v>70209946.710745007</v>
          </cell>
          <cell r="H106">
            <v>462274.58999999997</v>
          </cell>
          <cell r="I106">
            <v>515763.57</v>
          </cell>
          <cell r="J106">
            <v>1186005.2484864281</v>
          </cell>
          <cell r="K106">
            <v>1389240.2987872607</v>
          </cell>
          <cell r="L106">
            <v>462274.58999999997</v>
          </cell>
          <cell r="M106">
            <v>515763.57</v>
          </cell>
          <cell r="N106">
            <v>13399850</v>
          </cell>
          <cell r="O106">
            <v>0</v>
          </cell>
          <cell r="P106">
            <v>-1349876</v>
          </cell>
          <cell r="Q106">
            <v>80766</v>
          </cell>
          <cell r="R106"/>
          <cell r="T106"/>
        </row>
        <row r="107">
          <cell r="B107">
            <v>31700</v>
          </cell>
          <cell r="C107" t="str">
            <v>Caswell County Schools</v>
          </cell>
          <cell r="D107">
            <v>15134914.845845399</v>
          </cell>
          <cell r="E107">
            <v>15421361.526880862</v>
          </cell>
          <cell r="F107">
            <v>144962423.55439001</v>
          </cell>
          <cell r="G107">
            <v>146778102.065209</v>
          </cell>
          <cell r="H107">
            <v>915656.52</v>
          </cell>
          <cell r="I107">
            <v>966921.3</v>
          </cell>
          <cell r="J107">
            <v>2349195.6123541594</v>
          </cell>
          <cell r="K107">
            <v>2604460.8689903528</v>
          </cell>
          <cell r="L107">
            <v>915656.52</v>
          </cell>
          <cell r="M107">
            <v>966921.3</v>
          </cell>
          <cell r="N107">
            <v>28983229</v>
          </cell>
          <cell r="O107">
            <v>0</v>
          </cell>
          <cell r="P107">
            <v>-2955952</v>
          </cell>
          <cell r="Q107">
            <v>381548</v>
          </cell>
          <cell r="R107"/>
          <cell r="T107"/>
        </row>
        <row r="108">
          <cell r="B108">
            <v>31800</v>
          </cell>
          <cell r="C108" t="str">
            <v>Catawba County Schools</v>
          </cell>
          <cell r="D108">
            <v>83887122.700290829</v>
          </cell>
          <cell r="E108">
            <v>87743217.957847327</v>
          </cell>
          <cell r="F108">
            <v>826363316.40623403</v>
          </cell>
          <cell r="G108">
            <v>859325016.57794702</v>
          </cell>
          <cell r="H108">
            <v>5075138.6199999992</v>
          </cell>
          <cell r="I108">
            <v>5501510.7599999988</v>
          </cell>
          <cell r="J108">
            <v>13020704.94533599</v>
          </cell>
          <cell r="K108">
            <v>14818651.212616138</v>
          </cell>
          <cell r="L108">
            <v>5075138.6199999992</v>
          </cell>
          <cell r="M108">
            <v>5501510.7599999988</v>
          </cell>
          <cell r="N108">
            <v>175976272</v>
          </cell>
          <cell r="O108">
            <v>0</v>
          </cell>
          <cell r="P108">
            <v>-16850507</v>
          </cell>
          <cell r="Q108">
            <v>-1837674</v>
          </cell>
          <cell r="R108"/>
          <cell r="T108"/>
        </row>
        <row r="109">
          <cell r="B109">
            <v>31805</v>
          </cell>
          <cell r="C109" t="str">
            <v>Catawba Valley Community College</v>
          </cell>
          <cell r="D109">
            <v>18637437.800495237</v>
          </cell>
          <cell r="E109">
            <v>19889524.52765369</v>
          </cell>
          <cell r="F109">
            <v>163135195.12313801</v>
          </cell>
          <cell r="G109">
            <v>177105166.109882</v>
          </cell>
          <cell r="H109">
            <v>1127557.8099999998</v>
          </cell>
          <cell r="I109">
            <v>1247075.6800000002</v>
          </cell>
          <cell r="J109">
            <v>2892846.6101324377</v>
          </cell>
          <cell r="K109">
            <v>3359073.597023393</v>
          </cell>
          <cell r="L109">
            <v>1127557.8099999998</v>
          </cell>
          <cell r="M109">
            <v>1247075.6800000002</v>
          </cell>
          <cell r="N109">
            <v>31904515</v>
          </cell>
          <cell r="O109">
            <v>0</v>
          </cell>
          <cell r="P109">
            <v>-3326516</v>
          </cell>
          <cell r="Q109">
            <v>134249</v>
          </cell>
          <cell r="R109"/>
          <cell r="T109"/>
        </row>
        <row r="110">
          <cell r="B110">
            <v>31810</v>
          </cell>
          <cell r="C110" t="str">
            <v>Hickory City Schools</v>
          </cell>
          <cell r="D110">
            <v>21894953.410553966</v>
          </cell>
          <cell r="E110">
            <v>22191540.342042834</v>
          </cell>
          <cell r="F110">
            <v>223120570.210094</v>
          </cell>
          <cell r="G110">
            <v>222125989.44995299</v>
          </cell>
          <cell r="H110">
            <v>1324636.25</v>
          </cell>
          <cell r="I110">
            <v>1391412.3599999999</v>
          </cell>
          <cell r="J110">
            <v>3398468.3104372667</v>
          </cell>
          <cell r="K110">
            <v>3747853.1543875565</v>
          </cell>
          <cell r="L110">
            <v>1324636.25</v>
          </cell>
          <cell r="M110">
            <v>1391412.3599999999</v>
          </cell>
          <cell r="N110">
            <v>45773929</v>
          </cell>
          <cell r="O110">
            <v>0</v>
          </cell>
          <cell r="P110">
            <v>-4549687</v>
          </cell>
          <cell r="Q110">
            <v>329017</v>
          </cell>
          <cell r="R110"/>
          <cell r="T110"/>
        </row>
        <row r="111">
          <cell r="B111">
            <v>31820</v>
          </cell>
          <cell r="C111" t="str">
            <v>Newton-Conover City Schools</v>
          </cell>
          <cell r="D111">
            <v>17712506.789359786</v>
          </cell>
          <cell r="E111">
            <v>17876969.378833592</v>
          </cell>
          <cell r="F111">
            <v>188824799.94294199</v>
          </cell>
          <cell r="G111">
            <v>191869266.33718601</v>
          </cell>
          <cell r="H111">
            <v>1071599.8400000001</v>
          </cell>
          <cell r="I111">
            <v>1120888.22</v>
          </cell>
          <cell r="J111">
            <v>2749281.6218110034</v>
          </cell>
          <cell r="K111">
            <v>3019180.0589171522</v>
          </cell>
          <cell r="L111">
            <v>1071599.8400000001</v>
          </cell>
          <cell r="M111">
            <v>1120888.22</v>
          </cell>
          <cell r="N111">
            <v>38366389</v>
          </cell>
          <cell r="O111">
            <v>0</v>
          </cell>
          <cell r="P111">
            <v>-3850357</v>
          </cell>
          <cell r="Q111">
            <v>-172316</v>
          </cell>
          <cell r="R111"/>
          <cell r="T111"/>
        </row>
        <row r="112">
          <cell r="B112">
            <v>31900</v>
          </cell>
          <cell r="C112" t="str">
            <v>Chatham County Schools</v>
          </cell>
          <cell r="D112">
            <v>51476250.785865195</v>
          </cell>
          <cell r="E112">
            <v>55341217.318347864</v>
          </cell>
          <cell r="F112">
            <v>528795789.76021701</v>
          </cell>
          <cell r="G112">
            <v>563296009.73571098</v>
          </cell>
          <cell r="H112">
            <v>3114293.3499999996</v>
          </cell>
          <cell r="I112">
            <v>3469901.26</v>
          </cell>
          <cell r="J112">
            <v>7989987.635760772</v>
          </cell>
          <cell r="K112">
            <v>9346388.4298859891</v>
          </cell>
          <cell r="L112">
            <v>3114293.3499999996</v>
          </cell>
          <cell r="M112">
            <v>3469901.26</v>
          </cell>
          <cell r="N112">
            <v>108008700</v>
          </cell>
          <cell r="O112">
            <v>0</v>
          </cell>
          <cell r="P112">
            <v>-10782760</v>
          </cell>
          <cell r="Q112">
            <v>969550</v>
          </cell>
          <cell r="R112"/>
          <cell r="T112"/>
        </row>
        <row r="113">
          <cell r="B113">
            <v>32000</v>
          </cell>
          <cell r="C113" t="str">
            <v>Cherokee County Schools</v>
          </cell>
          <cell r="D113">
            <v>21067664.177931391</v>
          </cell>
          <cell r="E113">
            <v>22499327.605757277</v>
          </cell>
          <cell r="F113">
            <v>211306452.277623</v>
          </cell>
          <cell r="G113">
            <v>223541722.59529999</v>
          </cell>
          <cell r="H113">
            <v>1274585.57</v>
          </cell>
          <cell r="I113">
            <v>1410710.6600000001</v>
          </cell>
          <cell r="J113">
            <v>3270058.9830495887</v>
          </cell>
          <cell r="K113">
            <v>3799834.28996502</v>
          </cell>
          <cell r="L113">
            <v>1274585.57</v>
          </cell>
          <cell r="M113">
            <v>1410710.6600000001</v>
          </cell>
          <cell r="N113">
            <v>43299637</v>
          </cell>
          <cell r="O113">
            <v>0</v>
          </cell>
          <cell r="P113">
            <v>-4308784</v>
          </cell>
          <cell r="Q113">
            <v>342963</v>
          </cell>
          <cell r="R113"/>
          <cell r="T113"/>
        </row>
        <row r="114">
          <cell r="B114">
            <v>32005</v>
          </cell>
          <cell r="C114" t="str">
            <v>Tri-County Community College</v>
          </cell>
          <cell r="D114">
            <v>5029531.6822961718</v>
          </cell>
          <cell r="E114">
            <v>4915652.3776549706</v>
          </cell>
          <cell r="F114">
            <v>45856630.847393997</v>
          </cell>
          <cell r="G114">
            <v>45683042.419999003</v>
          </cell>
          <cell r="H114">
            <v>304284.73</v>
          </cell>
          <cell r="I114">
            <v>308212.02</v>
          </cell>
          <cell r="J114">
            <v>780668.66451447317</v>
          </cell>
          <cell r="K114">
            <v>830187.67446996144</v>
          </cell>
          <cell r="L114">
            <v>304284.73</v>
          </cell>
          <cell r="M114">
            <v>308212.02</v>
          </cell>
          <cell r="N114">
            <v>8916042</v>
          </cell>
          <cell r="O114">
            <v>0</v>
          </cell>
          <cell r="P114">
            <v>-935070</v>
          </cell>
          <cell r="Q114">
            <v>12299</v>
          </cell>
          <cell r="R114"/>
          <cell r="T114"/>
        </row>
        <row r="115">
          <cell r="B115">
            <v>32100</v>
          </cell>
          <cell r="C115" t="str">
            <v>Edenton-Chowan County Schools</v>
          </cell>
          <cell r="D115">
            <v>12759728.157578807</v>
          </cell>
          <cell r="E115">
            <v>13090873.999053858</v>
          </cell>
          <cell r="F115">
            <v>120164009.469658</v>
          </cell>
          <cell r="G115">
            <v>125288479.46976601</v>
          </cell>
          <cell r="H115">
            <v>771958.64</v>
          </cell>
          <cell r="I115">
            <v>820799.44</v>
          </cell>
          <cell r="J115">
            <v>1980526.3331788259</v>
          </cell>
          <cell r="K115">
            <v>2210872.8215721329</v>
          </cell>
          <cell r="L115">
            <v>771958.64</v>
          </cell>
          <cell r="M115">
            <v>820799.44</v>
          </cell>
          <cell r="N115">
            <v>24876632</v>
          </cell>
          <cell r="O115">
            <v>0</v>
          </cell>
          <cell r="P115">
            <v>-2450284</v>
          </cell>
          <cell r="Q115">
            <v>-289034</v>
          </cell>
          <cell r="R115"/>
          <cell r="T115"/>
        </row>
        <row r="116">
          <cell r="B116">
            <v>32200</v>
          </cell>
          <cell r="C116" t="str">
            <v>Clay County Schools</v>
          </cell>
          <cell r="D116">
            <v>8212238.386445553</v>
          </cell>
          <cell r="E116">
            <v>8747489.6962952018</v>
          </cell>
          <cell r="F116">
            <v>80838250.431963995</v>
          </cell>
          <cell r="G116">
            <v>85162745.745609</v>
          </cell>
          <cell r="H116">
            <v>496837.26000000007</v>
          </cell>
          <cell r="I116">
            <v>548468.70000000007</v>
          </cell>
          <cell r="J116">
            <v>1274678.7531705261</v>
          </cell>
          <cell r="K116">
            <v>1477333.5399851147</v>
          </cell>
          <cell r="L116">
            <v>496837.26000000007</v>
          </cell>
          <cell r="M116">
            <v>548468.70000000007</v>
          </cell>
          <cell r="N116">
            <v>16039045</v>
          </cell>
          <cell r="O116">
            <v>0</v>
          </cell>
          <cell r="P116">
            <v>-1648386</v>
          </cell>
          <cell r="Q116">
            <v>126502</v>
          </cell>
          <cell r="R116"/>
          <cell r="T116"/>
        </row>
        <row r="117">
          <cell r="B117">
            <v>32300</v>
          </cell>
          <cell r="C117" t="str">
            <v>Cleveland County Schools</v>
          </cell>
          <cell r="D117">
            <v>85406754.025608242</v>
          </cell>
          <cell r="E117">
            <v>85256617.344863161</v>
          </cell>
          <cell r="F117">
            <v>876108396.83034301</v>
          </cell>
          <cell r="G117">
            <v>875488589.12589002</v>
          </cell>
          <cell r="H117">
            <v>5167075.7299999995</v>
          </cell>
          <cell r="I117">
            <v>5345600.59</v>
          </cell>
          <cell r="J117">
            <v>13256577.51404169</v>
          </cell>
          <cell r="K117">
            <v>14398697.761551784</v>
          </cell>
          <cell r="L117">
            <v>5167075.7299999995</v>
          </cell>
          <cell r="M117">
            <v>5345600.59</v>
          </cell>
          <cell r="N117">
            <v>184560641</v>
          </cell>
          <cell r="O117">
            <v>0</v>
          </cell>
          <cell r="P117">
            <v>-17864867</v>
          </cell>
          <cell r="Q117">
            <v>-609027</v>
          </cell>
          <cell r="R117"/>
          <cell r="T117"/>
        </row>
        <row r="118">
          <cell r="B118">
            <v>32305</v>
          </cell>
          <cell r="C118" t="str">
            <v>Cleveland Technical College</v>
          </cell>
          <cell r="D118">
            <v>9802269.1681186389</v>
          </cell>
          <cell r="E118">
            <v>9897380.859309962</v>
          </cell>
          <cell r="F118">
            <v>84561553.332541004</v>
          </cell>
          <cell r="G118">
            <v>94452201.326025993</v>
          </cell>
          <cell r="H118">
            <v>593033.51000000013</v>
          </cell>
          <cell r="I118">
            <v>620567.02</v>
          </cell>
          <cell r="J118">
            <v>1521478.5121291846</v>
          </cell>
          <cell r="K118">
            <v>1671534.7155719432</v>
          </cell>
          <cell r="L118">
            <v>593033.51000000013</v>
          </cell>
          <cell r="M118">
            <v>620567.02</v>
          </cell>
          <cell r="N118">
            <v>18149963</v>
          </cell>
          <cell r="O118">
            <v>0</v>
          </cell>
          <cell r="P118">
            <v>-1724308</v>
          </cell>
          <cell r="Q118">
            <v>-275479</v>
          </cell>
          <cell r="R118"/>
          <cell r="T118"/>
        </row>
        <row r="119">
          <cell r="B119">
            <v>32400</v>
          </cell>
          <cell r="C119" t="str">
            <v>Columbus County Schools</v>
          </cell>
          <cell r="D119">
            <v>32586030.549968224</v>
          </cell>
          <cell r="E119">
            <v>32505493.574627873</v>
          </cell>
          <cell r="F119">
            <v>305206412.55405402</v>
          </cell>
          <cell r="G119">
            <v>308777695.86781502</v>
          </cell>
          <cell r="H119">
            <v>1971442.2999999998</v>
          </cell>
          <cell r="I119">
            <v>2038098.5200000003</v>
          </cell>
          <cell r="J119">
            <v>5057904.9021235518</v>
          </cell>
          <cell r="K119">
            <v>5489741.3496704977</v>
          </cell>
          <cell r="L119">
            <v>1971442.2999999998</v>
          </cell>
          <cell r="M119">
            <v>2038098.5200000003</v>
          </cell>
          <cell r="N119">
            <v>65370641</v>
          </cell>
          <cell r="O119">
            <v>0</v>
          </cell>
          <cell r="P119">
            <v>-6223513</v>
          </cell>
          <cell r="Q119">
            <v>-390959</v>
          </cell>
          <cell r="R119"/>
          <cell r="T119"/>
        </row>
        <row r="120">
          <cell r="B120">
            <v>32405</v>
          </cell>
          <cell r="C120" t="str">
            <v>Southeastern Community College</v>
          </cell>
          <cell r="D120">
            <v>8987085.3018026892</v>
          </cell>
          <cell r="E120">
            <v>9287825.7775872461</v>
          </cell>
          <cell r="F120">
            <v>79116008.151372999</v>
          </cell>
          <cell r="G120">
            <v>84096390.239232004</v>
          </cell>
          <cell r="H120">
            <v>543715.20000000007</v>
          </cell>
          <cell r="I120">
            <v>582347.84</v>
          </cell>
          <cell r="J120">
            <v>1394948.1430113821</v>
          </cell>
          <cell r="K120">
            <v>1568589.0479618711</v>
          </cell>
          <cell r="L120">
            <v>543715.20000000007</v>
          </cell>
          <cell r="M120">
            <v>582347.84</v>
          </cell>
          <cell r="N120">
            <v>15832522</v>
          </cell>
          <cell r="O120">
            <v>0</v>
          </cell>
          <cell r="P120">
            <v>-1613267</v>
          </cell>
          <cell r="Q120">
            <v>46935</v>
          </cell>
          <cell r="R120"/>
          <cell r="T120"/>
        </row>
        <row r="121">
          <cell r="B121">
            <v>32410</v>
          </cell>
          <cell r="C121" t="str">
            <v>Whiteville City Schools</v>
          </cell>
          <cell r="D121">
            <v>13055467.891196325</v>
          </cell>
          <cell r="E121">
            <v>13996914.612690106</v>
          </cell>
          <cell r="F121">
            <v>118027263.51433299</v>
          </cell>
          <cell r="G121">
            <v>126237932.59202699</v>
          </cell>
          <cell r="H121">
            <v>789850.77999999991</v>
          </cell>
          <cell r="I121">
            <v>877608.29999999981</v>
          </cell>
          <cell r="J121">
            <v>2026430.1583201857</v>
          </cell>
          <cell r="K121">
            <v>2363890.914029038</v>
          </cell>
          <cell r="L121">
            <v>789850.77999999991</v>
          </cell>
          <cell r="M121">
            <v>877608.29999999981</v>
          </cell>
          <cell r="N121">
            <v>25336229</v>
          </cell>
          <cell r="O121">
            <v>0</v>
          </cell>
          <cell r="P121">
            <v>-2406713</v>
          </cell>
          <cell r="Q121">
            <v>-306155</v>
          </cell>
          <cell r="R121"/>
          <cell r="T121"/>
        </row>
        <row r="122">
          <cell r="B122">
            <v>32500</v>
          </cell>
          <cell r="C122" t="str">
            <v>New Bern/Craven County Board Of Education</v>
          </cell>
          <cell r="D122">
            <v>70084845.262277365</v>
          </cell>
          <cell r="E122">
            <v>74058056.789143518</v>
          </cell>
          <cell r="F122">
            <v>683817452.28092504</v>
          </cell>
          <cell r="G122">
            <v>743269364.77479696</v>
          </cell>
          <cell r="H122">
            <v>4240106.1500000004</v>
          </cell>
          <cell r="I122">
            <v>4643449.4399999995</v>
          </cell>
          <cell r="J122">
            <v>10878357.272545701</v>
          </cell>
          <cell r="K122">
            <v>12507411.268750791</v>
          </cell>
          <cell r="L122">
            <v>4240106.1500000004</v>
          </cell>
          <cell r="M122">
            <v>4643449.4399999995</v>
          </cell>
          <cell r="N122">
            <v>143473565</v>
          </cell>
          <cell r="O122">
            <v>0</v>
          </cell>
          <cell r="P122">
            <v>-13943831</v>
          </cell>
          <cell r="Q122">
            <v>-1545345</v>
          </cell>
          <cell r="R122"/>
          <cell r="T122"/>
        </row>
        <row r="123">
          <cell r="B123">
            <v>32505</v>
          </cell>
          <cell r="C123" t="str">
            <v>Craven Community College</v>
          </cell>
          <cell r="D123">
            <v>11506564.478736192</v>
          </cell>
          <cell r="E123">
            <v>11629755.387811869</v>
          </cell>
          <cell r="F123">
            <v>108854705.26016501</v>
          </cell>
          <cell r="G123">
            <v>107647508.625183</v>
          </cell>
          <cell r="H123">
            <v>696142.72</v>
          </cell>
          <cell r="I123">
            <v>729187.12</v>
          </cell>
          <cell r="J123">
            <v>1786014.0649643275</v>
          </cell>
          <cell r="K123">
            <v>1964109.5094417431</v>
          </cell>
          <cell r="L123">
            <v>696142.72</v>
          </cell>
          <cell r="M123">
            <v>729187.12</v>
          </cell>
          <cell r="N123">
            <v>19961169</v>
          </cell>
          <cell r="O123">
            <v>0</v>
          </cell>
          <cell r="P123">
            <v>-2219674</v>
          </cell>
          <cell r="Q123">
            <v>211883</v>
          </cell>
          <cell r="R123"/>
          <cell r="T123"/>
        </row>
        <row r="124">
          <cell r="B124">
            <v>32600</v>
          </cell>
          <cell r="C124" t="str">
            <v>Cumberland County Schools</v>
          </cell>
          <cell r="D124">
            <v>254289748.79740846</v>
          </cell>
          <cell r="E124">
            <v>266664513.03812379</v>
          </cell>
          <cell r="F124">
            <v>2485647437.4656501</v>
          </cell>
          <cell r="G124">
            <v>2711216286.8193302</v>
          </cell>
          <cell r="H124">
            <v>15384431.880000001</v>
          </cell>
          <cell r="I124">
            <v>16719898.379999997</v>
          </cell>
          <cell r="J124">
            <v>39470084.12178123</v>
          </cell>
          <cell r="K124">
            <v>45036055.224148214</v>
          </cell>
          <cell r="L124">
            <v>15384431.880000001</v>
          </cell>
          <cell r="M124">
            <v>16719898.379999997</v>
          </cell>
          <cell r="N124">
            <v>518296049</v>
          </cell>
          <cell r="O124">
            <v>0</v>
          </cell>
          <cell r="P124">
            <v>-50685235</v>
          </cell>
          <cell r="Q124">
            <v>-4204902</v>
          </cell>
          <cell r="R124"/>
          <cell r="T124"/>
        </row>
        <row r="125">
          <cell r="B125">
            <v>32605</v>
          </cell>
          <cell r="C125" t="str">
            <v>Fayetteville Technical Community College</v>
          </cell>
          <cell r="D125">
            <v>40570722.364117183</v>
          </cell>
          <cell r="E125">
            <v>41714830.513849698</v>
          </cell>
          <cell r="F125">
            <v>355165033.36673999</v>
          </cell>
          <cell r="G125">
            <v>381465683.365798</v>
          </cell>
          <cell r="H125">
            <v>2454513.08</v>
          </cell>
          <cell r="I125">
            <v>2615525.0999999996</v>
          </cell>
          <cell r="J125">
            <v>6297264.5659770919</v>
          </cell>
          <cell r="K125">
            <v>7045074.6868561879</v>
          </cell>
          <cell r="L125">
            <v>2454513.08</v>
          </cell>
          <cell r="M125">
            <v>2615525.0999999996</v>
          </cell>
          <cell r="N125">
            <v>69265469</v>
          </cell>
          <cell r="O125">
            <v>0</v>
          </cell>
          <cell r="P125">
            <v>-7242227</v>
          </cell>
          <cell r="Q125">
            <v>-400131</v>
          </cell>
          <cell r="R125"/>
          <cell r="T125"/>
        </row>
        <row r="126">
          <cell r="B126">
            <v>32700</v>
          </cell>
          <cell r="C126" t="str">
            <v>Currituck County Schools</v>
          </cell>
          <cell r="D126">
            <v>23320532.897563759</v>
          </cell>
          <cell r="E126">
            <v>24812604.960640077</v>
          </cell>
          <cell r="F126">
            <v>227706970.42354599</v>
          </cell>
          <cell r="G126">
            <v>241488054.04449701</v>
          </cell>
          <cell r="H126">
            <v>1410883.2599999998</v>
          </cell>
          <cell r="I126">
            <v>1555753.44</v>
          </cell>
          <cell r="J126">
            <v>3619742.4378476902</v>
          </cell>
          <cell r="K126">
            <v>4190515.7702877475</v>
          </cell>
          <cell r="L126">
            <v>1410883.2599999998</v>
          </cell>
          <cell r="M126">
            <v>1555753.44</v>
          </cell>
          <cell r="N126">
            <v>46900827</v>
          </cell>
          <cell r="O126">
            <v>0</v>
          </cell>
          <cell r="P126">
            <v>-4643209</v>
          </cell>
          <cell r="Q126">
            <v>375306</v>
          </cell>
          <cell r="R126"/>
          <cell r="T126"/>
        </row>
        <row r="127">
          <cell r="B127">
            <v>32800</v>
          </cell>
          <cell r="C127" t="str">
            <v>Dare County Schools</v>
          </cell>
          <cell r="D127">
            <v>34848461.313933916</v>
          </cell>
          <cell r="E127">
            <v>36310308.29974138</v>
          </cell>
          <cell r="F127">
            <v>316799589.09005201</v>
          </cell>
          <cell r="G127">
            <v>346719017.67200702</v>
          </cell>
          <cell r="H127">
            <v>2108318.4900000002</v>
          </cell>
          <cell r="I127">
            <v>2276660.88</v>
          </cell>
          <cell r="J127">
            <v>5409072.5484629842</v>
          </cell>
          <cell r="K127">
            <v>6132323.4620244075</v>
          </cell>
          <cell r="L127">
            <v>2108318.4900000002</v>
          </cell>
          <cell r="M127">
            <v>2276660.88</v>
          </cell>
          <cell r="N127">
            <v>61923558</v>
          </cell>
          <cell r="O127">
            <v>0</v>
          </cell>
          <cell r="P127">
            <v>-6459911</v>
          </cell>
          <cell r="Q127">
            <v>1087031</v>
          </cell>
          <cell r="R127"/>
          <cell r="T127"/>
        </row>
        <row r="128">
          <cell r="B128">
            <v>32900</v>
          </cell>
          <cell r="C128" t="str">
            <v>Davidson County Schools</v>
          </cell>
          <cell r="D128">
            <v>93864322.899197564</v>
          </cell>
          <cell r="E128">
            <v>94654608.133559719</v>
          </cell>
          <cell r="F128">
            <v>946800101.48060095</v>
          </cell>
          <cell r="G128">
            <v>974809586.27316701</v>
          </cell>
          <cell r="H128">
            <v>5678755.3899999987</v>
          </cell>
          <cell r="I128">
            <v>5934855.790000001</v>
          </cell>
          <cell r="J128">
            <v>14569335.721893325</v>
          </cell>
          <cell r="K128">
            <v>15985892.200488115</v>
          </cell>
          <cell r="L128">
            <v>5678755.3899999987</v>
          </cell>
          <cell r="M128">
            <v>5934855.790000001</v>
          </cell>
          <cell r="N128">
            <v>196722370</v>
          </cell>
          <cell r="O128">
            <v>0</v>
          </cell>
          <cell r="P128">
            <v>-19306353</v>
          </cell>
          <cell r="Q128">
            <v>424855</v>
          </cell>
          <cell r="R128"/>
          <cell r="T128"/>
        </row>
        <row r="129">
          <cell r="B129">
            <v>32901</v>
          </cell>
          <cell r="C129" t="str">
            <v>Invest Collegiate Charter School</v>
          </cell>
          <cell r="D129">
            <v>2060342.5355291408</v>
          </cell>
          <cell r="E129">
            <v>1579802.7440828921</v>
          </cell>
          <cell r="F129">
            <v>25356103.057496998</v>
          </cell>
          <cell r="G129">
            <v>21831856.389389001</v>
          </cell>
          <cell r="H129">
            <v>124649.93</v>
          </cell>
          <cell r="I129">
            <v>99053.829999999987</v>
          </cell>
          <cell r="J129">
            <v>319800.12399873819</v>
          </cell>
          <cell r="K129">
            <v>266807.46836233995</v>
          </cell>
          <cell r="L129">
            <v>124649.93</v>
          </cell>
          <cell r="M129">
            <v>99053.829999999987</v>
          </cell>
          <cell r="N129">
            <v>5159836</v>
          </cell>
          <cell r="O129">
            <v>0</v>
          </cell>
          <cell r="P129">
            <v>-517040</v>
          </cell>
          <cell r="Q129">
            <v>-313300</v>
          </cell>
          <cell r="R129"/>
          <cell r="T129"/>
        </row>
        <row r="130">
          <cell r="B130">
            <v>32905</v>
          </cell>
          <cell r="C130" t="str">
            <v>Davidson County Community College</v>
          </cell>
          <cell r="D130">
            <v>14643117.831269117</v>
          </cell>
          <cell r="E130">
            <v>14024404.988376126</v>
          </cell>
          <cell r="F130">
            <v>130077643.845393</v>
          </cell>
          <cell r="G130">
            <v>129577960.135736</v>
          </cell>
          <cell r="H130">
            <v>885902.99000000011</v>
          </cell>
          <cell r="I130">
            <v>879331.95000000007</v>
          </cell>
          <cell r="J130">
            <v>2272860.3702613628</v>
          </cell>
          <cell r="K130">
            <v>2368533.6693151565</v>
          </cell>
          <cell r="L130">
            <v>885902.99000000011</v>
          </cell>
          <cell r="M130">
            <v>879331.95000000007</v>
          </cell>
          <cell r="N130">
            <v>25876396</v>
          </cell>
          <cell r="O130">
            <v>0</v>
          </cell>
          <cell r="P130">
            <v>-2652434</v>
          </cell>
          <cell r="Q130">
            <v>-192062</v>
          </cell>
          <cell r="R130"/>
          <cell r="T130"/>
        </row>
        <row r="131">
          <cell r="B131">
            <v>32910</v>
          </cell>
          <cell r="C131" t="str">
            <v>Lexington City Schools</v>
          </cell>
          <cell r="D131">
            <v>18485648.900477439</v>
          </cell>
          <cell r="E131">
            <v>19222507.678783286</v>
          </cell>
          <cell r="F131">
            <v>172778268.97347301</v>
          </cell>
          <cell r="G131">
            <v>189841529.78462201</v>
          </cell>
          <cell r="H131">
            <v>1118374.6399999999</v>
          </cell>
          <cell r="I131">
            <v>1205253.6399999999</v>
          </cell>
          <cell r="J131">
            <v>2869286.3971046288</v>
          </cell>
          <cell r="K131">
            <v>3246423.4085940453</v>
          </cell>
          <cell r="L131">
            <v>1118374.6399999999</v>
          </cell>
          <cell r="M131">
            <v>1205253.6399999999</v>
          </cell>
          <cell r="N131">
            <v>36132586</v>
          </cell>
          <cell r="O131">
            <v>0</v>
          </cell>
          <cell r="P131">
            <v>-3523149</v>
          </cell>
          <cell r="Q131">
            <v>120319</v>
          </cell>
          <cell r="R131"/>
          <cell r="T131"/>
        </row>
        <row r="132">
          <cell r="B132">
            <v>32920</v>
          </cell>
          <cell r="C132" t="str">
            <v>Thomasville City Schools</v>
          </cell>
          <cell r="D132">
            <v>14594475.703481069</v>
          </cell>
          <cell r="E132">
            <v>15196145.549513947</v>
          </cell>
          <cell r="F132">
            <v>150838835.86001101</v>
          </cell>
          <cell r="G132">
            <v>158002980.808882</v>
          </cell>
          <cell r="H132">
            <v>882960.16</v>
          </cell>
          <cell r="I132">
            <v>952800.23000000021</v>
          </cell>
          <cell r="J132">
            <v>2265310.2866078285</v>
          </cell>
          <cell r="K132">
            <v>2566424.9148302022</v>
          </cell>
          <cell r="L132">
            <v>882960.16</v>
          </cell>
          <cell r="M132">
            <v>952800.23000000021</v>
          </cell>
          <cell r="N132">
            <v>30270973</v>
          </cell>
          <cell r="O132">
            <v>0</v>
          </cell>
          <cell r="P132">
            <v>-3075779</v>
          </cell>
          <cell r="Q132">
            <v>484681</v>
          </cell>
          <cell r="R132"/>
          <cell r="T132"/>
        </row>
        <row r="133">
          <cell r="B133">
            <v>33000</v>
          </cell>
          <cell r="C133" t="str">
            <v>Davie County Schools</v>
          </cell>
          <cell r="D133">
            <v>34759515.458539009</v>
          </cell>
          <cell r="E133">
            <v>35944672.507291704</v>
          </cell>
          <cell r="F133">
            <v>359645894.108365</v>
          </cell>
          <cell r="G133">
            <v>377884207.007303</v>
          </cell>
          <cell r="H133">
            <v>2102937.2999999998</v>
          </cell>
          <cell r="I133">
            <v>2253735.4699999997</v>
          </cell>
          <cell r="J133">
            <v>5395266.6423605029</v>
          </cell>
          <cell r="K133">
            <v>6070572.4867893383</v>
          </cell>
          <cell r="L133">
            <v>2102937.2999999998</v>
          </cell>
          <cell r="M133">
            <v>2253735.4699999997</v>
          </cell>
          <cell r="N133">
            <v>74143671</v>
          </cell>
          <cell r="O133">
            <v>0</v>
          </cell>
          <cell r="P133">
            <v>-7333597</v>
          </cell>
          <cell r="Q133">
            <v>-120933</v>
          </cell>
          <cell r="R133"/>
          <cell r="T133"/>
        </row>
        <row r="134">
          <cell r="B134">
            <v>33001</v>
          </cell>
          <cell r="C134" t="str">
            <v>N.E. Regional School For Biotechnology</v>
          </cell>
          <cell r="D134">
            <v>985617.84368699545</v>
          </cell>
          <cell r="E134">
            <v>940649.95436227124</v>
          </cell>
          <cell r="F134">
            <v>9851762.1804709993</v>
          </cell>
          <cell r="G134">
            <v>8671641.8560010009</v>
          </cell>
          <cell r="H134">
            <v>59629.5</v>
          </cell>
          <cell r="I134">
            <v>58978.87</v>
          </cell>
          <cell r="J134">
            <v>152984.61454396934</v>
          </cell>
          <cell r="K134">
            <v>158863.14533795981</v>
          </cell>
          <cell r="L134">
            <v>59629.5</v>
          </cell>
          <cell r="M134">
            <v>58978.87</v>
          </cell>
          <cell r="N134">
            <v>2135878</v>
          </cell>
          <cell r="O134">
            <v>0</v>
          </cell>
          <cell r="P134">
            <v>-200889</v>
          </cell>
          <cell r="Q134">
            <v>9558</v>
          </cell>
          <cell r="R134"/>
          <cell r="T134"/>
        </row>
        <row r="135">
          <cell r="B135">
            <v>33027</v>
          </cell>
          <cell r="C135" t="str">
            <v>Cornerstone Academy</v>
          </cell>
          <cell r="D135">
            <v>3749049.1518836282</v>
          </cell>
          <cell r="E135">
            <v>4378560.4685082519</v>
          </cell>
          <cell r="F135">
            <v>44856910.141883999</v>
          </cell>
          <cell r="G135">
            <v>51847169.088394001</v>
          </cell>
          <cell r="H135">
            <v>226816.02999999997</v>
          </cell>
          <cell r="I135">
            <v>274536.29000000004</v>
          </cell>
          <cell r="J135">
            <v>581916.0469556743</v>
          </cell>
          <cell r="K135">
            <v>739480.0636026815</v>
          </cell>
          <cell r="L135">
            <v>226816.02999999997</v>
          </cell>
          <cell r="M135">
            <v>274536.29000000004</v>
          </cell>
          <cell r="N135">
            <v>8646125</v>
          </cell>
          <cell r="O135">
            <v>0</v>
          </cell>
          <cell r="P135">
            <v>-914684</v>
          </cell>
          <cell r="Q135">
            <v>327191</v>
          </cell>
          <cell r="R135"/>
          <cell r="T135"/>
        </row>
        <row r="136">
          <cell r="B136">
            <v>33100</v>
          </cell>
          <cell r="C136" t="str">
            <v>Duplin County Schools</v>
          </cell>
          <cell r="D136">
            <v>50572577.595985785</v>
          </cell>
          <cell r="E136">
            <v>51110079.681230754</v>
          </cell>
          <cell r="F136">
            <v>496429206.31726301</v>
          </cell>
          <cell r="G136">
            <v>510138054.90230298</v>
          </cell>
          <cell r="H136">
            <v>3059621.4699999997</v>
          </cell>
          <cell r="I136">
            <v>3204608.3999999994</v>
          </cell>
          <cell r="J136">
            <v>7849722.2220277349</v>
          </cell>
          <cell r="K136">
            <v>8631806.1027694624</v>
          </cell>
          <cell r="L136">
            <v>3059621.4699999997</v>
          </cell>
          <cell r="M136">
            <v>3204608.3999999994</v>
          </cell>
          <cell r="N136">
            <v>105778285</v>
          </cell>
          <cell r="O136">
            <v>0</v>
          </cell>
          <cell r="P136">
            <v>-10122767</v>
          </cell>
          <cell r="Q136">
            <v>-927663</v>
          </cell>
          <cell r="R136"/>
          <cell r="T136"/>
        </row>
        <row r="137">
          <cell r="B137">
            <v>33105</v>
          </cell>
          <cell r="C137" t="str">
            <v>James Sprunt Technical College</v>
          </cell>
          <cell r="D137">
            <v>5958619.4141039513</v>
          </cell>
          <cell r="E137">
            <v>5824843.5432089623</v>
          </cell>
          <cell r="F137">
            <v>55518223.892080002</v>
          </cell>
          <cell r="G137">
            <v>55537418.442893997</v>
          </cell>
          <cell r="H137">
            <v>360494.18</v>
          </cell>
          <cell r="I137">
            <v>365218.42000000004</v>
          </cell>
          <cell r="J137">
            <v>924878.84642071964</v>
          </cell>
          <cell r="K137">
            <v>983737.85283712717</v>
          </cell>
          <cell r="L137">
            <v>360494.18</v>
          </cell>
          <cell r="M137">
            <v>365218.42000000004</v>
          </cell>
          <cell r="N137">
            <v>11246954</v>
          </cell>
          <cell r="O137">
            <v>0</v>
          </cell>
          <cell r="P137">
            <v>-1132081</v>
          </cell>
          <cell r="Q137">
            <v>-105222</v>
          </cell>
          <cell r="R137"/>
          <cell r="T137"/>
        </row>
        <row r="138">
          <cell r="B138">
            <v>33200</v>
          </cell>
          <cell r="C138" t="str">
            <v>Durham Public Schools</v>
          </cell>
          <cell r="D138">
            <v>213515581.6672948</v>
          </cell>
          <cell r="E138">
            <v>230284627.52495155</v>
          </cell>
          <cell r="F138">
            <v>2211076756.9115701</v>
          </cell>
          <cell r="G138">
            <v>2401343346.8619099</v>
          </cell>
          <cell r="H138">
            <v>12917610.470000001</v>
          </cell>
          <cell r="I138">
            <v>14438875.000000002</v>
          </cell>
          <cell r="J138">
            <v>33141241.4758147</v>
          </cell>
          <cell r="K138">
            <v>38891981.105125189</v>
          </cell>
          <cell r="L138">
            <v>12917610.470000001</v>
          </cell>
          <cell r="M138">
            <v>14438875.000000002</v>
          </cell>
          <cell r="N138">
            <v>468027345</v>
          </cell>
          <cell r="O138">
            <v>0</v>
          </cell>
          <cell r="P138">
            <v>-45086420</v>
          </cell>
          <cell r="Q138">
            <v>-2300972</v>
          </cell>
          <cell r="R138"/>
          <cell r="T138"/>
        </row>
        <row r="139">
          <cell r="B139">
            <v>33202</v>
          </cell>
          <cell r="C139" t="str">
            <v>Central Park School For Children</v>
          </cell>
          <cell r="D139">
            <v>3124973.6094065891</v>
          </cell>
          <cell r="E139">
            <v>3149480.3090376174</v>
          </cell>
          <cell r="F139">
            <v>38183468.466642</v>
          </cell>
          <cell r="G139">
            <v>40250091.078140996</v>
          </cell>
          <cell r="H139">
            <v>189059.69999999998</v>
          </cell>
          <cell r="I139">
            <v>197472.81000000003</v>
          </cell>
          <cell r="J139">
            <v>485048.93266417593</v>
          </cell>
          <cell r="K139">
            <v>531904.92994059273</v>
          </cell>
          <cell r="L139">
            <v>189059.69999999998</v>
          </cell>
          <cell r="M139">
            <v>197472.81000000003</v>
          </cell>
          <cell r="N139">
            <v>6941474</v>
          </cell>
          <cell r="O139">
            <v>0</v>
          </cell>
          <cell r="P139">
            <v>-778605</v>
          </cell>
          <cell r="Q139">
            <v>488524</v>
          </cell>
          <cell r="R139"/>
          <cell r="T139"/>
        </row>
        <row r="140">
          <cell r="B140">
            <v>33203</v>
          </cell>
          <cell r="C140" t="str">
            <v>Healthy Start Academy</v>
          </cell>
          <cell r="D140">
            <v>1584165.4550841914</v>
          </cell>
          <cell r="E140">
            <v>1860533.1240680027</v>
          </cell>
          <cell r="F140">
            <v>18412901.84313</v>
          </cell>
          <cell r="G140">
            <v>20042932.492488001</v>
          </cell>
          <cell r="H140">
            <v>95841.4</v>
          </cell>
          <cell r="I140">
            <v>116655.65999999999</v>
          </cell>
          <cell r="J140">
            <v>245889.36074182045</v>
          </cell>
          <cell r="K140">
            <v>314219.05962382158</v>
          </cell>
          <cell r="L140">
            <v>95841.4</v>
          </cell>
          <cell r="M140">
            <v>116655.65999999999</v>
          </cell>
          <cell r="N140">
            <v>4006932</v>
          </cell>
          <cell r="O140">
            <v>0</v>
          </cell>
          <cell r="P140">
            <v>-375460</v>
          </cell>
          <cell r="Q140">
            <v>-18654</v>
          </cell>
          <cell r="R140"/>
          <cell r="T140"/>
        </row>
        <row r="141">
          <cell r="B141">
            <v>33204</v>
          </cell>
          <cell r="C141" t="str">
            <v>Voyager Academy</v>
          </cell>
          <cell r="D141">
            <v>4998075.6143102953</v>
          </cell>
          <cell r="E141">
            <v>5259575.4543240741</v>
          </cell>
          <cell r="F141">
            <v>62370322.230811998</v>
          </cell>
          <cell r="G141">
            <v>69686500.853472993</v>
          </cell>
          <cell r="H141">
            <v>302381.65000000002</v>
          </cell>
          <cell r="I141">
            <v>329776.03999999998</v>
          </cell>
          <cell r="J141">
            <v>775786.14897692332</v>
          </cell>
          <cell r="K141">
            <v>888271.66358895728</v>
          </cell>
          <cell r="L141">
            <v>302381.65000000002</v>
          </cell>
          <cell r="M141">
            <v>329776.03999999998</v>
          </cell>
          <cell r="N141">
            <v>14468414</v>
          </cell>
          <cell r="O141">
            <v>0</v>
          </cell>
          <cell r="P141">
            <v>-1271803</v>
          </cell>
          <cell r="Q141">
            <v>-191621</v>
          </cell>
          <cell r="R141"/>
          <cell r="T141"/>
        </row>
        <row r="142">
          <cell r="B142">
            <v>33205</v>
          </cell>
          <cell r="C142" t="str">
            <v>Durham Technical Institute</v>
          </cell>
          <cell r="D142">
            <v>18963002.352046337</v>
          </cell>
          <cell r="E142">
            <v>19763576.932453878</v>
          </cell>
          <cell r="F142">
            <v>176837008.83376899</v>
          </cell>
          <cell r="G142">
            <v>180407919.00989199</v>
          </cell>
          <cell r="H142">
            <v>1147254.3400000001</v>
          </cell>
          <cell r="I142">
            <v>1239178.75</v>
          </cell>
          <cell r="J142">
            <v>2943379.7531221285</v>
          </cell>
          <cell r="K142">
            <v>3337802.7395397937</v>
          </cell>
          <cell r="L142">
            <v>1147254.3400000001</v>
          </cell>
          <cell r="M142">
            <v>1239178.75</v>
          </cell>
          <cell r="N142">
            <v>35343440</v>
          </cell>
          <cell r="O142">
            <v>0</v>
          </cell>
          <cell r="P142">
            <v>-3605912</v>
          </cell>
          <cell r="Q142">
            <v>-192041</v>
          </cell>
          <cell r="R142"/>
          <cell r="T142"/>
        </row>
        <row r="143">
          <cell r="B143">
            <v>33206</v>
          </cell>
          <cell r="C143" t="str">
            <v>Bear Grass Charter School</v>
          </cell>
          <cell r="D143">
            <v>1706919.7901322367</v>
          </cell>
          <cell r="E143">
            <v>1787455.758142041</v>
          </cell>
          <cell r="F143">
            <v>17513160.466956001</v>
          </cell>
          <cell r="G143">
            <v>17678141.204821002</v>
          </cell>
          <cell r="H143">
            <v>103267.99000000002</v>
          </cell>
          <cell r="I143">
            <v>112073.70000000001</v>
          </cell>
          <cell r="J143">
            <v>264942.9165912926</v>
          </cell>
          <cell r="K143">
            <v>301877.27387220046</v>
          </cell>
          <cell r="L143">
            <v>103267.99000000002</v>
          </cell>
          <cell r="M143">
            <v>112073.70000000001</v>
          </cell>
          <cell r="N143">
            <v>3308308</v>
          </cell>
          <cell r="O143">
            <v>0</v>
          </cell>
          <cell r="P143">
            <v>-357114</v>
          </cell>
          <cell r="Q143">
            <v>117743</v>
          </cell>
          <cell r="R143"/>
          <cell r="T143"/>
        </row>
        <row r="144">
          <cell r="B144">
            <v>33207</v>
          </cell>
          <cell r="C144" t="str">
            <v>Invest Collegiate Charter (Buncombe)</v>
          </cell>
          <cell r="D144">
            <v>3828934.6190308132</v>
          </cell>
          <cell r="E144">
            <v>4679069.7563361675</v>
          </cell>
          <cell r="F144">
            <v>51732233.963652998</v>
          </cell>
          <cell r="G144">
            <v>63647657.416913003</v>
          </cell>
          <cell r="H144">
            <v>231649.07000000004</v>
          </cell>
          <cell r="I144">
            <v>293378.25999999995</v>
          </cell>
          <cell r="J144">
            <v>594315.6270540416</v>
          </cell>
          <cell r="K144">
            <v>790232.04678858293</v>
          </cell>
          <cell r="L144">
            <v>231649.07000000004</v>
          </cell>
          <cell r="M144">
            <v>293378.25999999995</v>
          </cell>
          <cell r="N144">
            <v>9486827</v>
          </cell>
          <cell r="O144">
            <v>0</v>
          </cell>
          <cell r="P144">
            <v>-1054880</v>
          </cell>
          <cell r="Q144">
            <v>921177</v>
          </cell>
          <cell r="R144"/>
          <cell r="T144"/>
        </row>
        <row r="145">
          <cell r="B145">
            <v>33208</v>
          </cell>
          <cell r="C145" t="str">
            <v>Kipp Halifax College Prep Charter</v>
          </cell>
          <cell r="D145">
            <v>0</v>
          </cell>
          <cell r="E145">
            <v>0</v>
          </cell>
          <cell r="F145">
            <v>0</v>
          </cell>
          <cell r="G145">
            <v>0</v>
          </cell>
          <cell r="H145">
            <v>0</v>
          </cell>
          <cell r="I145">
            <v>0</v>
          </cell>
          <cell r="J145">
            <v>0</v>
          </cell>
          <cell r="K145">
            <v>0</v>
          </cell>
          <cell r="L145">
            <v>0</v>
          </cell>
          <cell r="M145">
            <v>0</v>
          </cell>
          <cell r="N145">
            <v>895903</v>
          </cell>
          <cell r="O145">
            <v>0</v>
          </cell>
          <cell r="P145">
            <v>0</v>
          </cell>
          <cell r="Q145">
            <v>-223659</v>
          </cell>
          <cell r="R145"/>
          <cell r="T145"/>
        </row>
        <row r="146">
          <cell r="B146">
            <v>33209</v>
          </cell>
          <cell r="C146" t="str">
            <v>Pioneer Springs Community Charter</v>
          </cell>
          <cell r="D146">
            <v>1391449.5177070682</v>
          </cell>
          <cell r="E146">
            <v>1541919.8851776854</v>
          </cell>
          <cell r="F146">
            <v>14127304.137075</v>
          </cell>
          <cell r="G146">
            <v>18681427.298190001</v>
          </cell>
          <cell r="H146">
            <v>84182.159999999989</v>
          </cell>
          <cell r="I146">
            <v>96678.569999999992</v>
          </cell>
          <cell r="J146">
            <v>215976.57701437632</v>
          </cell>
          <cell r="K146">
            <v>260409.56222077704</v>
          </cell>
          <cell r="L146">
            <v>84182.159999999989</v>
          </cell>
          <cell r="M146">
            <v>96678.569999999992</v>
          </cell>
          <cell r="N146">
            <v>2453128</v>
          </cell>
          <cell r="O146">
            <v>0</v>
          </cell>
          <cell r="P146">
            <v>-288072</v>
          </cell>
          <cell r="Q146">
            <v>127571</v>
          </cell>
          <cell r="R146"/>
          <cell r="T146"/>
        </row>
        <row r="147">
          <cell r="B147">
            <v>33300</v>
          </cell>
          <cell r="C147" t="str">
            <v>Edgecombe County Schools</v>
          </cell>
          <cell r="D147">
            <v>33167582.515998375</v>
          </cell>
          <cell r="E147">
            <v>33974029.87439584</v>
          </cell>
          <cell r="F147">
            <v>330467914.89389598</v>
          </cell>
          <cell r="G147">
            <v>348066183.54004502</v>
          </cell>
          <cell r="H147">
            <v>2006625.9699999997</v>
          </cell>
          <cell r="I147">
            <v>2130175.9300000002</v>
          </cell>
          <cell r="J147">
            <v>5148171.6357569415</v>
          </cell>
          <cell r="K147">
            <v>5737757.4097810574</v>
          </cell>
          <cell r="L147">
            <v>2006625.9699999997</v>
          </cell>
          <cell r="M147">
            <v>2130175.9300000002</v>
          </cell>
          <cell r="N147">
            <v>67632801</v>
          </cell>
          <cell r="O147">
            <v>0</v>
          </cell>
          <cell r="P147">
            <v>-6738624</v>
          </cell>
          <cell r="Q147">
            <v>235408</v>
          </cell>
          <cell r="R147"/>
          <cell r="T147"/>
        </row>
        <row r="148">
          <cell r="B148">
            <v>33305</v>
          </cell>
          <cell r="C148" t="str">
            <v>Edgecombe Technical College</v>
          </cell>
          <cell r="D148">
            <v>9733673.194316471</v>
          </cell>
          <cell r="E148">
            <v>9542850.7862937227</v>
          </cell>
          <cell r="F148">
            <v>78081297.907656997</v>
          </cell>
          <cell r="G148">
            <v>79035639.185010001</v>
          </cell>
          <cell r="H148">
            <v>588883.4800000001</v>
          </cell>
          <cell r="I148">
            <v>598337.93999999994</v>
          </cell>
          <cell r="J148">
            <v>1510831.252972292</v>
          </cell>
          <cell r="K148">
            <v>1611659.3472108818</v>
          </cell>
          <cell r="L148">
            <v>588883.4800000001</v>
          </cell>
          <cell r="M148">
            <v>598337.93999999994</v>
          </cell>
          <cell r="N148">
            <v>16162132</v>
          </cell>
          <cell r="O148">
            <v>0</v>
          </cell>
          <cell r="P148">
            <v>-1592168</v>
          </cell>
          <cell r="Q148">
            <v>-179794</v>
          </cell>
          <cell r="R148"/>
          <cell r="T148"/>
        </row>
        <row r="149">
          <cell r="B149">
            <v>33400</v>
          </cell>
          <cell r="C149" t="str">
            <v>Winston-Salem-Forsyth County Schools</v>
          </cell>
          <cell r="D149">
            <v>301982894.18156475</v>
          </cell>
          <cell r="E149">
            <v>291883875.24013811</v>
          </cell>
          <cell r="F149">
            <v>2970638869.2929101</v>
          </cell>
          <cell r="G149">
            <v>3146554967.0475602</v>
          </cell>
          <cell r="H149">
            <v>18269848.809999999</v>
          </cell>
          <cell r="I149">
            <v>18301155.550000001</v>
          </cell>
          <cell r="J149">
            <v>46872869.602704145</v>
          </cell>
          <cell r="K149">
            <v>49295266.830175959</v>
          </cell>
          <cell r="L149">
            <v>18269848.809999999</v>
          </cell>
          <cell r="M149">
            <v>18301155.550000001</v>
          </cell>
          <cell r="N149">
            <v>611031994</v>
          </cell>
          <cell r="O149">
            <v>0</v>
          </cell>
          <cell r="P149">
            <v>-60574773</v>
          </cell>
          <cell r="Q149">
            <v>3499165</v>
          </cell>
          <cell r="R149"/>
          <cell r="T149"/>
        </row>
        <row r="150">
          <cell r="B150">
            <v>33402</v>
          </cell>
          <cell r="C150" t="str">
            <v>Arts Based Elementary Charter</v>
          </cell>
          <cell r="D150">
            <v>2164732.6214576801</v>
          </cell>
          <cell r="E150">
            <v>2331084.9747989508</v>
          </cell>
          <cell r="F150">
            <v>25569449.145089</v>
          </cell>
          <cell r="G150">
            <v>26021578.661419</v>
          </cell>
          <cell r="H150">
            <v>130965.49</v>
          </cell>
          <cell r="I150">
            <v>146159.32</v>
          </cell>
          <cell r="J150">
            <v>336003.23675717675</v>
          </cell>
          <cell r="K150">
            <v>393688.9481886882</v>
          </cell>
          <cell r="L150">
            <v>130965.49</v>
          </cell>
          <cell r="M150">
            <v>146159.32</v>
          </cell>
          <cell r="N150">
            <v>4960057</v>
          </cell>
          <cell r="O150">
            <v>0</v>
          </cell>
          <cell r="P150">
            <v>-521391</v>
          </cell>
          <cell r="Q150">
            <v>113909</v>
          </cell>
          <cell r="R150"/>
          <cell r="T150"/>
        </row>
        <row r="151">
          <cell r="B151">
            <v>33405</v>
          </cell>
          <cell r="C151" t="str">
            <v>Forsyth Technical Institute</v>
          </cell>
          <cell r="D151">
            <v>29628863.132611848</v>
          </cell>
          <cell r="E151">
            <v>29991362.235161129</v>
          </cell>
          <cell r="F151">
            <v>259177318.13845199</v>
          </cell>
          <cell r="G151">
            <v>269790544.27296001</v>
          </cell>
          <cell r="H151">
            <v>1792534.8100000003</v>
          </cell>
          <cell r="I151">
            <v>1880462.1700000002</v>
          </cell>
          <cell r="J151">
            <v>4598902.3380121812</v>
          </cell>
          <cell r="K151">
            <v>5065138.3286123537</v>
          </cell>
          <cell r="L151">
            <v>1792534.8100000003</v>
          </cell>
          <cell r="M151">
            <v>1880462.1700000002</v>
          </cell>
          <cell r="N151">
            <v>54530162</v>
          </cell>
          <cell r="O151">
            <v>0</v>
          </cell>
          <cell r="P151">
            <v>-5284926</v>
          </cell>
          <cell r="Q151">
            <v>-1333117</v>
          </cell>
          <cell r="R151"/>
          <cell r="T151"/>
        </row>
        <row r="152">
          <cell r="B152">
            <v>33500</v>
          </cell>
          <cell r="C152" t="str">
            <v>Franklin County Schools</v>
          </cell>
          <cell r="D152">
            <v>43300885.030807465</v>
          </cell>
          <cell r="E152">
            <v>40654425.61538928</v>
          </cell>
          <cell r="F152">
            <v>455923796.23822999</v>
          </cell>
          <cell r="G152">
            <v>477444052.14073598</v>
          </cell>
          <cell r="H152">
            <v>2619686.8699999996</v>
          </cell>
          <cell r="I152">
            <v>2549037.58</v>
          </cell>
          <cell r="J152">
            <v>6721032.1406828407</v>
          </cell>
          <cell r="K152">
            <v>6865986.5396448141</v>
          </cell>
          <cell r="L152">
            <v>2619686.8699999996</v>
          </cell>
          <cell r="M152">
            <v>2549037.58</v>
          </cell>
          <cell r="N152">
            <v>97501426</v>
          </cell>
          <cell r="O152">
            <v>0</v>
          </cell>
          <cell r="P152">
            <v>-9296815</v>
          </cell>
          <cell r="Q152">
            <v>-1300632</v>
          </cell>
          <cell r="R152"/>
          <cell r="T152"/>
        </row>
        <row r="153">
          <cell r="B153">
            <v>33501</v>
          </cell>
          <cell r="C153" t="str">
            <v>A Childs Garden Charter (AKA Cross Creek Charter)</v>
          </cell>
          <cell r="D153">
            <v>995210.46672733175</v>
          </cell>
          <cell r="E153">
            <v>1271006.8699438437</v>
          </cell>
          <cell r="F153">
            <v>10897783.862554001</v>
          </cell>
          <cell r="G153">
            <v>12042900.54682</v>
          </cell>
          <cell r="H153">
            <v>60209.849999999991</v>
          </cell>
          <cell r="I153">
            <v>79692.289999999994</v>
          </cell>
          <cell r="J153">
            <v>154473.55241952743</v>
          </cell>
          <cell r="K153">
            <v>214655.99202875266</v>
          </cell>
          <cell r="L153">
            <v>60209.849999999991</v>
          </cell>
          <cell r="M153">
            <v>79692.289999999994</v>
          </cell>
          <cell r="N153">
            <v>2363943</v>
          </cell>
          <cell r="O153">
            <v>0</v>
          </cell>
          <cell r="P153">
            <v>-222218</v>
          </cell>
          <cell r="Q153">
            <v>35047</v>
          </cell>
          <cell r="R153"/>
          <cell r="T153"/>
        </row>
        <row r="154">
          <cell r="B154">
            <v>33600</v>
          </cell>
          <cell r="C154" t="str">
            <v>Gaston County Schools</v>
          </cell>
          <cell r="D154">
            <v>156967197.7709513</v>
          </cell>
          <cell r="E154">
            <v>162487419.78730112</v>
          </cell>
          <cell r="F154">
            <v>1612662849.54037</v>
          </cell>
          <cell r="G154">
            <v>1702556730.3250699</v>
          </cell>
          <cell r="H154">
            <v>9496455.0199999996</v>
          </cell>
          <cell r="I154">
            <v>10187981.58</v>
          </cell>
          <cell r="J154">
            <v>24363972.710970957</v>
          </cell>
          <cell r="K154">
            <v>27441943.164458685</v>
          </cell>
          <cell r="L154">
            <v>9496455.0199999996</v>
          </cell>
          <cell r="M154">
            <v>10187981.58</v>
          </cell>
          <cell r="N154">
            <v>326892034</v>
          </cell>
          <cell r="O154">
            <v>0</v>
          </cell>
          <cell r="P154">
            <v>-32884067</v>
          </cell>
          <cell r="Q154">
            <v>3469711</v>
          </cell>
          <cell r="R154"/>
          <cell r="T154"/>
        </row>
        <row r="155">
          <cell r="B155">
            <v>33605</v>
          </cell>
          <cell r="C155" t="str">
            <v>Gaston College</v>
          </cell>
          <cell r="D155">
            <v>22462851.901250247</v>
          </cell>
          <cell r="E155">
            <v>22773649.545598272</v>
          </cell>
          <cell r="F155">
            <v>192478058.317357</v>
          </cell>
          <cell r="G155">
            <v>195497431.99387401</v>
          </cell>
          <cell r="H155">
            <v>1358993.89</v>
          </cell>
          <cell r="I155">
            <v>1427910.68</v>
          </cell>
          <cell r="J155">
            <v>3486615.7930094912</v>
          </cell>
          <cell r="K155">
            <v>3846163.5817448692</v>
          </cell>
          <cell r="L155">
            <v>1358993.89</v>
          </cell>
          <cell r="M155">
            <v>1427910.68</v>
          </cell>
          <cell r="N155">
            <v>39838354</v>
          </cell>
          <cell r="O155">
            <v>0</v>
          </cell>
          <cell r="P155">
            <v>-3924851</v>
          </cell>
          <cell r="Q155">
            <v>-445932</v>
          </cell>
          <cell r="R155"/>
          <cell r="T155"/>
        </row>
        <row r="156">
          <cell r="B156">
            <v>33700</v>
          </cell>
          <cell r="C156" t="str">
            <v>Gates County Schools</v>
          </cell>
          <cell r="D156">
            <v>10948948.367536647</v>
          </cell>
          <cell r="E156">
            <v>11540875.980099034</v>
          </cell>
          <cell r="F156">
            <v>106002426.67516001</v>
          </cell>
          <cell r="G156">
            <v>111040484.924227</v>
          </cell>
          <cell r="H156">
            <v>662407.16</v>
          </cell>
          <cell r="I156">
            <v>723614.36999999988</v>
          </cell>
          <cell r="J156">
            <v>1699462.5821743505</v>
          </cell>
          <cell r="K156">
            <v>1949098.9710373597</v>
          </cell>
          <cell r="L156">
            <v>662407.16</v>
          </cell>
          <cell r="M156">
            <v>723614.36999999988</v>
          </cell>
          <cell r="N156">
            <v>22044368</v>
          </cell>
          <cell r="O156">
            <v>0</v>
          </cell>
          <cell r="P156">
            <v>-2161512</v>
          </cell>
          <cell r="Q156">
            <v>-116818</v>
          </cell>
          <cell r="R156"/>
          <cell r="T156"/>
        </row>
        <row r="157">
          <cell r="B157">
            <v>33800</v>
          </cell>
          <cell r="C157" t="str">
            <v>Graham County Schools</v>
          </cell>
          <cell r="D157">
            <v>8102286.9428050267</v>
          </cell>
          <cell r="E157">
            <v>8506751.8998669069</v>
          </cell>
          <cell r="F157">
            <v>80686925.733927995</v>
          </cell>
          <cell r="G157">
            <v>83179639.096026003</v>
          </cell>
          <cell r="H157">
            <v>490185.24000000005</v>
          </cell>
          <cell r="I157">
            <v>533374.41</v>
          </cell>
          <cell r="J157">
            <v>1257612.4233230718</v>
          </cell>
          <cell r="K157">
            <v>1436676.1590274377</v>
          </cell>
          <cell r="L157">
            <v>490185.24000000005</v>
          </cell>
          <cell r="M157">
            <v>533374.41</v>
          </cell>
          <cell r="N157">
            <v>17257472</v>
          </cell>
          <cell r="O157">
            <v>0</v>
          </cell>
          <cell r="P157">
            <v>-1645300</v>
          </cell>
          <cell r="Q157">
            <v>-71181</v>
          </cell>
          <cell r="R157"/>
          <cell r="T157"/>
        </row>
        <row r="158">
          <cell r="B158">
            <v>33900</v>
          </cell>
          <cell r="C158" t="str">
            <v>Granville County Schools And Oxford Orphanage</v>
          </cell>
          <cell r="D158">
            <v>41881681.782729417</v>
          </cell>
          <cell r="E158">
            <v>43062150.947399117</v>
          </cell>
          <cell r="F158">
            <v>409764309.11962199</v>
          </cell>
          <cell r="G158">
            <v>413838088.63428402</v>
          </cell>
          <cell r="H158">
            <v>2533825.62</v>
          </cell>
          <cell r="I158">
            <v>2700002.2600000002</v>
          </cell>
          <cell r="J158">
            <v>6500747.7137546707</v>
          </cell>
          <cell r="K158">
            <v>7272619.0149658676</v>
          </cell>
          <cell r="L158">
            <v>2533825.62</v>
          </cell>
          <cell r="M158">
            <v>2700002.2600000002</v>
          </cell>
          <cell r="N158">
            <v>86700782</v>
          </cell>
          <cell r="O158">
            <v>0</v>
          </cell>
          <cell r="P158">
            <v>-8355570</v>
          </cell>
          <cell r="Q158">
            <v>-847682</v>
          </cell>
          <cell r="R158"/>
          <cell r="T158"/>
        </row>
        <row r="159">
          <cell r="B159">
            <v>34000</v>
          </cell>
          <cell r="C159" t="str">
            <v>Greene County Schools</v>
          </cell>
          <cell r="D159">
            <v>17981866.189777724</v>
          </cell>
          <cell r="E159">
            <v>18315320.97493336</v>
          </cell>
          <cell r="F159">
            <v>187813024.76853001</v>
          </cell>
          <cell r="G159">
            <v>190125024.97182301</v>
          </cell>
          <cell r="H159">
            <v>1087895.9800000002</v>
          </cell>
          <cell r="I159">
            <v>1148372.92</v>
          </cell>
          <cell r="J159">
            <v>2791090.7715851013</v>
          </cell>
          <cell r="K159">
            <v>3093211.7568908539</v>
          </cell>
          <cell r="L159">
            <v>1087895.9800000002</v>
          </cell>
          <cell r="M159">
            <v>1148372.92</v>
          </cell>
          <cell r="N159">
            <v>39260073</v>
          </cell>
          <cell r="O159">
            <v>0</v>
          </cell>
          <cell r="P159">
            <v>-3829725</v>
          </cell>
          <cell r="Q159">
            <v>10478</v>
          </cell>
          <cell r="R159"/>
          <cell r="T159"/>
        </row>
        <row r="160">
          <cell r="B160">
            <v>34100</v>
          </cell>
          <cell r="C160" t="str">
            <v>Guilford County Schools</v>
          </cell>
          <cell r="D160">
            <v>401475814.5595721</v>
          </cell>
          <cell r="E160">
            <v>428534140.59907854</v>
          </cell>
          <cell r="F160">
            <v>4184534838.5865598</v>
          </cell>
          <cell r="G160">
            <v>4440999775.3069296</v>
          </cell>
          <cell r="H160">
            <v>24289132.179999996</v>
          </cell>
          <cell r="I160">
            <v>26869144.309999999</v>
          </cell>
          <cell r="J160">
            <v>62315859.166433074</v>
          </cell>
          <cell r="K160">
            <v>72373661.577886209</v>
          </cell>
          <cell r="L160">
            <v>24289132.179999996</v>
          </cell>
          <cell r="M160">
            <v>26869144.309999999</v>
          </cell>
          <cell r="N160">
            <v>876058743</v>
          </cell>
          <cell r="O160">
            <v>0</v>
          </cell>
          <cell r="P160">
            <v>-85327520</v>
          </cell>
          <cell r="Q160">
            <v>-3163703</v>
          </cell>
          <cell r="R160"/>
          <cell r="T160"/>
        </row>
        <row r="161">
          <cell r="B161">
            <v>34105</v>
          </cell>
          <cell r="C161" t="str">
            <v>Guilford Technical Community College</v>
          </cell>
          <cell r="D161">
            <v>37167286.817016333</v>
          </cell>
          <cell r="E161">
            <v>37941852.726709045</v>
          </cell>
          <cell r="F161">
            <v>332976941.79843497</v>
          </cell>
          <cell r="G161">
            <v>335872129.06158298</v>
          </cell>
          <cell r="H161">
            <v>2248606.54</v>
          </cell>
          <cell r="I161">
            <v>2378958.9200000004</v>
          </cell>
          <cell r="J161">
            <v>5768993.6152902264</v>
          </cell>
          <cell r="K161">
            <v>6407869.4057888184</v>
          </cell>
          <cell r="L161">
            <v>2248606.54</v>
          </cell>
          <cell r="M161">
            <v>2378958.9200000004</v>
          </cell>
          <cell r="N161">
            <v>69371212</v>
          </cell>
          <cell r="O161">
            <v>0</v>
          </cell>
          <cell r="P161">
            <v>-6789786</v>
          </cell>
          <cell r="Q161">
            <v>-946084</v>
          </cell>
          <cell r="R161"/>
          <cell r="T161"/>
        </row>
        <row r="162">
          <cell r="B162">
            <v>34200</v>
          </cell>
          <cell r="C162" t="str">
            <v>Halifax County Schools</v>
          </cell>
          <cell r="D162">
            <v>15383968.66247322</v>
          </cell>
          <cell r="E162">
            <v>16617239.838825541</v>
          </cell>
          <cell r="F162">
            <v>135183794.140241</v>
          </cell>
          <cell r="G162">
            <v>152215222.52835</v>
          </cell>
          <cell r="H162">
            <v>930724.18</v>
          </cell>
          <cell r="I162">
            <v>1041903.02</v>
          </cell>
          <cell r="J162">
            <v>2387852.990953336</v>
          </cell>
          <cell r="K162">
            <v>2806428.6564717032</v>
          </cell>
          <cell r="L162">
            <v>930724.18</v>
          </cell>
          <cell r="M162">
            <v>1041903.02</v>
          </cell>
          <cell r="N162">
            <v>28706578</v>
          </cell>
          <cell r="O162">
            <v>0</v>
          </cell>
          <cell r="P162">
            <v>-2756554</v>
          </cell>
          <cell r="Q162">
            <v>-1216310</v>
          </cell>
          <cell r="R162"/>
          <cell r="T162"/>
        </row>
        <row r="163">
          <cell r="B163">
            <v>34205</v>
          </cell>
          <cell r="C163" t="str">
            <v>Halifax Community College</v>
          </cell>
          <cell r="D163">
            <v>6749787.0944994753</v>
          </cell>
          <cell r="E163">
            <v>6762678.6706604194</v>
          </cell>
          <cell r="F163">
            <v>60832925.089166999</v>
          </cell>
          <cell r="G163">
            <v>61643703.254316002</v>
          </cell>
          <cell r="H163">
            <v>408359.52</v>
          </cell>
          <cell r="I163">
            <v>424020.8</v>
          </cell>
          <cell r="J163">
            <v>1047681.4959468106</v>
          </cell>
          <cell r="K163">
            <v>1142125.6117100581</v>
          </cell>
          <cell r="L163">
            <v>408359.52</v>
          </cell>
          <cell r="M163">
            <v>424020.8</v>
          </cell>
          <cell r="N163">
            <v>12437938</v>
          </cell>
          <cell r="O163">
            <v>0</v>
          </cell>
          <cell r="P163">
            <v>-1240454</v>
          </cell>
          <cell r="Q163">
            <v>-234180</v>
          </cell>
          <cell r="R163"/>
          <cell r="T163"/>
        </row>
        <row r="164">
          <cell r="B164">
            <v>34220</v>
          </cell>
          <cell r="C164" t="str">
            <v>Roanoke Rapids City Schools</v>
          </cell>
          <cell r="D164">
            <v>16896013.823802356</v>
          </cell>
          <cell r="E164">
            <v>17171287.535459902</v>
          </cell>
          <cell r="F164">
            <v>163637078.65479299</v>
          </cell>
          <cell r="G164">
            <v>167514521.08282599</v>
          </cell>
          <cell r="H164">
            <v>1022202.3300000002</v>
          </cell>
          <cell r="I164">
            <v>1076641.8800000001</v>
          </cell>
          <cell r="J164">
            <v>2622548.0582764801</v>
          </cell>
          <cell r="K164">
            <v>2899999.8721469962</v>
          </cell>
          <cell r="L164">
            <v>1022202.3300000002</v>
          </cell>
          <cell r="M164">
            <v>1076641.8800000001</v>
          </cell>
          <cell r="N164">
            <v>32355349</v>
          </cell>
          <cell r="O164">
            <v>0</v>
          </cell>
          <cell r="P164">
            <v>-3336750</v>
          </cell>
          <cell r="Q164">
            <v>696369</v>
          </cell>
          <cell r="R164"/>
          <cell r="T164"/>
        </row>
        <row r="165">
          <cell r="B165">
            <v>34230</v>
          </cell>
          <cell r="C165" t="str">
            <v>Weldon City Schools</v>
          </cell>
          <cell r="D165">
            <v>6504186.8535726042</v>
          </cell>
          <cell r="E165">
            <v>6160654.5148769477</v>
          </cell>
          <cell r="F165">
            <v>59682952.333538003</v>
          </cell>
          <cell r="G165">
            <v>55051025.321699001</v>
          </cell>
          <cell r="H165">
            <v>393500.8</v>
          </cell>
          <cell r="I165">
            <v>386273.81</v>
          </cell>
          <cell r="J165">
            <v>1009560.1709010401</v>
          </cell>
          <cell r="K165">
            <v>1040451.8163585954</v>
          </cell>
          <cell r="L165">
            <v>393500.8</v>
          </cell>
          <cell r="M165">
            <v>386273.81</v>
          </cell>
          <cell r="N165">
            <v>13559150</v>
          </cell>
          <cell r="O165">
            <v>0</v>
          </cell>
          <cell r="P165">
            <v>-1217005</v>
          </cell>
          <cell r="Q165">
            <v>-454394</v>
          </cell>
          <cell r="R165"/>
          <cell r="T165"/>
        </row>
        <row r="166">
          <cell r="B166">
            <v>34300</v>
          </cell>
          <cell r="C166" t="str">
            <v>Harnett County Schools</v>
          </cell>
          <cell r="D166">
            <v>99994949.193246037</v>
          </cell>
          <cell r="E166">
            <v>103774449.23886833</v>
          </cell>
          <cell r="F166">
            <v>1030828384.38317</v>
          </cell>
          <cell r="G166">
            <v>1085286095.1384399</v>
          </cell>
          <cell r="H166">
            <v>6049655.919999999</v>
          </cell>
          <cell r="I166">
            <v>6506670.9699999997</v>
          </cell>
          <cell r="J166">
            <v>15520912.954910608</v>
          </cell>
          <cell r="K166">
            <v>17526110.893162142</v>
          </cell>
          <cell r="L166">
            <v>6049655.919999999</v>
          </cell>
          <cell r="M166">
            <v>6506670.9699999997</v>
          </cell>
          <cell r="N166">
            <v>212961815</v>
          </cell>
          <cell r="O166">
            <v>0</v>
          </cell>
          <cell r="P166">
            <v>-21019787</v>
          </cell>
          <cell r="Q166">
            <v>1146455</v>
          </cell>
          <cell r="R166"/>
          <cell r="T166"/>
        </row>
        <row r="167">
          <cell r="B167">
            <v>34400</v>
          </cell>
          <cell r="C167" t="str">
            <v>Haywood County Schools</v>
          </cell>
          <cell r="D167">
            <v>39914517.856809318</v>
          </cell>
          <cell r="E167">
            <v>42084041.897240132</v>
          </cell>
          <cell r="F167">
            <v>403190589.86467201</v>
          </cell>
          <cell r="G167">
            <v>431047314.34702402</v>
          </cell>
          <cell r="H167">
            <v>2414812.9600000004</v>
          </cell>
          <cell r="I167">
            <v>2638674.6999999997</v>
          </cell>
          <cell r="J167">
            <v>6195410.4911391465</v>
          </cell>
          <cell r="K167">
            <v>7107429.5313846711</v>
          </cell>
          <cell r="L167">
            <v>2414812.9600000004</v>
          </cell>
          <cell r="M167">
            <v>2638674.6999999997</v>
          </cell>
          <cell r="N167">
            <v>85206053</v>
          </cell>
          <cell r="O167">
            <v>0</v>
          </cell>
          <cell r="P167">
            <v>-8221524</v>
          </cell>
          <cell r="Q167">
            <v>-1036050</v>
          </cell>
          <cell r="R167"/>
          <cell r="T167"/>
        </row>
        <row r="168">
          <cell r="B168">
            <v>34405</v>
          </cell>
          <cell r="C168" t="str">
            <v>Haywood Technical College</v>
          </cell>
          <cell r="D168">
            <v>8273233.320131707</v>
          </cell>
          <cell r="E168">
            <v>8435773.4133191705</v>
          </cell>
          <cell r="F168">
            <v>79905870.142214</v>
          </cell>
          <cell r="G168">
            <v>85560388.977255002</v>
          </cell>
          <cell r="H168">
            <v>500527.43000000011</v>
          </cell>
          <cell r="I168">
            <v>528924.05000000005</v>
          </cell>
          <cell r="J168">
            <v>1284146.2019174001</v>
          </cell>
          <cell r="K168">
            <v>1424688.8458170244</v>
          </cell>
          <cell r="L168">
            <v>500527.43000000011</v>
          </cell>
          <cell r="M168">
            <v>528924.05000000005</v>
          </cell>
          <cell r="N168">
            <v>16164449</v>
          </cell>
          <cell r="O168">
            <v>0</v>
          </cell>
          <cell r="P168">
            <v>-1629373</v>
          </cell>
          <cell r="Q168">
            <v>-405826</v>
          </cell>
          <cell r="R168"/>
          <cell r="T168"/>
        </row>
        <row r="169">
          <cell r="B169">
            <v>34500</v>
          </cell>
          <cell r="C169" t="str">
            <v>Henderson County Schools</v>
          </cell>
          <cell r="D169">
            <v>72003937.807843864</v>
          </cell>
          <cell r="E169">
            <v>76311545.587270066</v>
          </cell>
          <cell r="F169">
            <v>739293026.03653896</v>
          </cell>
          <cell r="G169">
            <v>790710049.26208603</v>
          </cell>
          <cell r="H169">
            <v>4356210.51</v>
          </cell>
          <cell r="I169">
            <v>4784743.4700000007</v>
          </cell>
          <cell r="J169">
            <v>11176233.001194678</v>
          </cell>
          <cell r="K169">
            <v>12887995.26473573</v>
          </cell>
          <cell r="L169">
            <v>4356210.51</v>
          </cell>
          <cell r="M169">
            <v>4784743.4700000007</v>
          </cell>
          <cell r="N169">
            <v>150412119</v>
          </cell>
          <cell r="O169">
            <v>0</v>
          </cell>
          <cell r="P169">
            <v>-15075043</v>
          </cell>
          <cell r="Q169">
            <v>310493</v>
          </cell>
          <cell r="R169"/>
          <cell r="T169"/>
        </row>
        <row r="170">
          <cell r="B170">
            <v>34501</v>
          </cell>
          <cell r="C170" t="str">
            <v>Mountain Community School</v>
          </cell>
          <cell r="D170">
            <v>867630.15054878441</v>
          </cell>
          <cell r="E170">
            <v>942980.57171439996</v>
          </cell>
          <cell r="F170">
            <v>10135986.357966</v>
          </cell>
          <cell r="G170">
            <v>10633580.746019</v>
          </cell>
          <cell r="H170">
            <v>52491.29</v>
          </cell>
          <cell r="I170">
            <v>59124.999999999993</v>
          </cell>
          <cell r="J170">
            <v>134670.92240528116</v>
          </cell>
          <cell r="K170">
            <v>159256.75531095921</v>
          </cell>
          <cell r="L170">
            <v>52491.29</v>
          </cell>
          <cell r="M170">
            <v>59124.999999999993</v>
          </cell>
          <cell r="N170">
            <v>1850632</v>
          </cell>
          <cell r="O170">
            <v>0</v>
          </cell>
          <cell r="P170">
            <v>-206685</v>
          </cell>
          <cell r="Q170">
            <v>75951</v>
          </cell>
          <cell r="R170"/>
          <cell r="T170"/>
        </row>
        <row r="171">
          <cell r="B171">
            <v>34505</v>
          </cell>
          <cell r="C171" t="str">
            <v>Blue Ridge Community College</v>
          </cell>
          <cell r="D171">
            <v>10367639.212969344</v>
          </cell>
          <cell r="E171">
            <v>10562084.315674197</v>
          </cell>
          <cell r="F171">
            <v>92688612.166754007</v>
          </cell>
          <cell r="G171">
            <v>95832529.679394007</v>
          </cell>
          <cell r="H171">
            <v>627238.18000000005</v>
          </cell>
          <cell r="I171">
            <v>662244.00999999989</v>
          </cell>
          <cell r="J171">
            <v>1609233.5370003248</v>
          </cell>
          <cell r="K171">
            <v>1783794.2030734615</v>
          </cell>
          <cell r="L171">
            <v>627238.18000000005</v>
          </cell>
          <cell r="M171">
            <v>662244.00999999989</v>
          </cell>
          <cell r="N171">
            <v>17236632</v>
          </cell>
          <cell r="O171">
            <v>0</v>
          </cell>
          <cell r="P171">
            <v>-1890028</v>
          </cell>
          <cell r="Q171">
            <v>138481</v>
          </cell>
          <cell r="R171"/>
          <cell r="T171"/>
        </row>
        <row r="172">
          <cell r="B172">
            <v>34600</v>
          </cell>
          <cell r="C172" t="str">
            <v>Hertford County Schools</v>
          </cell>
          <cell r="D172">
            <v>18147458.483438984</v>
          </cell>
          <cell r="E172">
            <v>18428029.840608217</v>
          </cell>
          <cell r="F172">
            <v>168039953.83044299</v>
          </cell>
          <cell r="G172">
            <v>171163819.78216401</v>
          </cell>
          <cell r="H172">
            <v>1097914.2500000002</v>
          </cell>
          <cell r="I172">
            <v>1155439.78</v>
          </cell>
          <cell r="J172">
            <v>2816793.5055397283</v>
          </cell>
          <cell r="K172">
            <v>3112246.7707401025</v>
          </cell>
          <cell r="L172">
            <v>1097914.2500000002</v>
          </cell>
          <cell r="M172">
            <v>1155439.78</v>
          </cell>
          <cell r="N172">
            <v>34897842</v>
          </cell>
          <cell r="O172">
            <v>0</v>
          </cell>
          <cell r="P172">
            <v>-3426530</v>
          </cell>
          <cell r="Q172">
            <v>-166964</v>
          </cell>
          <cell r="R172"/>
          <cell r="T172"/>
        </row>
        <row r="173">
          <cell r="B173">
            <v>34605</v>
          </cell>
          <cell r="C173" t="str">
            <v>Roanoke-Chowan Community College</v>
          </cell>
          <cell r="D173">
            <v>3654897.1476492123</v>
          </cell>
          <cell r="E173">
            <v>3678296.7961252169</v>
          </cell>
          <cell r="F173">
            <v>34342724.184332997</v>
          </cell>
          <cell r="G173">
            <v>32731401.181926001</v>
          </cell>
          <cell r="H173">
            <v>221119.86999999997</v>
          </cell>
          <cell r="I173">
            <v>230629.67</v>
          </cell>
          <cell r="J173">
            <v>567302.05820881622</v>
          </cell>
          <cell r="K173">
            <v>621214.93315242743</v>
          </cell>
          <cell r="L173">
            <v>221119.86999999997</v>
          </cell>
          <cell r="M173">
            <v>230629.67</v>
          </cell>
          <cell r="N173">
            <v>7453292</v>
          </cell>
          <cell r="O173">
            <v>0</v>
          </cell>
          <cell r="P173">
            <v>-700288</v>
          </cell>
          <cell r="Q173">
            <v>-262715</v>
          </cell>
          <cell r="R173"/>
          <cell r="T173"/>
        </row>
        <row r="174">
          <cell r="B174">
            <v>34700</v>
          </cell>
          <cell r="C174" t="str">
            <v>Hoke County Schools</v>
          </cell>
          <cell r="D174">
            <v>43733539.024311423</v>
          </cell>
          <cell r="E174">
            <v>46710254.023958303</v>
          </cell>
          <cell r="F174">
            <v>485130201.37976801</v>
          </cell>
          <cell r="G174">
            <v>517785367.64719898</v>
          </cell>
          <cell r="H174">
            <v>2645862.2699999996</v>
          </cell>
          <cell r="I174">
            <v>2928738.78</v>
          </cell>
          <cell r="J174">
            <v>6788187.3822920145</v>
          </cell>
          <cell r="K174">
            <v>7888734.6343539488</v>
          </cell>
          <cell r="L174">
            <v>2645862.2699999996</v>
          </cell>
          <cell r="M174">
            <v>2928738.78</v>
          </cell>
          <cell r="N174">
            <v>98246008</v>
          </cell>
          <cell r="O174">
            <v>0</v>
          </cell>
          <cell r="P174">
            <v>-9892368</v>
          </cell>
          <cell r="Q174">
            <v>130438</v>
          </cell>
          <cell r="R174"/>
          <cell r="T174"/>
        </row>
        <row r="175">
          <cell r="B175">
            <v>34800</v>
          </cell>
          <cell r="C175" t="str">
            <v>Hyde County Schools</v>
          </cell>
          <cell r="D175">
            <v>5642160.5403450318</v>
          </cell>
          <cell r="E175">
            <v>5807734.3270008164</v>
          </cell>
          <cell r="F175">
            <v>54377379.201440997</v>
          </cell>
          <cell r="G175">
            <v>54982252.021209002</v>
          </cell>
          <cell r="H175">
            <v>341348.54</v>
          </cell>
          <cell r="I175">
            <v>364145.67</v>
          </cell>
          <cell r="J175">
            <v>875759.05914097384</v>
          </cell>
          <cell r="K175">
            <v>980848.33597860974</v>
          </cell>
          <cell r="L175">
            <v>341348.54</v>
          </cell>
          <cell r="M175">
            <v>364145.67</v>
          </cell>
          <cell r="N175">
            <v>10908167</v>
          </cell>
          <cell r="O175">
            <v>0</v>
          </cell>
          <cell r="P175">
            <v>-1108818</v>
          </cell>
          <cell r="Q175">
            <v>240391</v>
          </cell>
          <cell r="R175"/>
          <cell r="T175"/>
        </row>
        <row r="176">
          <cell r="B176">
            <v>34900</v>
          </cell>
          <cell r="C176" t="str">
            <v>Iredell County Schools</v>
          </cell>
          <cell r="D176">
            <v>104320950.44717103</v>
          </cell>
          <cell r="E176">
            <v>108796668.07023056</v>
          </cell>
          <cell r="F176">
            <v>1045578857.70096</v>
          </cell>
          <cell r="G176">
            <v>1096391139.42979</v>
          </cell>
          <cell r="H176">
            <v>6311377.3299999991</v>
          </cell>
          <cell r="I176">
            <v>6821564.7199999997</v>
          </cell>
          <cell r="J176">
            <v>16192381.758552331</v>
          </cell>
          <cell r="K176">
            <v>18374296.21058625</v>
          </cell>
          <cell r="L176">
            <v>6311377.3299999991</v>
          </cell>
          <cell r="M176">
            <v>6821564.7199999997</v>
          </cell>
          <cell r="N176">
            <v>217402149</v>
          </cell>
          <cell r="O176">
            <v>0</v>
          </cell>
          <cell r="P176">
            <v>-21320566</v>
          </cell>
          <cell r="Q176">
            <v>-58643</v>
          </cell>
          <cell r="R176"/>
          <cell r="T176"/>
        </row>
        <row r="177">
          <cell r="B177">
            <v>34901</v>
          </cell>
          <cell r="C177" t="str">
            <v>American Renaissance Middle School</v>
          </cell>
          <cell r="D177">
            <v>2355838.1353613478</v>
          </cell>
          <cell r="E177">
            <v>2561745.279404101</v>
          </cell>
          <cell r="F177">
            <v>27132099.787659999</v>
          </cell>
          <cell r="G177">
            <v>29194775.435879</v>
          </cell>
          <cell r="H177">
            <v>142527.29999999999</v>
          </cell>
          <cell r="I177">
            <v>160621.75</v>
          </cell>
          <cell r="J177">
            <v>365666.0554338487</v>
          </cell>
          <cell r="K177">
            <v>432644.37610770512</v>
          </cell>
          <cell r="L177">
            <v>142527.29999999999</v>
          </cell>
          <cell r="M177">
            <v>160621.75</v>
          </cell>
          <cell r="N177">
            <v>5693757</v>
          </cell>
          <cell r="O177">
            <v>0</v>
          </cell>
          <cell r="P177">
            <v>-553255</v>
          </cell>
          <cell r="Q177">
            <v>10869</v>
          </cell>
          <cell r="R177"/>
          <cell r="T177"/>
        </row>
        <row r="178">
          <cell r="B178">
            <v>34903</v>
          </cell>
          <cell r="C178" t="str">
            <v>Success Institute</v>
          </cell>
          <cell r="D178">
            <v>239345.65566200746</v>
          </cell>
          <cell r="E178">
            <v>251694.07437408675</v>
          </cell>
          <cell r="F178">
            <v>1409517.899345</v>
          </cell>
          <cell r="G178">
            <v>1080183.2313339999</v>
          </cell>
          <cell r="H178">
            <v>14480.320000000002</v>
          </cell>
          <cell r="I178">
            <v>15781.250000000002</v>
          </cell>
          <cell r="J178">
            <v>37150.507276990924</v>
          </cell>
          <cell r="K178">
            <v>42507.749171265546</v>
          </cell>
          <cell r="L178">
            <v>14480.320000000002</v>
          </cell>
          <cell r="M178">
            <v>15781.250000000002</v>
          </cell>
          <cell r="N178">
            <v>343966</v>
          </cell>
          <cell r="O178">
            <v>0</v>
          </cell>
          <cell r="P178">
            <v>-28742</v>
          </cell>
          <cell r="Q178">
            <v>-10043</v>
          </cell>
          <cell r="R178"/>
          <cell r="T178"/>
        </row>
        <row r="179">
          <cell r="B179">
            <v>34905</v>
          </cell>
          <cell r="C179" t="str">
            <v>Mitchell Community College</v>
          </cell>
          <cell r="D179">
            <v>10378160.436961528</v>
          </cell>
          <cell r="E179">
            <v>10885888.293792762</v>
          </cell>
          <cell r="F179">
            <v>96992674.140751004</v>
          </cell>
          <cell r="G179">
            <v>103034015.82653899</v>
          </cell>
          <cell r="H179">
            <v>627874.71</v>
          </cell>
          <cell r="I179">
            <v>682546.55999999994</v>
          </cell>
          <cell r="J179">
            <v>1610866.6095012792</v>
          </cell>
          <cell r="K179">
            <v>1838480.3466259101</v>
          </cell>
          <cell r="L179">
            <v>627874.71</v>
          </cell>
          <cell r="M179">
            <v>682546.55999999994</v>
          </cell>
          <cell r="N179">
            <v>19446808</v>
          </cell>
          <cell r="O179">
            <v>0</v>
          </cell>
          <cell r="P179">
            <v>-1977793</v>
          </cell>
          <cell r="Q179">
            <v>-350608</v>
          </cell>
          <cell r="R179"/>
          <cell r="T179"/>
        </row>
        <row r="180">
          <cell r="B180">
            <v>34910</v>
          </cell>
          <cell r="C180" t="str">
            <v>Mooresville City Schools</v>
          </cell>
          <cell r="D180">
            <v>31645073.816994652</v>
          </cell>
          <cell r="E180">
            <v>33270203.848685142</v>
          </cell>
          <cell r="F180">
            <v>331588018.735901</v>
          </cell>
          <cell r="G180">
            <v>346341536.30482</v>
          </cell>
          <cell r="H180">
            <v>1914514.7800000003</v>
          </cell>
          <cell r="I180">
            <v>2086045.95</v>
          </cell>
          <cell r="J180">
            <v>4911852.449828228</v>
          </cell>
          <cell r="K180">
            <v>5618890.6456924733</v>
          </cell>
          <cell r="L180">
            <v>1914514.7800000003</v>
          </cell>
          <cell r="M180">
            <v>2086045.95</v>
          </cell>
          <cell r="N180">
            <v>67882513</v>
          </cell>
          <cell r="O180">
            <v>0</v>
          </cell>
          <cell r="P180">
            <v>-6761464</v>
          </cell>
          <cell r="Q180">
            <v>49531</v>
          </cell>
          <cell r="R180"/>
          <cell r="T180"/>
        </row>
        <row r="181">
          <cell r="B181">
            <v>35000</v>
          </cell>
          <cell r="C181" t="str">
            <v>Jackson County Schools</v>
          </cell>
          <cell r="D181">
            <v>21048056.780403402</v>
          </cell>
          <cell r="E181">
            <v>22423713.562284905</v>
          </cell>
          <cell r="F181">
            <v>217231876.49995601</v>
          </cell>
          <cell r="G181">
            <v>234450562.20234099</v>
          </cell>
          <cell r="H181">
            <v>1273399.33</v>
          </cell>
          <cell r="I181">
            <v>1405969.6500000001</v>
          </cell>
          <cell r="J181">
            <v>3267015.5822302522</v>
          </cell>
          <cell r="K181">
            <v>3787064.0934407613</v>
          </cell>
          <cell r="L181">
            <v>1273399.33</v>
          </cell>
          <cell r="M181">
            <v>1405969.6500000001</v>
          </cell>
          <cell r="N181">
            <v>44635464</v>
          </cell>
          <cell r="O181">
            <v>0</v>
          </cell>
          <cell r="P181">
            <v>-4429610</v>
          </cell>
          <cell r="Q181">
            <v>224053</v>
          </cell>
          <cell r="R181"/>
          <cell r="T181"/>
        </row>
        <row r="182">
          <cell r="B182">
            <v>35005</v>
          </cell>
          <cell r="C182" t="str">
            <v>Southwestern Community College</v>
          </cell>
          <cell r="D182">
            <v>10445232.929992389</v>
          </cell>
          <cell r="E182">
            <v>10403689.097916491</v>
          </cell>
          <cell r="F182">
            <v>97505638.400307998</v>
          </cell>
          <cell r="G182">
            <v>102022253.819437</v>
          </cell>
          <cell r="H182">
            <v>631932.56999999995</v>
          </cell>
          <cell r="I182">
            <v>652312.6100000001</v>
          </cell>
          <cell r="J182">
            <v>1621277.3985901258</v>
          </cell>
          <cell r="K182">
            <v>1757043.3778777707</v>
          </cell>
          <cell r="L182">
            <v>631932.56999999995</v>
          </cell>
          <cell r="M182">
            <v>652312.6100000001</v>
          </cell>
          <cell r="N182">
            <v>19180331</v>
          </cell>
          <cell r="O182">
            <v>0</v>
          </cell>
          <cell r="P182">
            <v>-1988253</v>
          </cell>
          <cell r="Q182">
            <v>-83366</v>
          </cell>
          <cell r="R182"/>
          <cell r="T182"/>
        </row>
        <row r="183">
          <cell r="B183">
            <v>35100</v>
          </cell>
          <cell r="C183" t="str">
            <v>Johnston County Schools</v>
          </cell>
          <cell r="D183">
            <v>183482324.39047384</v>
          </cell>
          <cell r="E183">
            <v>194983434.59299231</v>
          </cell>
          <cell r="F183">
            <v>1960326153.21946</v>
          </cell>
          <cell r="G183">
            <v>2102010168.45157</v>
          </cell>
          <cell r="H183">
            <v>11100609.969999999</v>
          </cell>
          <cell r="I183">
            <v>12225485.780000001</v>
          </cell>
          <cell r="J183">
            <v>28479570.304352593</v>
          </cell>
          <cell r="K183">
            <v>32930083.67734582</v>
          </cell>
          <cell r="L183">
            <v>11100609.969999999</v>
          </cell>
          <cell r="M183">
            <v>12225485.780000001</v>
          </cell>
          <cell r="N183">
            <v>396255480</v>
          </cell>
          <cell r="O183">
            <v>0</v>
          </cell>
          <cell r="P183">
            <v>-39973325</v>
          </cell>
          <cell r="Q183">
            <v>4301882</v>
          </cell>
          <cell r="R183"/>
          <cell r="T183"/>
        </row>
        <row r="184">
          <cell r="B184">
            <v>35105</v>
          </cell>
          <cell r="C184" t="str">
            <v>Johnston Technical College</v>
          </cell>
          <cell r="D184">
            <v>16648459.190270523</v>
          </cell>
          <cell r="E184">
            <v>17842060.517175026</v>
          </cell>
          <cell r="F184">
            <v>164191349.96103701</v>
          </cell>
          <cell r="G184">
            <v>176451452.53884101</v>
          </cell>
          <cell r="H184">
            <v>1007225.3700000001</v>
          </cell>
          <cell r="I184">
            <v>1118699.43</v>
          </cell>
          <cell r="J184">
            <v>2584123.3783338265</v>
          </cell>
          <cell r="K184">
            <v>3013284.4209728464</v>
          </cell>
          <cell r="L184">
            <v>1007225.3700000001</v>
          </cell>
          <cell r="M184">
            <v>1118699.43</v>
          </cell>
          <cell r="N184">
            <v>32385407</v>
          </cell>
          <cell r="O184">
            <v>0</v>
          </cell>
          <cell r="P184">
            <v>-3348052</v>
          </cell>
          <cell r="Q184">
            <v>-377628</v>
          </cell>
          <cell r="R184"/>
          <cell r="T184"/>
        </row>
        <row r="185">
          <cell r="B185">
            <v>35106</v>
          </cell>
          <cell r="C185" t="str">
            <v>Neuse Charter School</v>
          </cell>
          <cell r="D185">
            <v>3559816.8730435628</v>
          </cell>
          <cell r="E185">
            <v>3915765.8590537598</v>
          </cell>
          <cell r="F185">
            <v>42877907.051986001</v>
          </cell>
          <cell r="G185">
            <v>43895512.936933003</v>
          </cell>
          <cell r="H185">
            <v>215367.55</v>
          </cell>
          <cell r="I185">
            <v>245519.01000000004</v>
          </cell>
          <cell r="J185">
            <v>552543.986148283</v>
          </cell>
          <cell r="K185">
            <v>661320.268917699</v>
          </cell>
          <cell r="L185">
            <v>215367.55</v>
          </cell>
          <cell r="M185">
            <v>245519.01000000004</v>
          </cell>
          <cell r="N185">
            <v>8870821</v>
          </cell>
          <cell r="O185">
            <v>0</v>
          </cell>
          <cell r="P185">
            <v>-874330</v>
          </cell>
          <cell r="Q185">
            <v>-36464</v>
          </cell>
          <cell r="R185"/>
          <cell r="T185"/>
        </row>
        <row r="186">
          <cell r="B186">
            <v>35200</v>
          </cell>
          <cell r="C186" t="str">
            <v>Jones County Schools</v>
          </cell>
          <cell r="D186">
            <v>8708897.4154395368</v>
          </cell>
          <cell r="E186">
            <v>8906573.4294234104</v>
          </cell>
          <cell r="F186">
            <v>80226394.521195993</v>
          </cell>
          <cell r="G186">
            <v>82356207.574273005</v>
          </cell>
          <cell r="H186">
            <v>526884.93999999994</v>
          </cell>
          <cell r="I186">
            <v>558443.27</v>
          </cell>
          <cell r="J186">
            <v>1351768.6624057288</v>
          </cell>
          <cell r="K186">
            <v>1504200.6461808363</v>
          </cell>
          <cell r="L186">
            <v>526884.93999999994</v>
          </cell>
          <cell r="M186">
            <v>558443.27</v>
          </cell>
          <cell r="N186">
            <v>16532303</v>
          </cell>
          <cell r="O186">
            <v>0</v>
          </cell>
          <cell r="P186">
            <v>-1635909</v>
          </cell>
          <cell r="Q186">
            <v>28409</v>
          </cell>
          <cell r="R186"/>
          <cell r="T186"/>
        </row>
        <row r="187">
          <cell r="B187">
            <v>35300</v>
          </cell>
          <cell r="C187" t="str">
            <v>Sanford-Lee County Board Of Education</v>
          </cell>
          <cell r="D187">
            <v>54855032.126455717</v>
          </cell>
          <cell r="E187">
            <v>56462569.463434078</v>
          </cell>
          <cell r="F187">
            <v>603719601.21251297</v>
          </cell>
          <cell r="G187">
            <v>619547282.45167994</v>
          </cell>
          <cell r="H187">
            <v>3318708.3200000003</v>
          </cell>
          <cell r="I187">
            <v>3540210.1800000006</v>
          </cell>
          <cell r="J187">
            <v>8514431.8352336362</v>
          </cell>
          <cell r="K187">
            <v>9535769.7485941146</v>
          </cell>
          <cell r="L187">
            <v>3318708.3200000003</v>
          </cell>
          <cell r="M187">
            <v>3540210.1800000006</v>
          </cell>
          <cell r="N187">
            <v>119790962</v>
          </cell>
          <cell r="O187">
            <v>0</v>
          </cell>
          <cell r="P187">
            <v>-12310543</v>
          </cell>
          <cell r="Q187">
            <v>2553023</v>
          </cell>
          <cell r="R187"/>
          <cell r="T187"/>
        </row>
        <row r="188">
          <cell r="B188">
            <v>35305</v>
          </cell>
          <cell r="C188" t="str">
            <v>Central Carolina Community College</v>
          </cell>
          <cell r="D188">
            <v>21673372.165482759</v>
          </cell>
          <cell r="E188">
            <v>22583983.73642334</v>
          </cell>
          <cell r="F188">
            <v>204248491.00702</v>
          </cell>
          <cell r="G188">
            <v>217798660.70276701</v>
          </cell>
          <cell r="H188">
            <v>1311230.6700000002</v>
          </cell>
          <cell r="I188">
            <v>1416018.6099999999</v>
          </cell>
          <cell r="J188">
            <v>3364075.14113284</v>
          </cell>
          <cell r="K188">
            <v>3814131.573590437</v>
          </cell>
          <cell r="L188">
            <v>1311230.6700000002</v>
          </cell>
          <cell r="M188">
            <v>1416018.6099999999</v>
          </cell>
          <cell r="N188">
            <v>39998236</v>
          </cell>
          <cell r="O188">
            <v>0</v>
          </cell>
          <cell r="P188">
            <v>-4164864</v>
          </cell>
          <cell r="Q188">
            <v>-2258</v>
          </cell>
          <cell r="R188"/>
          <cell r="T188"/>
        </row>
        <row r="189">
          <cell r="B189">
            <v>35400</v>
          </cell>
          <cell r="C189" t="str">
            <v>Lenoir County Schools</v>
          </cell>
          <cell r="D189">
            <v>43434520.922719724</v>
          </cell>
          <cell r="E189">
            <v>44822446.153757438</v>
          </cell>
          <cell r="F189">
            <v>428689727.40499699</v>
          </cell>
          <cell r="G189">
            <v>451440036.332313</v>
          </cell>
          <cell r="H189">
            <v>2627771.79</v>
          </cell>
          <cell r="I189">
            <v>2810372.99</v>
          </cell>
          <cell r="J189">
            <v>6741774.6988095883</v>
          </cell>
          <cell r="K189">
            <v>7569909.2363798544</v>
          </cell>
          <cell r="L189">
            <v>2627771.79</v>
          </cell>
          <cell r="M189">
            <v>2810372.99</v>
          </cell>
          <cell r="N189">
            <v>88553112</v>
          </cell>
          <cell r="O189">
            <v>0</v>
          </cell>
          <cell r="P189">
            <v>-8741481</v>
          </cell>
          <cell r="Q189">
            <v>-304812</v>
          </cell>
          <cell r="R189"/>
          <cell r="T189"/>
        </row>
        <row r="190">
          <cell r="B190">
            <v>35401</v>
          </cell>
          <cell r="C190" t="str">
            <v>Childrens Village Academy</v>
          </cell>
          <cell r="D190">
            <v>444604.31750143535</v>
          </cell>
          <cell r="E190">
            <v>487060.43018085643</v>
          </cell>
          <cell r="F190">
            <v>4558918.3075449998</v>
          </cell>
          <cell r="G190">
            <v>4785050.1998309996</v>
          </cell>
          <cell r="H190">
            <v>26898.39</v>
          </cell>
          <cell r="I190">
            <v>30538.75</v>
          </cell>
          <cell r="J190">
            <v>69010.134681715586</v>
          </cell>
          <cell r="K190">
            <v>82257.96594084661</v>
          </cell>
          <cell r="L190">
            <v>26898.39</v>
          </cell>
          <cell r="M190">
            <v>30538.75</v>
          </cell>
          <cell r="N190">
            <v>1088886</v>
          </cell>
          <cell r="O190">
            <v>0</v>
          </cell>
          <cell r="P190">
            <v>-92962</v>
          </cell>
          <cell r="Q190">
            <v>22970</v>
          </cell>
          <cell r="R190"/>
          <cell r="T190"/>
        </row>
        <row r="191">
          <cell r="B191">
            <v>35405</v>
          </cell>
          <cell r="C191" t="str">
            <v>Lenoir County Community College</v>
          </cell>
          <cell r="D191">
            <v>14505776.791806726</v>
          </cell>
          <cell r="E191">
            <v>14544408.25543626</v>
          </cell>
          <cell r="F191">
            <v>141600668.53219</v>
          </cell>
          <cell r="G191">
            <v>145556721.48889199</v>
          </cell>
          <cell r="H191">
            <v>877593.91</v>
          </cell>
          <cell r="I191">
            <v>911936.21999999986</v>
          </cell>
          <cell r="J191">
            <v>2251542.7103612293</v>
          </cell>
          <cell r="K191">
            <v>2456355.2380167618</v>
          </cell>
          <cell r="L191">
            <v>877593.91</v>
          </cell>
          <cell r="M191">
            <v>911936.21999999986</v>
          </cell>
          <cell r="N191">
            <v>28754914</v>
          </cell>
          <cell r="O191">
            <v>0</v>
          </cell>
          <cell r="P191">
            <v>-2887402</v>
          </cell>
          <cell r="Q191">
            <v>-412649</v>
          </cell>
          <cell r="R191"/>
          <cell r="T191"/>
        </row>
        <row r="192">
          <cell r="B192">
            <v>35500</v>
          </cell>
          <cell r="C192" t="str">
            <v>Lincoln County Schools</v>
          </cell>
          <cell r="D192">
            <v>56996771.87429145</v>
          </cell>
          <cell r="E192">
            <v>59918476.113865875</v>
          </cell>
          <cell r="F192">
            <v>595650605.48542905</v>
          </cell>
          <cell r="G192">
            <v>620258523.64684403</v>
          </cell>
          <cell r="H192">
            <v>3448282.75</v>
          </cell>
          <cell r="I192">
            <v>3756895.9599999995</v>
          </cell>
          <cell r="J192">
            <v>8846866.1878326759</v>
          </cell>
          <cell r="K192">
            <v>10119425.972608054</v>
          </cell>
          <cell r="L192">
            <v>3448282.75</v>
          </cell>
          <cell r="M192">
            <v>3756895.9599999995</v>
          </cell>
          <cell r="N192">
            <v>123670043</v>
          </cell>
          <cell r="O192">
            <v>0</v>
          </cell>
          <cell r="P192">
            <v>-12146007</v>
          </cell>
          <cell r="Q192">
            <v>-1198706</v>
          </cell>
          <cell r="R192"/>
          <cell r="T192"/>
        </row>
        <row r="193">
          <cell r="B193">
            <v>35600</v>
          </cell>
          <cell r="C193" t="str">
            <v>Macon County Schools</v>
          </cell>
          <cell r="D193">
            <v>24826599.34315253</v>
          </cell>
          <cell r="E193">
            <v>25776245.140191708</v>
          </cell>
          <cell r="F193">
            <v>251120704.39622599</v>
          </cell>
          <cell r="G193">
            <v>262523982.711853</v>
          </cell>
          <cell r="H193">
            <v>1501999.7</v>
          </cell>
          <cell r="I193">
            <v>1616173.8</v>
          </cell>
          <cell r="J193">
            <v>3853509.5070335586</v>
          </cell>
          <cell r="K193">
            <v>4353261.6559252962</v>
          </cell>
          <cell r="L193">
            <v>1501999.7</v>
          </cell>
          <cell r="M193">
            <v>1616173.8</v>
          </cell>
          <cell r="N193">
            <v>51057671</v>
          </cell>
          <cell r="O193">
            <v>0</v>
          </cell>
          <cell r="P193">
            <v>-5120643</v>
          </cell>
          <cell r="Q193">
            <v>578699</v>
          </cell>
          <cell r="R193"/>
          <cell r="T193"/>
        </row>
        <row r="194">
          <cell r="B194">
            <v>35700</v>
          </cell>
          <cell r="C194" t="str">
            <v>Madison County Schools</v>
          </cell>
          <cell r="D194">
            <v>13616971.795736644</v>
          </cell>
          <cell r="E194">
            <v>14402864.678643854</v>
          </cell>
          <cell r="F194">
            <v>134145758.058532</v>
          </cell>
          <cell r="G194">
            <v>141326184.099866</v>
          </cell>
          <cell r="H194">
            <v>823821.54999999993</v>
          </cell>
          <cell r="I194">
            <v>903061.41999999993</v>
          </cell>
          <cell r="J194">
            <v>2113585.0926096202</v>
          </cell>
          <cell r="K194">
            <v>2432450.4286800399</v>
          </cell>
          <cell r="L194">
            <v>823821.54999999993</v>
          </cell>
          <cell r="M194">
            <v>903061.41999999993</v>
          </cell>
          <cell r="N194">
            <v>28553119</v>
          </cell>
          <cell r="O194">
            <v>0</v>
          </cell>
          <cell r="P194">
            <v>-2735388</v>
          </cell>
          <cell r="Q194">
            <v>-2668</v>
          </cell>
          <cell r="R194"/>
          <cell r="T194"/>
        </row>
        <row r="195">
          <cell r="B195">
            <v>35800</v>
          </cell>
          <cell r="C195" t="str">
            <v>Martin County Schools</v>
          </cell>
          <cell r="D195">
            <v>20453057.125473175</v>
          </cell>
          <cell r="E195">
            <v>21113996.243383147</v>
          </cell>
          <cell r="F195">
            <v>181214613.599718</v>
          </cell>
          <cell r="G195">
            <v>187645462.488087</v>
          </cell>
          <cell r="H195">
            <v>1237402.0799999998</v>
          </cell>
          <cell r="I195">
            <v>1323850.21</v>
          </cell>
          <cell r="J195">
            <v>3174661.5390822645</v>
          </cell>
          <cell r="K195">
            <v>3565870.4264242193</v>
          </cell>
          <cell r="L195">
            <v>1237402.0799999998</v>
          </cell>
          <cell r="M195">
            <v>1323850.21</v>
          </cell>
          <cell r="N195">
            <v>39405443</v>
          </cell>
          <cell r="O195">
            <v>0</v>
          </cell>
          <cell r="P195">
            <v>-3695176</v>
          </cell>
          <cell r="Q195">
            <v>-503245</v>
          </cell>
          <cell r="R195"/>
          <cell r="T195"/>
        </row>
        <row r="196">
          <cell r="B196">
            <v>35805</v>
          </cell>
          <cell r="C196" t="str">
            <v>Martin Community College</v>
          </cell>
          <cell r="D196">
            <v>4279502.7761448678</v>
          </cell>
          <cell r="E196">
            <v>4618117.0870736931</v>
          </cell>
          <cell r="F196">
            <v>34402184.100639001</v>
          </cell>
          <cell r="G196">
            <v>38949676.029527999</v>
          </cell>
          <cell r="H196">
            <v>258908.27000000002</v>
          </cell>
          <cell r="I196">
            <v>289556.51999999996</v>
          </cell>
          <cell r="J196">
            <v>664251.45084557042</v>
          </cell>
          <cell r="K196">
            <v>779937.95948131697</v>
          </cell>
          <cell r="L196">
            <v>258908.27000000002</v>
          </cell>
          <cell r="M196">
            <v>289556.51999999996</v>
          </cell>
          <cell r="N196">
            <v>6267062</v>
          </cell>
          <cell r="O196">
            <v>0</v>
          </cell>
          <cell r="P196">
            <v>-701500</v>
          </cell>
          <cell r="Q196">
            <v>207060</v>
          </cell>
          <cell r="R196"/>
          <cell r="T196"/>
        </row>
        <row r="197">
          <cell r="B197">
            <v>35900</v>
          </cell>
          <cell r="C197" t="str">
            <v>Mcdowell County Schools</v>
          </cell>
          <cell r="D197">
            <v>35509663.373712279</v>
          </cell>
          <cell r="E197">
            <v>36615537.035873339</v>
          </cell>
          <cell r="F197">
            <v>355941334.10372198</v>
          </cell>
          <cell r="G197">
            <v>366980228.99263102</v>
          </cell>
          <cell r="H197">
            <v>2148320.9600000004</v>
          </cell>
          <cell r="I197">
            <v>2295798.7600000002</v>
          </cell>
          <cell r="J197">
            <v>5511702.328249109</v>
          </cell>
          <cell r="K197">
            <v>6183872.4966515629</v>
          </cell>
          <cell r="L197">
            <v>2148320.9600000004</v>
          </cell>
          <cell r="M197">
            <v>2295798.7600000002</v>
          </cell>
          <cell r="N197">
            <v>73452157</v>
          </cell>
          <cell r="O197">
            <v>0</v>
          </cell>
          <cell r="P197">
            <v>-7258057</v>
          </cell>
          <cell r="Q197">
            <v>-292547</v>
          </cell>
          <cell r="R197"/>
          <cell r="T197"/>
        </row>
        <row r="198">
          <cell r="B198">
            <v>35905</v>
          </cell>
          <cell r="C198" t="str">
            <v>Mcdowell Technical College</v>
          </cell>
          <cell r="D198">
            <v>5661530.7462806571</v>
          </cell>
          <cell r="E198">
            <v>5428763.9519481994</v>
          </cell>
          <cell r="F198">
            <v>43630075.463918</v>
          </cell>
          <cell r="G198">
            <v>42805510.684395</v>
          </cell>
          <cell r="H198">
            <v>342520.43</v>
          </cell>
          <cell r="I198">
            <v>340384.18</v>
          </cell>
          <cell r="J198">
            <v>878765.64380021009</v>
          </cell>
          <cell r="K198">
            <v>916845.32881152641</v>
          </cell>
          <cell r="L198">
            <v>342520.43</v>
          </cell>
          <cell r="M198">
            <v>340384.18</v>
          </cell>
          <cell r="N198">
            <v>9532419</v>
          </cell>
          <cell r="O198">
            <v>0</v>
          </cell>
          <cell r="P198">
            <v>-889668</v>
          </cell>
          <cell r="Q198">
            <v>-154753</v>
          </cell>
          <cell r="R198"/>
          <cell r="T198"/>
        </row>
        <row r="199">
          <cell r="B199">
            <v>36000</v>
          </cell>
          <cell r="C199" t="str">
            <v>Charlotte-Mecklenburg County Schools</v>
          </cell>
          <cell r="D199">
            <v>809160122.52038562</v>
          </cell>
          <cell r="E199">
            <v>856564564.02295327</v>
          </cell>
          <cell r="F199">
            <v>8834882476.9263802</v>
          </cell>
          <cell r="G199">
            <v>9325103609.60746</v>
          </cell>
          <cell r="H199">
            <v>48953875.819999993</v>
          </cell>
          <cell r="I199">
            <v>53706705.490000002</v>
          </cell>
          <cell r="J199">
            <v>125595381.86226682</v>
          </cell>
          <cell r="K199">
            <v>144662252.08928001</v>
          </cell>
          <cell r="L199">
            <v>48953875.819999993</v>
          </cell>
          <cell r="M199">
            <v>53706705.490000002</v>
          </cell>
          <cell r="N199">
            <v>1795538583</v>
          </cell>
          <cell r="O199">
            <v>0</v>
          </cell>
          <cell r="P199">
            <v>-180153504</v>
          </cell>
          <cell r="Q199">
            <v>13324697</v>
          </cell>
          <cell r="R199"/>
          <cell r="T199"/>
        </row>
        <row r="200">
          <cell r="B200">
            <v>36001</v>
          </cell>
          <cell r="C200" t="str">
            <v>Community Charter School</v>
          </cell>
          <cell r="D200">
            <v>0</v>
          </cell>
          <cell r="E200">
            <v>0</v>
          </cell>
          <cell r="F200">
            <v>0</v>
          </cell>
          <cell r="G200">
            <v>0</v>
          </cell>
          <cell r="H200">
            <v>0</v>
          </cell>
          <cell r="I200">
            <v>0</v>
          </cell>
          <cell r="J200">
            <v>0</v>
          </cell>
          <cell r="K200">
            <v>0</v>
          </cell>
          <cell r="L200">
            <v>0</v>
          </cell>
          <cell r="M200">
            <v>0</v>
          </cell>
          <cell r="N200">
            <v>972313</v>
          </cell>
          <cell r="O200">
            <v>0</v>
          </cell>
          <cell r="P200">
            <v>0</v>
          </cell>
          <cell r="Q200">
            <v>-197118</v>
          </cell>
          <cell r="R200"/>
          <cell r="T200"/>
        </row>
        <row r="201">
          <cell r="B201">
            <v>36002</v>
          </cell>
          <cell r="C201" t="str">
            <v>Kennedy Charter</v>
          </cell>
          <cell r="D201">
            <v>0</v>
          </cell>
          <cell r="E201">
            <v>0</v>
          </cell>
          <cell r="F201">
            <v>0</v>
          </cell>
          <cell r="G201">
            <v>0</v>
          </cell>
          <cell r="H201">
            <v>0</v>
          </cell>
          <cell r="I201">
            <v>0</v>
          </cell>
          <cell r="J201">
            <v>0</v>
          </cell>
          <cell r="K201">
            <v>0</v>
          </cell>
          <cell r="L201">
            <v>0</v>
          </cell>
          <cell r="M201">
            <v>0</v>
          </cell>
          <cell r="N201">
            <v>719662</v>
          </cell>
          <cell r="O201">
            <v>0</v>
          </cell>
          <cell r="P201">
            <v>0</v>
          </cell>
          <cell r="Q201">
            <v>-1070064</v>
          </cell>
          <cell r="R201"/>
          <cell r="T201"/>
        </row>
        <row r="202">
          <cell r="B202">
            <v>36003</v>
          </cell>
          <cell r="C202" t="str">
            <v>Community School Of Davidson</v>
          </cell>
          <cell r="D202">
            <v>5346987.7524848729</v>
          </cell>
          <cell r="E202">
            <v>5549961.4768955968</v>
          </cell>
          <cell r="F202">
            <v>60997352.568986997</v>
          </cell>
          <cell r="G202">
            <v>63758466.97309</v>
          </cell>
          <cell r="H202">
            <v>323490.7</v>
          </cell>
          <cell r="I202">
            <v>347983.27999999997</v>
          </cell>
          <cell r="J202">
            <v>829943.23360180482</v>
          </cell>
          <cell r="K202">
            <v>937313.96321801282</v>
          </cell>
          <cell r="L202">
            <v>323490.7</v>
          </cell>
          <cell r="M202">
            <v>347983.27999999997</v>
          </cell>
          <cell r="N202">
            <v>13120512</v>
          </cell>
          <cell r="O202">
            <v>0</v>
          </cell>
          <cell r="P202">
            <v>-1243807</v>
          </cell>
          <cell r="Q202">
            <v>-114829</v>
          </cell>
          <cell r="R202"/>
          <cell r="T202"/>
        </row>
        <row r="203">
          <cell r="B203">
            <v>36004</v>
          </cell>
          <cell r="C203" t="str">
            <v>Corvian Community School</v>
          </cell>
          <cell r="D203">
            <v>3069697.0592252784</v>
          </cell>
          <cell r="E203">
            <v>3397220.164838424</v>
          </cell>
          <cell r="F203">
            <v>36668657.477577999</v>
          </cell>
          <cell r="G203">
            <v>44857210.070448004</v>
          </cell>
          <cell r="H203">
            <v>185715.49</v>
          </cell>
          <cell r="I203">
            <v>213006.12999999998</v>
          </cell>
          <cell r="J203">
            <v>476469.07407397998</v>
          </cell>
          <cell r="K203">
            <v>573744.86469588778</v>
          </cell>
          <cell r="L203">
            <v>185715.49</v>
          </cell>
          <cell r="M203">
            <v>213006.12999999998</v>
          </cell>
          <cell r="N203">
            <v>7170858</v>
          </cell>
          <cell r="O203">
            <v>0</v>
          </cell>
          <cell r="P203">
            <v>-747716</v>
          </cell>
          <cell r="Q203">
            <v>190804</v>
          </cell>
          <cell r="R203"/>
          <cell r="T203"/>
        </row>
        <row r="204">
          <cell r="B204">
            <v>36005</v>
          </cell>
          <cell r="C204" t="str">
            <v>Central Piedmont Community College</v>
          </cell>
          <cell r="D204">
            <v>74733203.113450572</v>
          </cell>
          <cell r="E204">
            <v>74544077.667972758</v>
          </cell>
          <cell r="F204">
            <v>703752927.40249002</v>
          </cell>
          <cell r="G204">
            <v>724567829.70559704</v>
          </cell>
          <cell r="H204">
            <v>4521330.01</v>
          </cell>
          <cell r="I204">
            <v>4673923.01</v>
          </cell>
          <cell r="J204">
            <v>11599861.290232703</v>
          </cell>
          <cell r="K204">
            <v>12589493.668428447</v>
          </cell>
          <cell r="L204">
            <v>4521330.01</v>
          </cell>
          <cell r="M204">
            <v>4673923.01</v>
          </cell>
          <cell r="N204">
            <v>136676625</v>
          </cell>
          <cell r="O204">
            <v>0</v>
          </cell>
          <cell r="P204">
            <v>-14350339</v>
          </cell>
          <cell r="Q204">
            <v>-737504</v>
          </cell>
          <cell r="R204"/>
          <cell r="T204"/>
        </row>
        <row r="205">
          <cell r="B205">
            <v>36006</v>
          </cell>
          <cell r="C205" t="str">
            <v>Lake Norman Charter School</v>
          </cell>
          <cell r="D205">
            <v>7926589.9567284156</v>
          </cell>
          <cell r="E205">
            <v>9048152.7318222523</v>
          </cell>
          <cell r="F205">
            <v>94580323.121946007</v>
          </cell>
          <cell r="G205">
            <v>107598799.54730099</v>
          </cell>
          <cell r="H205">
            <v>479555.64</v>
          </cell>
          <cell r="I205">
            <v>567320.30999999994</v>
          </cell>
          <cell r="J205">
            <v>1230341.2696364471</v>
          </cell>
          <cell r="K205">
            <v>1528111.4890927277</v>
          </cell>
          <cell r="L205">
            <v>479555.64</v>
          </cell>
          <cell r="M205">
            <v>567320.30999999994</v>
          </cell>
          <cell r="N205">
            <v>17100148</v>
          </cell>
          <cell r="O205">
            <v>0</v>
          </cell>
          <cell r="P205">
            <v>-1928603</v>
          </cell>
          <cell r="Q205">
            <v>686555</v>
          </cell>
          <cell r="R205"/>
          <cell r="T205"/>
        </row>
        <row r="206">
          <cell r="B206">
            <v>36007</v>
          </cell>
          <cell r="C206" t="str">
            <v>Socrates Academy</v>
          </cell>
          <cell r="D206">
            <v>2661897.2735046577</v>
          </cell>
          <cell r="E206">
            <v>2905924.9743801616</v>
          </cell>
          <cell r="F206">
            <v>29720334.409209002</v>
          </cell>
          <cell r="G206">
            <v>32856524.098731998</v>
          </cell>
          <cell r="H206">
            <v>161043.76</v>
          </cell>
          <cell r="I206">
            <v>182201.86</v>
          </cell>
          <cell r="J206">
            <v>413171.62727025227</v>
          </cell>
          <cell r="K206">
            <v>490771.70461262827</v>
          </cell>
          <cell r="L206">
            <v>161043.76</v>
          </cell>
          <cell r="M206">
            <v>182201.86</v>
          </cell>
          <cell r="N206">
            <v>5653271</v>
          </cell>
          <cell r="O206">
            <v>0</v>
          </cell>
          <cell r="P206">
            <v>-606032</v>
          </cell>
          <cell r="Q206">
            <v>127628</v>
          </cell>
          <cell r="R206"/>
          <cell r="T206"/>
        </row>
        <row r="207">
          <cell r="B207">
            <v>36008</v>
          </cell>
          <cell r="C207" t="str">
            <v>Pine Lake Prep Charter</v>
          </cell>
          <cell r="D207">
            <v>6876930.54839327</v>
          </cell>
          <cell r="E207">
            <v>7550973.9055606471</v>
          </cell>
          <cell r="F207">
            <v>87140409.408711001</v>
          </cell>
          <cell r="G207">
            <v>92572650.363581002</v>
          </cell>
          <cell r="H207">
            <v>416051.65</v>
          </cell>
          <cell r="I207">
            <v>473447.00999999995</v>
          </cell>
          <cell r="J207">
            <v>1067416.3175212343</v>
          </cell>
          <cell r="K207">
            <v>1275258.090896833</v>
          </cell>
          <cell r="L207">
            <v>416051.65</v>
          </cell>
          <cell r="M207">
            <v>473447.00999999995</v>
          </cell>
          <cell r="N207">
            <v>18912044</v>
          </cell>
          <cell r="O207">
            <v>0</v>
          </cell>
          <cell r="P207">
            <v>-1776894</v>
          </cell>
          <cell r="Q207">
            <v>122789</v>
          </cell>
          <cell r="R207"/>
          <cell r="T207"/>
        </row>
        <row r="208">
          <cell r="B208">
            <v>36009</v>
          </cell>
          <cell r="C208" t="str">
            <v>Charlotte Secondary Charter</v>
          </cell>
          <cell r="D208">
            <v>1514080.0503142206</v>
          </cell>
          <cell r="E208">
            <v>1344786.9457892943</v>
          </cell>
          <cell r="F208">
            <v>20059917.440857999</v>
          </cell>
          <cell r="G208">
            <v>17575455.250707999</v>
          </cell>
          <cell r="H208">
            <v>91601.26</v>
          </cell>
          <cell r="I208">
            <v>84318.310000000012</v>
          </cell>
          <cell r="J208">
            <v>235010.91662418627</v>
          </cell>
          <cell r="K208">
            <v>227116.45604910966</v>
          </cell>
          <cell r="L208">
            <v>91601.26</v>
          </cell>
          <cell r="M208">
            <v>84318.310000000012</v>
          </cell>
          <cell r="N208">
            <v>5403591</v>
          </cell>
          <cell r="O208">
            <v>0</v>
          </cell>
          <cell r="P208">
            <v>-409045</v>
          </cell>
          <cell r="Q208">
            <v>-279646</v>
          </cell>
          <cell r="R208"/>
          <cell r="T208"/>
        </row>
        <row r="209">
          <cell r="B209">
            <v>36100</v>
          </cell>
          <cell r="C209" t="str">
            <v>Mitchell County Schools</v>
          </cell>
          <cell r="D209">
            <v>11289475.163082479</v>
          </cell>
          <cell r="E209">
            <v>11682234.708775986</v>
          </cell>
          <cell r="F209">
            <v>105736036.96042199</v>
          </cell>
          <cell r="G209">
            <v>111808682.966392</v>
          </cell>
          <cell r="H209">
            <v>683008.9</v>
          </cell>
          <cell r="I209">
            <v>732477.58</v>
          </cell>
          <cell r="J209">
            <v>1752318.1193302057</v>
          </cell>
          <cell r="K209">
            <v>1972972.5620097006</v>
          </cell>
          <cell r="L209">
            <v>683008.9</v>
          </cell>
          <cell r="M209">
            <v>732477.58</v>
          </cell>
          <cell r="N209">
            <v>22205523</v>
          </cell>
          <cell r="O209">
            <v>0</v>
          </cell>
          <cell r="P209">
            <v>-2156080</v>
          </cell>
          <cell r="Q209">
            <v>-155698</v>
          </cell>
          <cell r="R209"/>
          <cell r="T209"/>
        </row>
        <row r="210">
          <cell r="B210">
            <v>36102</v>
          </cell>
          <cell r="C210" t="str">
            <v>Kipp Charlotte Charter</v>
          </cell>
          <cell r="D210">
            <v>3046924.3522939556</v>
          </cell>
          <cell r="E210">
            <v>3181069.8790837489</v>
          </cell>
          <cell r="F210">
            <v>39052094.472413003</v>
          </cell>
          <cell r="G210">
            <v>43730261.623884</v>
          </cell>
          <cell r="H210">
            <v>184337.75</v>
          </cell>
          <cell r="I210">
            <v>199453.47999999998</v>
          </cell>
          <cell r="J210">
            <v>472934.36352229322</v>
          </cell>
          <cell r="K210">
            <v>537239.98410620377</v>
          </cell>
          <cell r="L210">
            <v>184337.75</v>
          </cell>
          <cell r="M210">
            <v>199453.47999999998</v>
          </cell>
          <cell r="N210">
            <v>6113381</v>
          </cell>
          <cell r="O210">
            <v>0</v>
          </cell>
          <cell r="P210">
            <v>-796318</v>
          </cell>
          <cell r="Q210">
            <v>552859</v>
          </cell>
          <cell r="R210"/>
          <cell r="T210"/>
        </row>
        <row r="211">
          <cell r="B211">
            <v>36105</v>
          </cell>
          <cell r="C211" t="str">
            <v>Mayland Technical College</v>
          </cell>
          <cell r="D211">
            <v>6144870.8475247109</v>
          </cell>
          <cell r="E211">
            <v>6070907.8042721068</v>
          </cell>
          <cell r="F211">
            <v>56032797.577174</v>
          </cell>
          <cell r="G211">
            <v>54185194.302853003</v>
          </cell>
          <cell r="H211">
            <v>371762.32</v>
          </cell>
          <cell r="I211">
            <v>380646.68</v>
          </cell>
          <cell r="J211">
            <v>953788.22943629883</v>
          </cell>
          <cell r="K211">
            <v>1025294.8021427314</v>
          </cell>
          <cell r="L211">
            <v>371762.32</v>
          </cell>
          <cell r="M211">
            <v>380646.68</v>
          </cell>
          <cell r="N211">
            <v>11185651</v>
          </cell>
          <cell r="O211">
            <v>0</v>
          </cell>
          <cell r="P211">
            <v>-1142574</v>
          </cell>
          <cell r="Q211">
            <v>13395</v>
          </cell>
          <cell r="R211"/>
          <cell r="T211"/>
        </row>
        <row r="212">
          <cell r="B212">
            <v>36200</v>
          </cell>
          <cell r="C212" t="str">
            <v>Montgomery County Schools</v>
          </cell>
          <cell r="D212">
            <v>23599203.101046439</v>
          </cell>
          <cell r="E212">
            <v>23430916.653186735</v>
          </cell>
          <cell r="F212">
            <v>222729005.75756699</v>
          </cell>
          <cell r="G212">
            <v>222430678.560808</v>
          </cell>
          <cell r="H212">
            <v>1427742.7</v>
          </cell>
          <cell r="I212">
            <v>1469121.4100000001</v>
          </cell>
          <cell r="J212">
            <v>3662996.7822548579</v>
          </cell>
          <cell r="K212">
            <v>3957167.1698006159</v>
          </cell>
          <cell r="L212">
            <v>1427742.7</v>
          </cell>
          <cell r="M212">
            <v>1469121.4100000001</v>
          </cell>
          <cell r="N212">
            <v>47077718</v>
          </cell>
          <cell r="O212">
            <v>0</v>
          </cell>
          <cell r="P212">
            <v>-4541703</v>
          </cell>
          <cell r="Q212">
            <v>-81715</v>
          </cell>
          <cell r="R212"/>
          <cell r="T212"/>
        </row>
        <row r="213">
          <cell r="B213">
            <v>36205</v>
          </cell>
          <cell r="C213" t="str">
            <v>Montgomery Community College</v>
          </cell>
          <cell r="D213">
            <v>4104074.0562385749</v>
          </cell>
          <cell r="E213">
            <v>4381295.5507618384</v>
          </cell>
          <cell r="F213">
            <v>40454669.673533</v>
          </cell>
          <cell r="G213">
            <v>44704059.002014004</v>
          </cell>
          <cell r="H213">
            <v>248294.89999999997</v>
          </cell>
          <cell r="I213">
            <v>274707.78000000003</v>
          </cell>
          <cell r="J213">
            <v>637021.93662085722</v>
          </cell>
          <cell r="K213">
            <v>739941.98226599279</v>
          </cell>
          <cell r="L213">
            <v>248294.89999999997</v>
          </cell>
          <cell r="M213">
            <v>274707.78000000003</v>
          </cell>
          <cell r="N213">
            <v>7500935</v>
          </cell>
          <cell r="O213">
            <v>0</v>
          </cell>
          <cell r="P213">
            <v>-824918</v>
          </cell>
          <cell r="Q213">
            <v>43072</v>
          </cell>
          <cell r="R213"/>
          <cell r="T213"/>
        </row>
        <row r="214">
          <cell r="B214">
            <v>36300</v>
          </cell>
          <cell r="C214" t="str">
            <v>Moore County Schools</v>
          </cell>
          <cell r="D214">
            <v>71053102.499596655</v>
          </cell>
          <cell r="E214">
            <v>74863522.803127274</v>
          </cell>
          <cell r="F214">
            <v>720688394.93238902</v>
          </cell>
          <cell r="G214">
            <v>763210920.30436504</v>
          </cell>
          <cell r="H214">
            <v>4298685.34</v>
          </cell>
          <cell r="I214">
            <v>4693952.2599999988</v>
          </cell>
          <cell r="J214">
            <v>11028647.226384789</v>
          </cell>
          <cell r="K214">
            <v>12643443.661939008</v>
          </cell>
          <cell r="L214">
            <v>4298685.34</v>
          </cell>
          <cell r="M214">
            <v>4693952.2599999988</v>
          </cell>
          <cell r="N214">
            <v>151611555</v>
          </cell>
          <cell r="O214">
            <v>0</v>
          </cell>
          <cell r="P214">
            <v>-14695673</v>
          </cell>
          <cell r="Q214">
            <v>370214</v>
          </cell>
          <cell r="R214"/>
          <cell r="T214"/>
        </row>
        <row r="215">
          <cell r="B215">
            <v>36301</v>
          </cell>
          <cell r="C215" t="str">
            <v>Academy Of Moore County</v>
          </cell>
          <cell r="D215">
            <v>1079163.0671997594</v>
          </cell>
          <cell r="E215">
            <v>1417073.8826728179</v>
          </cell>
          <cell r="F215">
            <v>12109680.714985</v>
          </cell>
          <cell r="G215">
            <v>15323789.520217</v>
          </cell>
          <cell r="H215">
            <v>65288.95</v>
          </cell>
          <cell r="I215">
            <v>88850.709999999992</v>
          </cell>
          <cell r="J215">
            <v>167504.42062620827</v>
          </cell>
          <cell r="K215">
            <v>239324.74895010566</v>
          </cell>
          <cell r="L215">
            <v>65288.95</v>
          </cell>
          <cell r="M215">
            <v>88850.709999999992</v>
          </cell>
          <cell r="N215">
            <v>2324127</v>
          </cell>
          <cell r="O215">
            <v>0</v>
          </cell>
          <cell r="P215">
            <v>-246930</v>
          </cell>
          <cell r="Q215">
            <v>127945</v>
          </cell>
          <cell r="R215"/>
          <cell r="T215"/>
        </row>
        <row r="216">
          <cell r="B216">
            <v>36302</v>
          </cell>
          <cell r="C216" t="str">
            <v>Stars Charter School</v>
          </cell>
          <cell r="D216">
            <v>1647328.6670342046</v>
          </cell>
          <cell r="E216">
            <v>1951447.9344119122</v>
          </cell>
          <cell r="F216">
            <v>18715935.921645999</v>
          </cell>
          <cell r="G216">
            <v>21930733.547529001</v>
          </cell>
          <cell r="H216">
            <v>99662.75</v>
          </cell>
          <cell r="I216">
            <v>122356.03000000003</v>
          </cell>
          <cell r="J216">
            <v>255693.36306931937</v>
          </cell>
          <cell r="K216">
            <v>329573.3501992455</v>
          </cell>
          <cell r="L216">
            <v>99662.75</v>
          </cell>
          <cell r="M216">
            <v>122356.03000000003</v>
          </cell>
          <cell r="N216">
            <v>3782975</v>
          </cell>
          <cell r="O216">
            <v>0</v>
          </cell>
          <cell r="P216">
            <v>-381640</v>
          </cell>
          <cell r="Q216">
            <v>23310</v>
          </cell>
          <cell r="R216"/>
          <cell r="T216"/>
        </row>
        <row r="217">
          <cell r="B217">
            <v>36303</v>
          </cell>
          <cell r="C217" t="str">
            <v>North Carolina Leadership Academy</v>
          </cell>
          <cell r="D217">
            <v>2038322.5606616708</v>
          </cell>
          <cell r="E217">
            <v>2344472.1888756636</v>
          </cell>
          <cell r="F217">
            <v>22838069.419787999</v>
          </cell>
          <cell r="G217">
            <v>32335358.811561</v>
          </cell>
          <cell r="H217">
            <v>123317.73</v>
          </cell>
          <cell r="I217">
            <v>146998.70000000001</v>
          </cell>
          <cell r="J217">
            <v>316382.25023666612</v>
          </cell>
          <cell r="K217">
            <v>395949.86886983685</v>
          </cell>
          <cell r="L217">
            <v>123317.73</v>
          </cell>
          <cell r="M217">
            <v>146998.70000000001</v>
          </cell>
          <cell r="N217">
            <v>0</v>
          </cell>
          <cell r="O217">
            <v>0</v>
          </cell>
          <cell r="P217">
            <v>-465695</v>
          </cell>
          <cell r="Q217">
            <v>1031644</v>
          </cell>
          <cell r="R217"/>
          <cell r="T217"/>
        </row>
        <row r="218">
          <cell r="B218">
            <v>36305</v>
          </cell>
          <cell r="C218" t="str">
            <v>Sandhills Community College</v>
          </cell>
          <cell r="D218">
            <v>15396579.817123147</v>
          </cell>
          <cell r="E218">
            <v>16079221.296761835</v>
          </cell>
          <cell r="F218">
            <v>130154047.92620599</v>
          </cell>
          <cell r="G218">
            <v>138852166.15612301</v>
          </cell>
          <cell r="H218">
            <v>931487.14999999991</v>
          </cell>
          <cell r="I218">
            <v>1008169.1899999998</v>
          </cell>
          <cell r="J218">
            <v>2389810.4561569449</v>
          </cell>
          <cell r="K218">
            <v>2715564.549748464</v>
          </cell>
          <cell r="L218">
            <v>931487.14999999991</v>
          </cell>
          <cell r="M218">
            <v>1008169.1899999998</v>
          </cell>
          <cell r="N218">
            <v>26572084</v>
          </cell>
          <cell r="O218">
            <v>0</v>
          </cell>
          <cell r="P218">
            <v>-2653992</v>
          </cell>
          <cell r="Q218">
            <v>-530899</v>
          </cell>
          <cell r="R218"/>
          <cell r="T218"/>
        </row>
        <row r="219">
          <cell r="B219">
            <v>36310</v>
          </cell>
          <cell r="C219" t="str">
            <v>Fernleaf Community Charter</v>
          </cell>
          <cell r="D219">
            <v>44763.425414229707</v>
          </cell>
          <cell r="E219">
            <v>0</v>
          </cell>
          <cell r="F219">
            <v>0</v>
          </cell>
          <cell r="G219">
            <v>0</v>
          </cell>
          <cell r="H219">
            <v>2708.17</v>
          </cell>
          <cell r="I219">
            <v>0</v>
          </cell>
          <cell r="J219">
            <v>6948.0432264154733</v>
          </cell>
          <cell r="K219">
            <v>0</v>
          </cell>
          <cell r="L219">
            <v>2708.17</v>
          </cell>
          <cell r="M219">
            <v>0</v>
          </cell>
          <cell r="N219">
            <v>803427</v>
          </cell>
          <cell r="O219">
            <v>0</v>
          </cell>
          <cell r="P219">
            <v>0</v>
          </cell>
          <cell r="Q219">
            <v>-1392</v>
          </cell>
          <cell r="R219"/>
          <cell r="T219"/>
        </row>
        <row r="220">
          <cell r="B220">
            <v>36400</v>
          </cell>
          <cell r="C220" t="str">
            <v>Nash-Rocky Mount Schools</v>
          </cell>
          <cell r="D220">
            <v>81108812.619705155</v>
          </cell>
          <cell r="E220">
            <v>82343309.131648958</v>
          </cell>
          <cell r="F220">
            <v>791838994.17068505</v>
          </cell>
          <cell r="G220">
            <v>802934827.04129303</v>
          </cell>
          <cell r="H220">
            <v>4907051.93</v>
          </cell>
          <cell r="I220">
            <v>5162935.8000000007</v>
          </cell>
          <cell r="J220">
            <v>12589464.074967772</v>
          </cell>
          <cell r="K220">
            <v>13906679.127049329</v>
          </cell>
          <cell r="L220">
            <v>4907051.93</v>
          </cell>
          <cell r="M220">
            <v>5162935.8000000007</v>
          </cell>
          <cell r="N220">
            <v>167007178</v>
          </cell>
          <cell r="O220">
            <v>0</v>
          </cell>
          <cell r="P220">
            <v>-16146516</v>
          </cell>
          <cell r="Q220">
            <v>1299090</v>
          </cell>
          <cell r="R220"/>
          <cell r="T220"/>
        </row>
        <row r="221">
          <cell r="B221">
            <v>36405</v>
          </cell>
          <cell r="C221" t="str">
            <v>Nash Technical College</v>
          </cell>
          <cell r="D221">
            <v>13057118.645505002</v>
          </cell>
          <cell r="E221">
            <v>12948696.452236496</v>
          </cell>
          <cell r="F221">
            <v>131614888.951187</v>
          </cell>
          <cell r="G221">
            <v>132188198.147251</v>
          </cell>
          <cell r="H221">
            <v>789950.65000000014</v>
          </cell>
          <cell r="I221">
            <v>811884.89</v>
          </cell>
          <cell r="J221">
            <v>2026686.3834009685</v>
          </cell>
          <cell r="K221">
            <v>2186860.9432117557</v>
          </cell>
          <cell r="L221">
            <v>789950.65000000014</v>
          </cell>
          <cell r="M221">
            <v>811884.89</v>
          </cell>
          <cell r="N221">
            <v>25818414</v>
          </cell>
          <cell r="O221">
            <v>0</v>
          </cell>
          <cell r="P221">
            <v>-2683780</v>
          </cell>
          <cell r="Q221">
            <v>95178</v>
          </cell>
          <cell r="R221"/>
          <cell r="T221"/>
        </row>
        <row r="222">
          <cell r="B222">
            <v>36500</v>
          </cell>
          <cell r="C222" t="str">
            <v>New Hanover County Schools</v>
          </cell>
          <cell r="D222">
            <v>155525642.97564739</v>
          </cell>
          <cell r="E222">
            <v>160368768.51876211</v>
          </cell>
          <cell r="F222">
            <v>1595744053.35432</v>
          </cell>
          <cell r="G222">
            <v>1670296003.3403699</v>
          </cell>
          <cell r="H222">
            <v>9409241.5099999979</v>
          </cell>
          <cell r="I222">
            <v>10055141.880000001</v>
          </cell>
          <cell r="J222">
            <v>24140218.944624148</v>
          </cell>
          <cell r="K222">
            <v>27084131.416492831</v>
          </cell>
          <cell r="L222">
            <v>9409241.5099999979</v>
          </cell>
          <cell r="M222">
            <v>10055141.880000001</v>
          </cell>
          <cell r="N222">
            <v>323208169</v>
          </cell>
          <cell r="O222">
            <v>0</v>
          </cell>
          <cell r="P222">
            <v>-32539073</v>
          </cell>
          <cell r="Q222">
            <v>3862240</v>
          </cell>
          <cell r="R222"/>
          <cell r="T222"/>
        </row>
        <row r="223">
          <cell r="B223">
            <v>36501</v>
          </cell>
          <cell r="C223" t="str">
            <v>Cape Fear Center For Inquiry</v>
          </cell>
          <cell r="D223">
            <v>1805561.0791392128</v>
          </cell>
          <cell r="E223">
            <v>1836239.552200923</v>
          </cell>
          <cell r="F223">
            <v>21438112.501901999</v>
          </cell>
          <cell r="G223">
            <v>22447891.414935</v>
          </cell>
          <cell r="H223">
            <v>109235.75</v>
          </cell>
          <cell r="I223">
            <v>115132.44999999998</v>
          </cell>
          <cell r="J223">
            <v>280253.71851468482</v>
          </cell>
          <cell r="K223">
            <v>310116.20157295972</v>
          </cell>
          <cell r="L223">
            <v>109235.75</v>
          </cell>
          <cell r="M223">
            <v>115132.44999999998</v>
          </cell>
          <cell r="N223">
            <v>4013507</v>
          </cell>
          <cell r="O223">
            <v>0</v>
          </cell>
          <cell r="P223">
            <v>-437148</v>
          </cell>
          <cell r="Q223">
            <v>148328</v>
          </cell>
          <cell r="R223"/>
          <cell r="T223"/>
        </row>
        <row r="224">
          <cell r="B224">
            <v>36502</v>
          </cell>
          <cell r="C224" t="str">
            <v>Wilmington Preparatory Academy</v>
          </cell>
          <cell r="D224">
            <v>626091.58836698474</v>
          </cell>
          <cell r="E224">
            <v>632061.41633201425</v>
          </cell>
          <cell r="F224">
            <v>7648977.4692500001</v>
          </cell>
          <cell r="G224">
            <v>7980485.9023620002</v>
          </cell>
          <cell r="H224">
            <v>37878.300000000003</v>
          </cell>
          <cell r="I224">
            <v>39630.33</v>
          </cell>
          <cell r="J224">
            <v>97180.038824421368</v>
          </cell>
          <cell r="K224">
            <v>106746.68528883834</v>
          </cell>
          <cell r="L224">
            <v>37878.300000000003</v>
          </cell>
          <cell r="M224">
            <v>39630.33</v>
          </cell>
          <cell r="N224">
            <v>1474358</v>
          </cell>
          <cell r="O224">
            <v>0</v>
          </cell>
          <cell r="P224">
            <v>-155972</v>
          </cell>
          <cell r="Q224">
            <v>7511</v>
          </cell>
          <cell r="R224"/>
          <cell r="T224"/>
        </row>
        <row r="225">
          <cell r="B225">
            <v>36505</v>
          </cell>
          <cell r="C225" t="str">
            <v>Cape Fear Community College</v>
          </cell>
          <cell r="D225">
            <v>32486166.277970377</v>
          </cell>
          <cell r="E225">
            <v>32556491.558839329</v>
          </cell>
          <cell r="F225">
            <v>300905547.334759</v>
          </cell>
          <cell r="G225">
            <v>314464179.28693801</v>
          </cell>
          <cell r="H225">
            <v>1965400.5499999998</v>
          </cell>
          <cell r="I225">
            <v>2041296.1</v>
          </cell>
          <cell r="J225">
            <v>5042404.2724868618</v>
          </cell>
          <cell r="K225">
            <v>5498354.2243537484</v>
          </cell>
          <cell r="L225">
            <v>1965400.5499999998</v>
          </cell>
          <cell r="M225">
            <v>2041296.1</v>
          </cell>
          <cell r="N225">
            <v>61085621</v>
          </cell>
          <cell r="O225">
            <v>0</v>
          </cell>
          <cell r="P225">
            <v>-6135813</v>
          </cell>
          <cell r="Q225">
            <v>59689</v>
          </cell>
          <cell r="R225"/>
          <cell r="T225"/>
        </row>
        <row r="226">
          <cell r="B226">
            <v>36600</v>
          </cell>
          <cell r="C226" t="str">
            <v>Northampton County Schools</v>
          </cell>
          <cell r="D226">
            <v>12095812.52680961</v>
          </cell>
          <cell r="E226">
            <v>12196270.683135794</v>
          </cell>
          <cell r="F226">
            <v>110304013.43965399</v>
          </cell>
          <cell r="G226">
            <v>109243749.93396699</v>
          </cell>
          <cell r="H226">
            <v>731792</v>
          </cell>
          <cell r="I226">
            <v>764707.7</v>
          </cell>
          <cell r="J226">
            <v>1877475.3611276366</v>
          </cell>
          <cell r="K226">
            <v>2059786.3351087763</v>
          </cell>
          <cell r="L226">
            <v>731792</v>
          </cell>
          <cell r="M226">
            <v>764707.7</v>
          </cell>
          <cell r="N226">
            <v>22572008</v>
          </cell>
          <cell r="O226">
            <v>0</v>
          </cell>
          <cell r="P226">
            <v>-2249227</v>
          </cell>
          <cell r="Q226">
            <v>-20344</v>
          </cell>
          <cell r="R226"/>
          <cell r="T226"/>
        </row>
        <row r="227">
          <cell r="B227">
            <v>36601</v>
          </cell>
          <cell r="C227" t="str">
            <v>Gaston College Preparatory Charter</v>
          </cell>
          <cell r="D227">
            <v>5569931.1549865147</v>
          </cell>
          <cell r="E227">
            <v>5529558.6468546437</v>
          </cell>
          <cell r="F227">
            <v>70339233.850399002</v>
          </cell>
          <cell r="G227">
            <v>72060974.640701994</v>
          </cell>
          <cell r="H227">
            <v>336978.68999999994</v>
          </cell>
          <cell r="I227">
            <v>346704.01999999996</v>
          </cell>
          <cell r="J227">
            <v>864547.83285423706</v>
          </cell>
          <cell r="K227">
            <v>933868.19921295403</v>
          </cell>
          <cell r="L227">
            <v>336978.68999999994</v>
          </cell>
          <cell r="M227">
            <v>346704.01999999996</v>
          </cell>
          <cell r="N227">
            <v>13832668</v>
          </cell>
          <cell r="O227">
            <v>0</v>
          </cell>
          <cell r="P227">
            <v>-1434299</v>
          </cell>
          <cell r="Q227">
            <v>441644</v>
          </cell>
          <cell r="R227"/>
          <cell r="T227"/>
        </row>
        <row r="228">
          <cell r="B228">
            <v>36700</v>
          </cell>
          <cell r="C228" t="str">
            <v>Onslow County Schools</v>
          </cell>
          <cell r="D228">
            <v>131942915.18607758</v>
          </cell>
          <cell r="E228">
            <v>139086009.77371371</v>
          </cell>
          <cell r="F228">
            <v>1358988940.7058101</v>
          </cell>
          <cell r="G228">
            <v>1463964396.2171199</v>
          </cell>
          <cell r="H228">
            <v>7982495.5599999996</v>
          </cell>
          <cell r="I228">
            <v>8720710.2400000002</v>
          </cell>
          <cell r="J228">
            <v>20479779.410284281</v>
          </cell>
          <cell r="K228">
            <v>23489759.269842815</v>
          </cell>
          <cell r="L228">
            <v>7982495.5599999996</v>
          </cell>
          <cell r="M228">
            <v>8720710.2400000002</v>
          </cell>
          <cell r="N228">
            <v>272637438</v>
          </cell>
          <cell r="O228">
            <v>0</v>
          </cell>
          <cell r="P228">
            <v>-27711361</v>
          </cell>
          <cell r="Q228">
            <v>2420511</v>
          </cell>
          <cell r="R228"/>
          <cell r="T228"/>
        </row>
        <row r="229">
          <cell r="B229">
            <v>36701</v>
          </cell>
          <cell r="C229" t="str">
            <v>Zeca School Of The Arts And Technology</v>
          </cell>
          <cell r="D229">
            <v>465553.04588102031</v>
          </cell>
          <cell r="E229">
            <v>564021.04193516565</v>
          </cell>
          <cell r="F229">
            <v>4699026.2639570003</v>
          </cell>
          <cell r="G229">
            <v>7010266.1193230003</v>
          </cell>
          <cell r="H229">
            <v>28165.78</v>
          </cell>
          <cell r="I229">
            <v>35364.189999999995</v>
          </cell>
          <cell r="J229">
            <v>72261.732810609523</v>
          </cell>
          <cell r="K229">
            <v>95255.579764909431</v>
          </cell>
          <cell r="L229">
            <v>28165.78</v>
          </cell>
          <cell r="M229">
            <v>35364.189999999995</v>
          </cell>
          <cell r="N229">
            <v>1019833</v>
          </cell>
          <cell r="O229">
            <v>0</v>
          </cell>
          <cell r="P229">
            <v>-95819</v>
          </cell>
          <cell r="Q229">
            <v>-89731</v>
          </cell>
          <cell r="R229"/>
          <cell r="T229"/>
        </row>
        <row r="230">
          <cell r="B230">
            <v>36705</v>
          </cell>
          <cell r="C230" t="str">
            <v>Coastal Carolina Community College</v>
          </cell>
          <cell r="D230">
            <v>16227366.427378366</v>
          </cell>
          <cell r="E230">
            <v>16345018.213766595</v>
          </cell>
          <cell r="F230">
            <v>158647859.98692301</v>
          </cell>
          <cell r="G230">
            <v>165780639.604734</v>
          </cell>
          <cell r="H230">
            <v>981749.41999999993</v>
          </cell>
          <cell r="I230">
            <v>1024834.69</v>
          </cell>
          <cell r="J230">
            <v>2518762.6359011135</v>
          </cell>
          <cell r="K230">
            <v>2760454.0796534922</v>
          </cell>
          <cell r="L230">
            <v>981749.41999999993</v>
          </cell>
          <cell r="M230">
            <v>1024834.69</v>
          </cell>
          <cell r="N230">
            <v>29319165</v>
          </cell>
          <cell r="O230">
            <v>0</v>
          </cell>
          <cell r="P230">
            <v>-3235014</v>
          </cell>
          <cell r="Q230">
            <v>356224</v>
          </cell>
          <cell r="R230"/>
          <cell r="T230"/>
        </row>
        <row r="231">
          <cell r="B231">
            <v>36800</v>
          </cell>
          <cell r="C231" t="str">
            <v>Orange County Schools</v>
          </cell>
          <cell r="D231">
            <v>50925070.418108381</v>
          </cell>
          <cell r="E231">
            <v>51221986.315653913</v>
          </cell>
          <cell r="F231">
            <v>518161552.22928399</v>
          </cell>
          <cell r="G231">
            <v>528722024.92623502</v>
          </cell>
          <cell r="H231">
            <v>3080947.15</v>
          </cell>
          <cell r="I231">
            <v>3211624.9600000004</v>
          </cell>
          <cell r="J231">
            <v>7904435.0895628985</v>
          </cell>
          <cell r="K231">
            <v>8650705.6305334345</v>
          </cell>
          <cell r="L231">
            <v>3080947.15</v>
          </cell>
          <cell r="M231">
            <v>3211624.9600000004</v>
          </cell>
          <cell r="N231">
            <v>105035373</v>
          </cell>
          <cell r="O231">
            <v>0</v>
          </cell>
          <cell r="P231">
            <v>-10565915</v>
          </cell>
          <cell r="Q231">
            <v>1110618</v>
          </cell>
          <cell r="R231"/>
          <cell r="T231"/>
        </row>
        <row r="232">
          <cell r="B232">
            <v>36802</v>
          </cell>
          <cell r="C232" t="str">
            <v>Orange Charter School</v>
          </cell>
          <cell r="D232">
            <v>2416734.5560237733</v>
          </cell>
          <cell r="E232">
            <v>2841214.7368691312</v>
          </cell>
          <cell r="F232">
            <v>27691436.644246999</v>
          </cell>
          <cell r="G232">
            <v>32319884.534340002</v>
          </cell>
          <cell r="H232">
            <v>146211.51</v>
          </cell>
          <cell r="I232">
            <v>178144.52</v>
          </cell>
          <cell r="J232">
            <v>375118.21328774717</v>
          </cell>
          <cell r="K232">
            <v>479843.01448842755</v>
          </cell>
          <cell r="L232">
            <v>146211.51</v>
          </cell>
          <cell r="M232">
            <v>178144.52</v>
          </cell>
          <cell r="N232">
            <v>3711483</v>
          </cell>
          <cell r="O232">
            <v>0</v>
          </cell>
          <cell r="P232">
            <v>-564661</v>
          </cell>
          <cell r="Q232">
            <v>644106</v>
          </cell>
          <cell r="R232"/>
          <cell r="T232"/>
        </row>
        <row r="233">
          <cell r="B233">
            <v>36810</v>
          </cell>
          <cell r="C233" t="str">
            <v>Chapel Hill - Carboro City Schools</v>
          </cell>
          <cell r="D233">
            <v>92305469.340760335</v>
          </cell>
          <cell r="E233">
            <v>97881108.3843766</v>
          </cell>
          <cell r="F233">
            <v>978171192.32217097</v>
          </cell>
          <cell r="G233">
            <v>1033514914.97435</v>
          </cell>
          <cell r="H233">
            <v>5584445.3500000006</v>
          </cell>
          <cell r="I233">
            <v>6137157.7599999998</v>
          </cell>
          <cell r="J233">
            <v>14327375.197035227</v>
          </cell>
          <cell r="K233">
            <v>16530804.764297245</v>
          </cell>
          <cell r="L233">
            <v>5584445.3500000006</v>
          </cell>
          <cell r="M233">
            <v>6137157.7599999998</v>
          </cell>
          <cell r="N233">
            <v>198969592</v>
          </cell>
          <cell r="O233">
            <v>0</v>
          </cell>
          <cell r="P233">
            <v>-19946046</v>
          </cell>
          <cell r="Q233">
            <v>491262</v>
          </cell>
          <cell r="R233"/>
          <cell r="T233"/>
        </row>
        <row r="234">
          <cell r="B234">
            <v>36900</v>
          </cell>
          <cell r="C234" t="str">
            <v>Pamlico County Schools</v>
          </cell>
          <cell r="D234">
            <v>9510005.1591033787</v>
          </cell>
          <cell r="E234">
            <v>9982494.0863512605</v>
          </cell>
          <cell r="F234">
            <v>91932026.232363001</v>
          </cell>
          <cell r="G234">
            <v>96567692.486030996</v>
          </cell>
          <cell r="H234">
            <v>575351.65</v>
          </cell>
          <cell r="I234">
            <v>625903.63</v>
          </cell>
          <cell r="J234">
            <v>1476114.1784265633</v>
          </cell>
          <cell r="K234">
            <v>1685909.196636806</v>
          </cell>
          <cell r="L234">
            <v>575351.65</v>
          </cell>
          <cell r="M234">
            <v>625903.63</v>
          </cell>
          <cell r="N234">
            <v>19425969</v>
          </cell>
          <cell r="O234">
            <v>0</v>
          </cell>
          <cell r="P234">
            <v>-1874601</v>
          </cell>
          <cell r="Q234">
            <v>-7489</v>
          </cell>
          <cell r="R234"/>
          <cell r="T234"/>
        </row>
        <row r="235">
          <cell r="B235">
            <v>36901</v>
          </cell>
          <cell r="C235" t="str">
            <v>Arapahoe Charter School</v>
          </cell>
          <cell r="D235">
            <v>3384903.0324475258</v>
          </cell>
          <cell r="E235">
            <v>3909709.0928480215</v>
          </cell>
          <cell r="F235">
            <v>33721204.441468</v>
          </cell>
          <cell r="G235">
            <v>38633778.427415997</v>
          </cell>
          <cell r="H235">
            <v>204785.33</v>
          </cell>
          <cell r="I235">
            <v>245139.25</v>
          </cell>
          <cell r="J235">
            <v>525394.3899296415</v>
          </cell>
          <cell r="K235">
            <v>660297.36244164163</v>
          </cell>
          <cell r="L235">
            <v>204785.33</v>
          </cell>
          <cell r="M235">
            <v>245139.25</v>
          </cell>
          <cell r="N235">
            <v>6611339</v>
          </cell>
          <cell r="O235">
            <v>0</v>
          </cell>
          <cell r="P235">
            <v>-687614</v>
          </cell>
          <cell r="Q235">
            <v>160559</v>
          </cell>
          <cell r="R235"/>
          <cell r="T235"/>
        </row>
        <row r="236">
          <cell r="B236">
            <v>36905</v>
          </cell>
          <cell r="C236" t="str">
            <v>Pamlico Community College</v>
          </cell>
          <cell r="D236">
            <v>3726875.2917391616</v>
          </cell>
          <cell r="E236">
            <v>3801030.5221494446</v>
          </cell>
          <cell r="F236">
            <v>31006779.951056998</v>
          </cell>
          <cell r="G236">
            <v>35937454.736703001</v>
          </cell>
          <cell r="H236">
            <v>225474.52000000002</v>
          </cell>
          <cell r="I236">
            <v>238325.09000000003</v>
          </cell>
          <cell r="J236">
            <v>578474.28758729331</v>
          </cell>
          <cell r="K236">
            <v>641943.01129120239</v>
          </cell>
          <cell r="L236">
            <v>225474.52000000002</v>
          </cell>
          <cell r="M236">
            <v>238325.09000000003</v>
          </cell>
          <cell r="N236">
            <v>6003119</v>
          </cell>
          <cell r="O236">
            <v>0</v>
          </cell>
          <cell r="P236">
            <v>-632264</v>
          </cell>
          <cell r="Q236">
            <v>166400</v>
          </cell>
          <cell r="R236"/>
          <cell r="T236"/>
        </row>
        <row r="237">
          <cell r="B237">
            <v>37000</v>
          </cell>
          <cell r="C237" t="str">
            <v>Elizabeth City And Pasquotank County Schools</v>
          </cell>
          <cell r="D237">
            <v>31037043.831192724</v>
          </cell>
          <cell r="E237">
            <v>31559623.535003491</v>
          </cell>
          <cell r="F237">
            <v>307457275.76375598</v>
          </cell>
          <cell r="G237">
            <v>308050022.34714901</v>
          </cell>
          <cell r="H237">
            <v>1877729.1999999997</v>
          </cell>
          <cell r="I237">
            <v>1978792.35</v>
          </cell>
          <cell r="J237">
            <v>4817475.878213902</v>
          </cell>
          <cell r="K237">
            <v>5329996.6020321017</v>
          </cell>
          <cell r="L237">
            <v>1877729.1999999997</v>
          </cell>
          <cell r="M237">
            <v>1978792.35</v>
          </cell>
          <cell r="N237">
            <v>64560874</v>
          </cell>
          <cell r="O237">
            <v>0</v>
          </cell>
          <cell r="P237">
            <v>-6269411</v>
          </cell>
          <cell r="Q237">
            <v>-480065</v>
          </cell>
          <cell r="R237"/>
          <cell r="T237"/>
        </row>
        <row r="238">
          <cell r="B238">
            <v>37001</v>
          </cell>
          <cell r="C238" t="str">
            <v>Northeast Academy for Aerospace and Advanced Technologies</v>
          </cell>
          <cell r="D238">
            <v>1429901.497990391</v>
          </cell>
          <cell r="E238">
            <v>2008672.8599276328</v>
          </cell>
          <cell r="F238">
            <v>16618864.238817999</v>
          </cell>
          <cell r="G238">
            <v>19849956.993749999</v>
          </cell>
          <cell r="H238">
            <v>86508.49000000002</v>
          </cell>
          <cell r="I238">
            <v>125944.04000000002</v>
          </cell>
          <cell r="J238">
            <v>221944.97685593253</v>
          </cell>
          <cell r="K238">
            <v>339237.87164741929</v>
          </cell>
          <cell r="L238">
            <v>86508.49000000002</v>
          </cell>
          <cell r="M238">
            <v>125944.04000000002</v>
          </cell>
          <cell r="N238">
            <v>2539686</v>
          </cell>
          <cell r="O238">
            <v>0</v>
          </cell>
          <cell r="P238">
            <v>-338878</v>
          </cell>
          <cell r="Q238">
            <v>510327</v>
          </cell>
          <cell r="R238"/>
          <cell r="T238"/>
        </row>
        <row r="239">
          <cell r="B239">
            <v>37005</v>
          </cell>
          <cell r="C239" t="str">
            <v>College Of The Albemarle</v>
          </cell>
          <cell r="D239">
            <v>8677219.3625696581</v>
          </cell>
          <cell r="E239">
            <v>8963678.8974426053</v>
          </cell>
          <cell r="F239">
            <v>72209737.612954006</v>
          </cell>
          <cell r="G239">
            <v>74529534.703014001</v>
          </cell>
          <cell r="H239">
            <v>524968.43000000005</v>
          </cell>
          <cell r="I239">
            <v>562023.79</v>
          </cell>
          <cell r="J239">
            <v>1346851.6910472629</v>
          </cell>
          <cell r="K239">
            <v>1513844.9928620369</v>
          </cell>
          <cell r="L239">
            <v>524968.43000000005</v>
          </cell>
          <cell r="M239">
            <v>562023.79</v>
          </cell>
          <cell r="N239">
            <v>14559242</v>
          </cell>
          <cell r="O239">
            <v>0</v>
          </cell>
          <cell r="P239">
            <v>-1472440</v>
          </cell>
          <cell r="Q239">
            <v>-86807</v>
          </cell>
          <cell r="R239"/>
          <cell r="T239"/>
        </row>
        <row r="240">
          <cell r="B240">
            <v>37100</v>
          </cell>
          <cell r="C240" t="str">
            <v>Pender County Schools</v>
          </cell>
          <cell r="D240">
            <v>45100702.767605282</v>
          </cell>
          <cell r="E240">
            <v>48442497.45224373</v>
          </cell>
          <cell r="F240">
            <v>473140743.12393397</v>
          </cell>
          <cell r="G240">
            <v>514401161.17516398</v>
          </cell>
          <cell r="H240">
            <v>2728575.1499999994</v>
          </cell>
          <cell r="I240">
            <v>3037350.66</v>
          </cell>
          <cell r="J240">
            <v>7000394.3950058818</v>
          </cell>
          <cell r="K240">
            <v>8181287.2871577255</v>
          </cell>
          <cell r="L240">
            <v>2728575.1499999994</v>
          </cell>
          <cell r="M240">
            <v>3037350.66</v>
          </cell>
          <cell r="N240">
            <v>96270012</v>
          </cell>
          <cell r="O240">
            <v>0</v>
          </cell>
          <cell r="P240">
            <v>-9647889</v>
          </cell>
          <cell r="Q240">
            <v>1059922</v>
          </cell>
          <cell r="R240"/>
          <cell r="T240"/>
        </row>
        <row r="241">
          <cell r="B241">
            <v>37200</v>
          </cell>
          <cell r="C241" t="str">
            <v>Perquimans County Schools</v>
          </cell>
          <cell r="D241">
            <v>10103628.441636652</v>
          </cell>
          <cell r="E241">
            <v>10572387.484877296</v>
          </cell>
          <cell r="F241">
            <v>102885380.438462</v>
          </cell>
          <cell r="G241">
            <v>108176122.61998001</v>
          </cell>
          <cell r="H241">
            <v>611265.63</v>
          </cell>
          <cell r="I241">
            <v>662890.0199999999</v>
          </cell>
          <cell r="J241">
            <v>1568254.5852225255</v>
          </cell>
          <cell r="K241">
            <v>1785534.2699909827</v>
          </cell>
          <cell r="L241">
            <v>611265.63</v>
          </cell>
          <cell r="M241">
            <v>662890.0199999999</v>
          </cell>
          <cell r="N241">
            <v>21608379</v>
          </cell>
          <cell r="O241">
            <v>0</v>
          </cell>
          <cell r="P241">
            <v>-2097952</v>
          </cell>
          <cell r="Q241">
            <v>60286</v>
          </cell>
          <cell r="R241"/>
          <cell r="T241"/>
        </row>
        <row r="242">
          <cell r="B242">
            <v>37300</v>
          </cell>
          <cell r="C242" t="str">
            <v>Person County Schools</v>
          </cell>
          <cell r="D242">
            <v>26775640.839674138</v>
          </cell>
          <cell r="E242">
            <v>27207843.555242613</v>
          </cell>
          <cell r="F242">
            <v>280426992.98320001</v>
          </cell>
          <cell r="G242">
            <v>291303342.400433</v>
          </cell>
          <cell r="H242">
            <v>1619915.96</v>
          </cell>
          <cell r="I242">
            <v>1705935.2</v>
          </cell>
          <cell r="J242">
            <v>4156033.8210822502</v>
          </cell>
          <cell r="K242">
            <v>4595039.403344647</v>
          </cell>
          <cell r="L242">
            <v>1619915.96</v>
          </cell>
          <cell r="M242">
            <v>1705935.2</v>
          </cell>
          <cell r="N242">
            <v>57083907</v>
          </cell>
          <cell r="O242">
            <v>0</v>
          </cell>
          <cell r="P242">
            <v>-5718232</v>
          </cell>
          <cell r="Q242">
            <v>591012</v>
          </cell>
          <cell r="R242"/>
          <cell r="T242"/>
        </row>
        <row r="243">
          <cell r="B243">
            <v>37301</v>
          </cell>
          <cell r="C243" t="str">
            <v>Roxboro Community School</v>
          </cell>
          <cell r="D243">
            <v>3013336.5352023458</v>
          </cell>
          <cell r="E243">
            <v>3293655.7784971567</v>
          </cell>
          <cell r="F243">
            <v>30964445.156135</v>
          </cell>
          <cell r="G243">
            <v>33562123.442221999</v>
          </cell>
          <cell r="H243">
            <v>182305.7</v>
          </cell>
          <cell r="I243">
            <v>206512.63</v>
          </cell>
          <cell r="J243">
            <v>467720.96434933232</v>
          </cell>
          <cell r="K243">
            <v>556254.23060520354</v>
          </cell>
          <cell r="L243">
            <v>182305.7</v>
          </cell>
          <cell r="M243">
            <v>206512.63</v>
          </cell>
          <cell r="N243">
            <v>6502496</v>
          </cell>
          <cell r="O243">
            <v>0</v>
          </cell>
          <cell r="P243">
            <v>-631401</v>
          </cell>
          <cell r="Q243">
            <v>74899</v>
          </cell>
          <cell r="R243"/>
          <cell r="T243"/>
        </row>
        <row r="244">
          <cell r="B244">
            <v>37305</v>
          </cell>
          <cell r="C244" t="str">
            <v>Piedmont Community College</v>
          </cell>
          <cell r="D244">
            <v>8433039.7918423507</v>
          </cell>
          <cell r="E244">
            <v>8388706.840709025</v>
          </cell>
          <cell r="F244">
            <v>66294125.777089998</v>
          </cell>
          <cell r="G244">
            <v>69135811.097137004</v>
          </cell>
          <cell r="H244">
            <v>510195.66000000003</v>
          </cell>
          <cell r="I244">
            <v>525972.97000000009</v>
          </cell>
          <cell r="J244">
            <v>1308950.8781241842</v>
          </cell>
          <cell r="K244">
            <v>1416739.9337584525</v>
          </cell>
          <cell r="L244">
            <v>510195.66000000003</v>
          </cell>
          <cell r="M244">
            <v>525972.97000000009</v>
          </cell>
          <cell r="N244">
            <v>13636624</v>
          </cell>
          <cell r="O244">
            <v>0</v>
          </cell>
          <cell r="P244">
            <v>-1351814</v>
          </cell>
          <cell r="Q244">
            <v>-489075</v>
          </cell>
          <cell r="R244"/>
          <cell r="T244"/>
        </row>
        <row r="245">
          <cell r="B245">
            <v>37400</v>
          </cell>
          <cell r="C245" t="str">
            <v>Pitt County Schools</v>
          </cell>
          <cell r="D245">
            <v>122969035.42287336</v>
          </cell>
          <cell r="E245">
            <v>130266493.10811755</v>
          </cell>
          <cell r="F245">
            <v>1312265884.08599</v>
          </cell>
          <cell r="G245">
            <v>1413669069.44135</v>
          </cell>
          <cell r="H245">
            <v>7439579.2899999991</v>
          </cell>
          <cell r="I245">
            <v>8167725.4399999995</v>
          </cell>
          <cell r="J245">
            <v>19086880.990951575</v>
          </cell>
          <cell r="K245">
            <v>22000261.341990303</v>
          </cell>
          <cell r="L245">
            <v>7439579.2899999991</v>
          </cell>
          <cell r="M245">
            <v>8167725.4399999995</v>
          </cell>
          <cell r="N245">
            <v>271053859</v>
          </cell>
          <cell r="O245">
            <v>0</v>
          </cell>
          <cell r="P245">
            <v>-26758624</v>
          </cell>
          <cell r="Q245">
            <v>-290846</v>
          </cell>
          <cell r="R245"/>
          <cell r="T245"/>
        </row>
        <row r="246">
          <cell r="B246">
            <v>37405</v>
          </cell>
          <cell r="C246" t="str">
            <v>Pitt Community College</v>
          </cell>
          <cell r="D246">
            <v>29314333.196750417</v>
          </cell>
          <cell r="E246">
            <v>28868566.392800473</v>
          </cell>
          <cell r="F246">
            <v>289265590.024221</v>
          </cell>
          <cell r="G246">
            <v>289593323.96063799</v>
          </cell>
          <cell r="H246">
            <v>1773505.8700000003</v>
          </cell>
          <cell r="I246">
            <v>1810062.7300000002</v>
          </cell>
          <cell r="J246">
            <v>4550081.9546267707</v>
          </cell>
          <cell r="K246">
            <v>4875513.1888219342</v>
          </cell>
          <cell r="L246">
            <v>1773505.8700000003</v>
          </cell>
          <cell r="M246">
            <v>1810062.7300000002</v>
          </cell>
          <cell r="N246">
            <v>56845073</v>
          </cell>
          <cell r="O246">
            <v>0</v>
          </cell>
          <cell r="P246">
            <v>-5898461</v>
          </cell>
          <cell r="Q246">
            <v>-86373</v>
          </cell>
          <cell r="R246"/>
          <cell r="T246"/>
        </row>
        <row r="247">
          <cell r="B247">
            <v>37500</v>
          </cell>
          <cell r="C247" t="str">
            <v>Polk County Schools</v>
          </cell>
          <cell r="D247">
            <v>15224643.020269329</v>
          </cell>
          <cell r="E247">
            <v>16027324.111795481</v>
          </cell>
          <cell r="F247">
            <v>144105629.97250399</v>
          </cell>
          <cell r="G247">
            <v>151157747.15454099</v>
          </cell>
          <cell r="H247">
            <v>921085.04</v>
          </cell>
          <cell r="I247">
            <v>1004915.2299999999</v>
          </cell>
          <cell r="J247">
            <v>2363122.9476453196</v>
          </cell>
          <cell r="K247">
            <v>2706799.8121330449</v>
          </cell>
          <cell r="L247">
            <v>921085.04</v>
          </cell>
          <cell r="M247">
            <v>1004915.2299999999</v>
          </cell>
          <cell r="N247">
            <v>30162646</v>
          </cell>
          <cell r="O247">
            <v>0</v>
          </cell>
          <cell r="P247">
            <v>-2938481</v>
          </cell>
          <cell r="Q247">
            <v>-183819</v>
          </cell>
          <cell r="R247"/>
          <cell r="T247"/>
        </row>
        <row r="248">
          <cell r="B248">
            <v>37600</v>
          </cell>
          <cell r="C248" t="str">
            <v>Randolph County Schools</v>
          </cell>
          <cell r="D248">
            <v>86995636.700800106</v>
          </cell>
          <cell r="E248">
            <v>88227425.443171233</v>
          </cell>
          <cell r="F248">
            <v>898551744.13356698</v>
          </cell>
          <cell r="G248">
            <v>916815895.54098904</v>
          </cell>
          <cell r="H248">
            <v>5263202.5199999996</v>
          </cell>
          <cell r="I248">
            <v>5531870.6300000008</v>
          </cell>
          <cell r="J248">
            <v>13503199.067391945</v>
          </cell>
          <cell r="K248">
            <v>14900427.35448274</v>
          </cell>
          <cell r="L248">
            <v>5263202.5199999996</v>
          </cell>
          <cell r="M248">
            <v>5531870.6300000008</v>
          </cell>
          <cell r="N248">
            <v>189232270</v>
          </cell>
          <cell r="O248">
            <v>0</v>
          </cell>
          <cell r="P248">
            <v>-18322513</v>
          </cell>
          <cell r="Q248">
            <v>-485806</v>
          </cell>
          <cell r="R248"/>
          <cell r="T248"/>
        </row>
        <row r="249">
          <cell r="B249">
            <v>37601</v>
          </cell>
          <cell r="C249" t="str">
            <v>Uwharrie Charter Academy</v>
          </cell>
          <cell r="D249">
            <v>3545481.4098977838</v>
          </cell>
          <cell r="E249">
            <v>5867510.4435905591</v>
          </cell>
          <cell r="F249">
            <v>46716132.386793002</v>
          </cell>
          <cell r="G249">
            <v>72468373.421390995</v>
          </cell>
          <cell r="H249">
            <v>214500.26000000004</v>
          </cell>
          <cell r="I249">
            <v>367893.64000000007</v>
          </cell>
          <cell r="J249">
            <v>550318.87900588149</v>
          </cell>
          <cell r="K249">
            <v>990943.71933933417</v>
          </cell>
          <cell r="L249">
            <v>214500.26000000004</v>
          </cell>
          <cell r="M249">
            <v>367893.64000000007</v>
          </cell>
          <cell r="N249">
            <v>7704859</v>
          </cell>
          <cell r="O249">
            <v>0</v>
          </cell>
          <cell r="P249">
            <v>-952596</v>
          </cell>
          <cell r="Q249">
            <v>788563</v>
          </cell>
          <cell r="R249"/>
          <cell r="T249"/>
        </row>
        <row r="250">
          <cell r="B250">
            <v>37605</v>
          </cell>
          <cell r="C250" t="str">
            <v>Randolph Community College</v>
          </cell>
          <cell r="D250">
            <v>11020462.707021598</v>
          </cell>
          <cell r="E250">
            <v>11087189.964882376</v>
          </cell>
          <cell r="F250">
            <v>108688038.12339801</v>
          </cell>
          <cell r="G250">
            <v>114074684.52483299</v>
          </cell>
          <cell r="H250">
            <v>666733.75000000012</v>
          </cell>
          <cell r="I250">
            <v>695168.2</v>
          </cell>
          <cell r="J250">
            <v>1710562.8212077115</v>
          </cell>
          <cell r="K250">
            <v>1872477.4956001684</v>
          </cell>
          <cell r="L250">
            <v>666733.75000000012</v>
          </cell>
          <cell r="M250">
            <v>695168.2</v>
          </cell>
          <cell r="N250">
            <v>21546291</v>
          </cell>
          <cell r="O250">
            <v>0</v>
          </cell>
          <cell r="P250">
            <v>-2216275</v>
          </cell>
          <cell r="Q250">
            <v>-18919</v>
          </cell>
          <cell r="R250"/>
          <cell r="T250"/>
        </row>
        <row r="251">
          <cell r="B251">
            <v>37610</v>
          </cell>
          <cell r="C251" t="str">
            <v>Asheboro City Schools</v>
          </cell>
          <cell r="D251">
            <v>25836938.170634404</v>
          </cell>
          <cell r="E251">
            <v>26959205.615112107</v>
          </cell>
          <cell r="F251">
            <v>273979356.82173502</v>
          </cell>
          <cell r="G251">
            <v>289538086.45272797</v>
          </cell>
          <cell r="H251">
            <v>1563124.8099999998</v>
          </cell>
          <cell r="I251">
            <v>1690345.5699999998</v>
          </cell>
          <cell r="J251">
            <v>4010331.2377592516</v>
          </cell>
          <cell r="K251">
            <v>4553047.7942064079</v>
          </cell>
          <cell r="L251">
            <v>1563124.8099999998</v>
          </cell>
          <cell r="M251">
            <v>1690345.5699999998</v>
          </cell>
          <cell r="N251">
            <v>59406863</v>
          </cell>
          <cell r="O251">
            <v>0</v>
          </cell>
          <cell r="P251">
            <v>-5586757</v>
          </cell>
          <cell r="Q251">
            <v>-234294</v>
          </cell>
          <cell r="R251"/>
          <cell r="T251"/>
        </row>
        <row r="252">
          <cell r="B252">
            <v>37700</v>
          </cell>
          <cell r="C252" t="str">
            <v>Richmond County Schools</v>
          </cell>
          <cell r="D252">
            <v>38023314.579666547</v>
          </cell>
          <cell r="E252">
            <v>39472887.306685865</v>
          </cell>
          <cell r="F252">
            <v>380451923.14630699</v>
          </cell>
          <cell r="G252">
            <v>398371292.75357401</v>
          </cell>
          <cell r="H252">
            <v>2300395.89</v>
          </cell>
          <cell r="I252">
            <v>2474954.98</v>
          </cell>
          <cell r="J252">
            <v>5901863.6502097333</v>
          </cell>
          <cell r="K252">
            <v>6666440.5861395346</v>
          </cell>
          <cell r="L252">
            <v>2300395.89</v>
          </cell>
          <cell r="M252">
            <v>2474954.98</v>
          </cell>
          <cell r="N252">
            <v>79378771</v>
          </cell>
          <cell r="O252">
            <v>0</v>
          </cell>
          <cell r="P252">
            <v>-7757856</v>
          </cell>
          <cell r="Q252">
            <v>-330086</v>
          </cell>
          <cell r="R252"/>
          <cell r="T252"/>
        </row>
        <row r="253">
          <cell r="B253">
            <v>37705</v>
          </cell>
          <cell r="C253" t="str">
            <v>Richmond Technical College</v>
          </cell>
          <cell r="D253">
            <v>12090194.639812198</v>
          </cell>
          <cell r="E253">
            <v>12179540.732517427</v>
          </cell>
          <cell r="F253">
            <v>115117072.969455</v>
          </cell>
          <cell r="G253">
            <v>121075926.711199</v>
          </cell>
          <cell r="H253">
            <v>731452.12</v>
          </cell>
          <cell r="I253">
            <v>763658.7300000001</v>
          </cell>
          <cell r="J253">
            <v>1876603.3697342626</v>
          </cell>
          <cell r="K253">
            <v>2056960.8711152286</v>
          </cell>
          <cell r="L253">
            <v>731452.12</v>
          </cell>
          <cell r="M253">
            <v>763658.7300000001</v>
          </cell>
          <cell r="N253">
            <v>21974619</v>
          </cell>
          <cell r="O253">
            <v>0</v>
          </cell>
          <cell r="P253">
            <v>-2347371</v>
          </cell>
          <cell r="Q253">
            <v>137829</v>
          </cell>
          <cell r="R253"/>
          <cell r="T253"/>
        </row>
        <row r="254">
          <cell r="B254">
            <v>37800</v>
          </cell>
          <cell r="C254" t="str">
            <v>Robeson County Schools</v>
          </cell>
          <cell r="D254">
            <v>122637151.49225657</v>
          </cell>
          <cell r="E254">
            <v>126737205.90257299</v>
          </cell>
          <cell r="F254">
            <v>1194737752.31918</v>
          </cell>
          <cell r="G254">
            <v>1246835020.5078101</v>
          </cell>
          <cell r="H254">
            <v>7419500.4399999995</v>
          </cell>
          <cell r="I254">
            <v>7946438.6899999995</v>
          </cell>
          <cell r="J254">
            <v>19035366.973095711</v>
          </cell>
          <cell r="K254">
            <v>21404212.127642609</v>
          </cell>
          <cell r="L254">
            <v>7419500.4399999995</v>
          </cell>
          <cell r="M254">
            <v>7946438.6899999995</v>
          </cell>
          <cell r="N254">
            <v>243610920</v>
          </cell>
          <cell r="O254">
            <v>0</v>
          </cell>
          <cell r="P254">
            <v>-24362089</v>
          </cell>
          <cell r="Q254">
            <v>1253293</v>
          </cell>
          <cell r="R254"/>
          <cell r="T254"/>
        </row>
        <row r="255">
          <cell r="B255">
            <v>37801</v>
          </cell>
          <cell r="C255" t="str">
            <v>Southeastern Academy Charter School</v>
          </cell>
          <cell r="D255">
            <v>760654.09774739132</v>
          </cell>
          <cell r="E255">
            <v>856378.99039060867</v>
          </cell>
          <cell r="F255">
            <v>9812772.1539740004</v>
          </cell>
          <cell r="G255">
            <v>10253520.63115</v>
          </cell>
          <cell r="H255">
            <v>46019.28</v>
          </cell>
          <cell r="I255">
            <v>53695.07</v>
          </cell>
          <cell r="J255">
            <v>118066.42370623596</v>
          </cell>
          <cell r="K255">
            <v>144630.91119483853</v>
          </cell>
          <cell r="L255">
            <v>46019.28</v>
          </cell>
          <cell r="M255">
            <v>53695.07</v>
          </cell>
          <cell r="N255">
            <v>1962153</v>
          </cell>
          <cell r="O255">
            <v>0</v>
          </cell>
          <cell r="P255">
            <v>-200094</v>
          </cell>
          <cell r="Q255">
            <v>106856</v>
          </cell>
          <cell r="R255"/>
          <cell r="T255"/>
        </row>
        <row r="256">
          <cell r="B256">
            <v>37805</v>
          </cell>
          <cell r="C256" t="str">
            <v>Robeson Community College</v>
          </cell>
          <cell r="D256">
            <v>9509787.1411867719</v>
          </cell>
          <cell r="E256">
            <v>9785773.7458193637</v>
          </cell>
          <cell r="F256">
            <v>88273678.682040006</v>
          </cell>
          <cell r="G256">
            <v>84790775.283496007</v>
          </cell>
          <cell r="H256">
            <v>575338.46</v>
          </cell>
          <cell r="I256">
            <v>613569.24</v>
          </cell>
          <cell r="J256">
            <v>1476080.3383463037</v>
          </cell>
          <cell r="K256">
            <v>1652685.7728712256</v>
          </cell>
          <cell r="L256">
            <v>575338.46</v>
          </cell>
          <cell r="M256">
            <v>613569.24</v>
          </cell>
          <cell r="N256">
            <v>17457246</v>
          </cell>
          <cell r="O256">
            <v>0</v>
          </cell>
          <cell r="P256">
            <v>-1800003</v>
          </cell>
          <cell r="Q256">
            <v>-308711</v>
          </cell>
          <cell r="R256"/>
          <cell r="T256"/>
        </row>
        <row r="257">
          <cell r="B257">
            <v>37900</v>
          </cell>
          <cell r="C257" t="str">
            <v>Rockingham County Schools</v>
          </cell>
          <cell r="D257">
            <v>62213691.195587426</v>
          </cell>
          <cell r="E257">
            <v>62380078.531191714</v>
          </cell>
          <cell r="F257">
            <v>609252229.08540201</v>
          </cell>
          <cell r="G257">
            <v>608688043.767506</v>
          </cell>
          <cell r="H257">
            <v>3763904.3600000003</v>
          </cell>
          <cell r="I257">
            <v>3911238.7399999998</v>
          </cell>
          <cell r="J257">
            <v>9656620.5937491618</v>
          </cell>
          <cell r="K257">
            <v>10535157.564125571</v>
          </cell>
          <cell r="L257">
            <v>3763904.3600000003</v>
          </cell>
          <cell r="M257">
            <v>3911238.7399999998</v>
          </cell>
          <cell r="N257">
            <v>129941774</v>
          </cell>
          <cell r="O257">
            <v>0</v>
          </cell>
          <cell r="P257">
            <v>-12423360</v>
          </cell>
          <cell r="Q257">
            <v>-1171930</v>
          </cell>
          <cell r="R257"/>
          <cell r="T257"/>
        </row>
        <row r="258">
          <cell r="B258">
            <v>37901</v>
          </cell>
          <cell r="C258" t="str">
            <v>Bethany Community Middle School</v>
          </cell>
          <cell r="D258">
            <v>1156841.4128606399</v>
          </cell>
          <cell r="E258">
            <v>1426123.3063749874</v>
          </cell>
          <cell r="F258">
            <v>12013720.026188999</v>
          </cell>
          <cell r="G258">
            <v>15032607.429749001</v>
          </cell>
          <cell r="H258">
            <v>69988.459999999992</v>
          </cell>
          <cell r="I258">
            <v>89418.11</v>
          </cell>
          <cell r="J258">
            <v>179561.41801668663</v>
          </cell>
          <cell r="K258">
            <v>240853.07508902217</v>
          </cell>
          <cell r="L258">
            <v>69988.459999999992</v>
          </cell>
          <cell r="M258">
            <v>89418.11</v>
          </cell>
          <cell r="N258">
            <v>1789948</v>
          </cell>
          <cell r="O258">
            <v>0</v>
          </cell>
          <cell r="P258">
            <v>-244974</v>
          </cell>
          <cell r="Q258">
            <v>119300</v>
          </cell>
          <cell r="R258"/>
          <cell r="T258"/>
        </row>
        <row r="259">
          <cell r="B259">
            <v>37905</v>
          </cell>
          <cell r="C259" t="str">
            <v>Rockingham Community College</v>
          </cell>
          <cell r="D259">
            <v>8007973.780520048</v>
          </cell>
          <cell r="E259">
            <v>8191237.5383564485</v>
          </cell>
          <cell r="F259">
            <v>67796375.282634005</v>
          </cell>
          <cell r="G259">
            <v>68983960.631588995</v>
          </cell>
          <cell r="H259">
            <v>484479.32999999996</v>
          </cell>
          <cell r="I259">
            <v>513591.62000000011</v>
          </cell>
          <cell r="J259">
            <v>1242973.4201120336</v>
          </cell>
          <cell r="K259">
            <v>1383390.0203991402</v>
          </cell>
          <cell r="L259">
            <v>484479.32999999996</v>
          </cell>
          <cell r="M259">
            <v>513591.62000000011</v>
          </cell>
          <cell r="N259">
            <v>14524188</v>
          </cell>
          <cell r="O259">
            <v>0</v>
          </cell>
          <cell r="P259">
            <v>-1382447</v>
          </cell>
          <cell r="Q259">
            <v>-180768</v>
          </cell>
          <cell r="R259"/>
          <cell r="T259"/>
        </row>
        <row r="260">
          <cell r="B260">
            <v>38000</v>
          </cell>
          <cell r="C260" t="str">
            <v>Rowan-Salisbury School System</v>
          </cell>
          <cell r="D260">
            <v>103283315.7434721</v>
          </cell>
          <cell r="E260">
            <v>106125202.27643655</v>
          </cell>
          <cell r="F260">
            <v>1049509439.29679</v>
          </cell>
          <cell r="G260">
            <v>1095721783.3684101</v>
          </cell>
          <cell r="H260">
            <v>6248600.8300000001</v>
          </cell>
          <cell r="I260">
            <v>6654063.4800000004</v>
          </cell>
          <cell r="J260">
            <v>16031323.244646976</v>
          </cell>
          <cell r="K260">
            <v>17923121.513030864</v>
          </cell>
          <cell r="L260">
            <v>6248600.8300000001</v>
          </cell>
          <cell r="M260">
            <v>6654063.4800000004</v>
          </cell>
          <cell r="N260">
            <v>214289224</v>
          </cell>
          <cell r="O260">
            <v>0</v>
          </cell>
          <cell r="P260">
            <v>-21400715</v>
          </cell>
          <cell r="Q260">
            <v>1413934</v>
          </cell>
          <cell r="R260"/>
          <cell r="T260"/>
        </row>
        <row r="261">
          <cell r="B261">
            <v>38005</v>
          </cell>
          <cell r="C261" t="str">
            <v>Rowan-Cabarrus Community College</v>
          </cell>
          <cell r="D261">
            <v>20376331.843729772</v>
          </cell>
          <cell r="E261">
            <v>21369054.744845662</v>
          </cell>
          <cell r="F261">
            <v>188977774.59171301</v>
          </cell>
          <cell r="G261">
            <v>205708931.06007099</v>
          </cell>
          <cell r="H261">
            <v>1232760.23</v>
          </cell>
          <cell r="I261">
            <v>1339842.4100000001</v>
          </cell>
          <cell r="J261">
            <v>3162752.4733845661</v>
          </cell>
          <cell r="K261">
            <v>3608946.3821499525</v>
          </cell>
          <cell r="L261">
            <v>1232760.23</v>
          </cell>
          <cell r="M261">
            <v>1339842.4100000001</v>
          </cell>
          <cell r="N261">
            <v>38369410</v>
          </cell>
          <cell r="O261">
            <v>0</v>
          </cell>
          <cell r="P261">
            <v>-3853476</v>
          </cell>
          <cell r="Q261">
            <v>-1192985</v>
          </cell>
          <cell r="R261"/>
          <cell r="T261"/>
        </row>
        <row r="262">
          <cell r="B262">
            <v>38100</v>
          </cell>
          <cell r="C262" t="str">
            <v>Rutherford County Schools</v>
          </cell>
          <cell r="D262">
            <v>47506905.025186226</v>
          </cell>
          <cell r="E262">
            <v>49456381.072060131</v>
          </cell>
          <cell r="F262">
            <v>466947138.51049203</v>
          </cell>
          <cell r="G262">
            <v>492566582.971524</v>
          </cell>
          <cell r="H262">
            <v>2874149.46</v>
          </cell>
          <cell r="I262">
            <v>3100921.29</v>
          </cell>
          <cell r="J262">
            <v>7373877.8168500094</v>
          </cell>
          <cell r="K262">
            <v>8352518.6151386732</v>
          </cell>
          <cell r="L262">
            <v>2874149.46</v>
          </cell>
          <cell r="M262">
            <v>3100921.29</v>
          </cell>
          <cell r="N262">
            <v>94338193</v>
          </cell>
          <cell r="O262">
            <v>0</v>
          </cell>
          <cell r="P262">
            <v>-9521594</v>
          </cell>
          <cell r="Q262">
            <v>226519</v>
          </cell>
          <cell r="R262"/>
          <cell r="T262"/>
        </row>
        <row r="263">
          <cell r="B263">
            <v>38105</v>
          </cell>
          <cell r="C263" t="str">
            <v>Isothermal Community College</v>
          </cell>
          <cell r="D263">
            <v>9545570.1788624898</v>
          </cell>
          <cell r="E263">
            <v>9854578.552500397</v>
          </cell>
          <cell r="F263">
            <v>88590539.863664001</v>
          </cell>
          <cell r="G263">
            <v>91895037.232933998</v>
          </cell>
          <cell r="H263">
            <v>577503.31999999995</v>
          </cell>
          <cell r="I263">
            <v>617883.31000000006</v>
          </cell>
          <cell r="J263">
            <v>1481634.4730051833</v>
          </cell>
          <cell r="K263">
            <v>1664305.9807424198</v>
          </cell>
          <cell r="L263">
            <v>577503.31999999995</v>
          </cell>
          <cell r="M263">
            <v>617883.31000000006</v>
          </cell>
          <cell r="N263">
            <v>18100313</v>
          </cell>
          <cell r="O263">
            <v>0</v>
          </cell>
          <cell r="P263">
            <v>-1806464</v>
          </cell>
          <cell r="Q263">
            <v>-383115</v>
          </cell>
          <cell r="R263"/>
          <cell r="T263"/>
        </row>
        <row r="264">
          <cell r="B264">
            <v>38200</v>
          </cell>
          <cell r="C264" t="str">
            <v>Sampson County Schools</v>
          </cell>
          <cell r="D264">
            <v>43726029.224445589</v>
          </cell>
          <cell r="E264">
            <v>45245706.392455533</v>
          </cell>
          <cell r="F264">
            <v>437830076.70902801</v>
          </cell>
          <cell r="G264">
            <v>455639815.81487602</v>
          </cell>
          <cell r="H264">
            <v>2645407.9300000002</v>
          </cell>
          <cell r="I264">
            <v>2836911.46</v>
          </cell>
          <cell r="J264">
            <v>6787021.7339171022</v>
          </cell>
          <cell r="K264">
            <v>7641392.2067497009</v>
          </cell>
          <cell r="L264">
            <v>2645407.9300000002</v>
          </cell>
          <cell r="M264">
            <v>2836911.46</v>
          </cell>
          <cell r="N264">
            <v>92211906</v>
          </cell>
          <cell r="O264">
            <v>0</v>
          </cell>
          <cell r="P264">
            <v>-8927863</v>
          </cell>
          <cell r="Q264">
            <v>-802617</v>
          </cell>
          <cell r="R264"/>
          <cell r="T264"/>
        </row>
        <row r="265">
          <cell r="B265">
            <v>38205</v>
          </cell>
          <cell r="C265" t="str">
            <v>Sampson Community College</v>
          </cell>
          <cell r="D265">
            <v>6703198.3682110393</v>
          </cell>
          <cell r="E265">
            <v>6869147.9953751676</v>
          </cell>
          <cell r="F265">
            <v>61103352.164609</v>
          </cell>
          <cell r="G265">
            <v>65154730.873687997</v>
          </cell>
          <cell r="H265">
            <v>405540.91999999987</v>
          </cell>
          <cell r="I265">
            <v>430696.44</v>
          </cell>
          <cell r="J265">
            <v>1040450.1350507162</v>
          </cell>
          <cell r="K265">
            <v>1160106.850881712</v>
          </cell>
          <cell r="L265">
            <v>405540.91999999987</v>
          </cell>
          <cell r="M265">
            <v>430696.44</v>
          </cell>
          <cell r="N265">
            <v>12184541</v>
          </cell>
          <cell r="O265">
            <v>0</v>
          </cell>
          <cell r="P265">
            <v>-1245968</v>
          </cell>
          <cell r="Q265">
            <v>-35227</v>
          </cell>
          <cell r="R265"/>
          <cell r="T265"/>
        </row>
        <row r="266">
          <cell r="B266">
            <v>38210</v>
          </cell>
          <cell r="C266" t="str">
            <v>Clinton City Schools</v>
          </cell>
          <cell r="D266">
            <v>16864152.463980604</v>
          </cell>
          <cell r="E266">
            <v>17227209.273787204</v>
          </cell>
          <cell r="F266">
            <v>169263556.852723</v>
          </cell>
          <cell r="G266">
            <v>176025083.07086301</v>
          </cell>
          <cell r="H266">
            <v>1020274.7300000001</v>
          </cell>
          <cell r="I266">
            <v>1080148.1799999997</v>
          </cell>
          <cell r="J266">
            <v>2617602.6345685008</v>
          </cell>
          <cell r="K266">
            <v>2909444.302779499</v>
          </cell>
          <cell r="L266">
            <v>1020274.7300000001</v>
          </cell>
          <cell r="M266">
            <v>1080148.1799999997</v>
          </cell>
          <cell r="N266">
            <v>34900169</v>
          </cell>
          <cell r="O266">
            <v>0</v>
          </cell>
          <cell r="P266">
            <v>-3451480</v>
          </cell>
          <cell r="Q266">
            <v>118234</v>
          </cell>
          <cell r="R266"/>
          <cell r="T266"/>
        </row>
        <row r="267">
          <cell r="B267">
            <v>38300</v>
          </cell>
          <cell r="C267" t="str">
            <v>Scotland County Schools</v>
          </cell>
          <cell r="D267">
            <v>34615793.056145318</v>
          </cell>
          <cell r="E267">
            <v>31738149.49403169</v>
          </cell>
          <cell r="F267">
            <v>345930244.70257998</v>
          </cell>
          <cell r="G267">
            <v>352959910.331725</v>
          </cell>
          <cell r="H267">
            <v>2094242.15</v>
          </cell>
          <cell r="I267">
            <v>1989985.95</v>
          </cell>
          <cell r="J267">
            <v>5372958.4866464352</v>
          </cell>
          <cell r="K267">
            <v>5360147.2390933903</v>
          </cell>
          <cell r="L267">
            <v>2094242.15</v>
          </cell>
          <cell r="M267">
            <v>1989985.95</v>
          </cell>
          <cell r="N267">
            <v>72417487</v>
          </cell>
          <cell r="O267">
            <v>0</v>
          </cell>
          <cell r="P267">
            <v>-7053919</v>
          </cell>
          <cell r="Q267">
            <v>-330887</v>
          </cell>
          <cell r="R267"/>
          <cell r="T267"/>
        </row>
        <row r="268">
          <cell r="B268">
            <v>38400</v>
          </cell>
          <cell r="C268" t="str">
            <v>Stanly County Schools</v>
          </cell>
          <cell r="D268">
            <v>44012216.16998706</v>
          </cell>
          <cell r="E268">
            <v>44281436.549090423</v>
          </cell>
          <cell r="F268">
            <v>433356983.78315699</v>
          </cell>
          <cell r="G268">
            <v>439077448.666574</v>
          </cell>
          <cell r="H268">
            <v>2662722.1300000004</v>
          </cell>
          <cell r="I268">
            <v>2776451.6199999992</v>
          </cell>
          <cell r="J268">
            <v>6831442.8042453332</v>
          </cell>
          <cell r="K268">
            <v>7478539.9793497883</v>
          </cell>
          <cell r="L268">
            <v>2662722.1300000004</v>
          </cell>
          <cell r="M268">
            <v>2776451.6199999992</v>
          </cell>
          <cell r="N268">
            <v>89804118</v>
          </cell>
          <cell r="O268">
            <v>0</v>
          </cell>
          <cell r="P268">
            <v>-8836652</v>
          </cell>
          <cell r="Q268">
            <v>-229386</v>
          </cell>
          <cell r="R268"/>
          <cell r="T268"/>
        </row>
        <row r="269">
          <cell r="B269">
            <v>38402</v>
          </cell>
          <cell r="C269" t="str">
            <v>Gray Stone Day School</v>
          </cell>
          <cell r="D269">
            <v>2507779.5983336745</v>
          </cell>
          <cell r="E269">
            <v>2875753.1048502186</v>
          </cell>
          <cell r="F269">
            <v>30141026.866331</v>
          </cell>
          <cell r="G269">
            <v>35648558.504860997</v>
          </cell>
          <cell r="H269">
            <v>151719.70000000001</v>
          </cell>
          <cell r="I269">
            <v>180310.07999999996</v>
          </cell>
          <cell r="J269">
            <v>389249.94882108131</v>
          </cell>
          <cell r="K269">
            <v>485676.08102595306</v>
          </cell>
          <cell r="L269">
            <v>151719.70000000001</v>
          </cell>
          <cell r="M269">
            <v>180310.07999999996</v>
          </cell>
          <cell r="N269">
            <v>3680058</v>
          </cell>
          <cell r="O269">
            <v>0</v>
          </cell>
          <cell r="P269">
            <v>-614611</v>
          </cell>
          <cell r="Q269">
            <v>645913</v>
          </cell>
          <cell r="R269"/>
          <cell r="T269"/>
        </row>
        <row r="270">
          <cell r="B270">
            <v>38405</v>
          </cell>
          <cell r="C270" t="str">
            <v>Stanly Community College</v>
          </cell>
          <cell r="D270">
            <v>11184577.966488173</v>
          </cell>
          <cell r="E270">
            <v>11136904.698069734</v>
          </cell>
          <cell r="F270">
            <v>114666805.126623</v>
          </cell>
          <cell r="G270">
            <v>111628725.334251</v>
          </cell>
          <cell r="H270">
            <v>676662.66</v>
          </cell>
          <cell r="I270">
            <v>698285.32000000018</v>
          </cell>
          <cell r="J270">
            <v>1736036.2943911485</v>
          </cell>
          <cell r="K270">
            <v>1880873.6464181799</v>
          </cell>
          <cell r="L270">
            <v>676662.66</v>
          </cell>
          <cell r="M270">
            <v>698285.32000000018</v>
          </cell>
          <cell r="N270">
            <v>21532223</v>
          </cell>
          <cell r="O270">
            <v>0</v>
          </cell>
          <cell r="P270">
            <v>-2338189</v>
          </cell>
          <cell r="Q270">
            <v>131136</v>
          </cell>
          <cell r="R270"/>
          <cell r="T270"/>
        </row>
        <row r="271">
          <cell r="B271">
            <v>38500</v>
          </cell>
          <cell r="C271" t="str">
            <v>Stokes County Schools</v>
          </cell>
          <cell r="D271">
            <v>33921230.122868598</v>
          </cell>
          <cell r="E271">
            <v>34426018.604328074</v>
          </cell>
          <cell r="F271">
            <v>334048876.22929698</v>
          </cell>
          <cell r="G271">
            <v>339986414.23220199</v>
          </cell>
          <cell r="H271">
            <v>2052221.36</v>
          </cell>
          <cell r="I271">
            <v>2158515.6800000002</v>
          </cell>
          <cell r="J271">
            <v>5265150.5331840878</v>
          </cell>
          <cell r="K271">
            <v>5814092.2365264911</v>
          </cell>
          <cell r="L271">
            <v>2052221.36</v>
          </cell>
          <cell r="M271">
            <v>2158515.6800000002</v>
          </cell>
          <cell r="N271">
            <v>70162741</v>
          </cell>
          <cell r="O271">
            <v>0</v>
          </cell>
          <cell r="P271">
            <v>-6811644</v>
          </cell>
          <cell r="Q271">
            <v>-783505</v>
          </cell>
          <cell r="R271"/>
          <cell r="T271"/>
        </row>
        <row r="272">
          <cell r="B272">
            <v>38600</v>
          </cell>
          <cell r="C272" t="str">
            <v>Surry County Schools</v>
          </cell>
          <cell r="D272">
            <v>42924151.889106452</v>
          </cell>
          <cell r="E272">
            <v>44264521.431377999</v>
          </cell>
          <cell r="F272">
            <v>429824849.575185</v>
          </cell>
          <cell r="G272">
            <v>446485840.68394703</v>
          </cell>
          <cell r="H272">
            <v>2596894.66</v>
          </cell>
          <cell r="I272">
            <v>2775391.0400000005</v>
          </cell>
          <cell r="J272">
            <v>6662556.7642088616</v>
          </cell>
          <cell r="K272">
            <v>7475683.2431206545</v>
          </cell>
          <cell r="L272">
            <v>2596894.66</v>
          </cell>
          <cell r="M272">
            <v>2775391.0400000005</v>
          </cell>
          <cell r="N272">
            <v>90312846</v>
          </cell>
          <cell r="O272">
            <v>0</v>
          </cell>
          <cell r="P272">
            <v>-8764627</v>
          </cell>
          <cell r="Q272">
            <v>-33967</v>
          </cell>
          <cell r="R272"/>
          <cell r="T272"/>
        </row>
        <row r="273">
          <cell r="B273">
            <v>38601</v>
          </cell>
          <cell r="C273" t="str">
            <v>Bridges Charter Schools</v>
          </cell>
          <cell r="D273">
            <v>490848.74407774687</v>
          </cell>
          <cell r="E273">
            <v>518903.26925834286</v>
          </cell>
          <cell r="F273">
            <v>5675715.6937079998</v>
          </cell>
          <cell r="G273">
            <v>6338191.1802559998</v>
          </cell>
          <cell r="H273">
            <v>29696.160000000003</v>
          </cell>
          <cell r="I273">
            <v>32535.3</v>
          </cell>
          <cell r="J273">
            <v>76188.054419977372</v>
          </cell>
          <cell r="K273">
            <v>87635.793844712927</v>
          </cell>
          <cell r="L273">
            <v>29696.160000000003</v>
          </cell>
          <cell r="M273">
            <v>32535.3</v>
          </cell>
          <cell r="N273">
            <v>1053326</v>
          </cell>
          <cell r="O273">
            <v>0</v>
          </cell>
          <cell r="P273">
            <v>-115734</v>
          </cell>
          <cell r="Q273">
            <v>-18063</v>
          </cell>
          <cell r="R273"/>
          <cell r="T273"/>
        </row>
        <row r="274">
          <cell r="B274">
            <v>38602</v>
          </cell>
          <cell r="C274" t="str">
            <v>Millennium Charter Academy</v>
          </cell>
          <cell r="D274">
            <v>3485875.9065429312</v>
          </cell>
          <cell r="E274">
            <v>3663482.4716627621</v>
          </cell>
          <cell r="F274">
            <v>36180230.187648997</v>
          </cell>
          <cell r="G274">
            <v>38370081.505629003</v>
          </cell>
          <cell r="H274">
            <v>210894.14999999997</v>
          </cell>
          <cell r="I274">
            <v>229700.81</v>
          </cell>
          <cell r="J274">
            <v>541067.09342402744</v>
          </cell>
          <cell r="K274">
            <v>618712.99269174016</v>
          </cell>
          <cell r="L274">
            <v>210894.14999999997</v>
          </cell>
          <cell r="M274">
            <v>229700.81</v>
          </cell>
          <cell r="N274">
            <v>6551021</v>
          </cell>
          <cell r="O274">
            <v>0</v>
          </cell>
          <cell r="P274">
            <v>-737757</v>
          </cell>
          <cell r="Q274">
            <v>403689</v>
          </cell>
          <cell r="R274"/>
          <cell r="T274"/>
        </row>
        <row r="275">
          <cell r="B275">
            <v>38605</v>
          </cell>
          <cell r="C275" t="str">
            <v>Surry Community College</v>
          </cell>
          <cell r="D275">
            <v>12105913.41754787</v>
          </cell>
          <cell r="E275">
            <v>12159118.604269424</v>
          </cell>
          <cell r="F275">
            <v>112675838.88093001</v>
          </cell>
          <cell r="G275">
            <v>114159698.96767899</v>
          </cell>
          <cell r="H275">
            <v>732403.1</v>
          </cell>
          <cell r="I275">
            <v>762378.26000000013</v>
          </cell>
          <cell r="J275">
            <v>1879043.1907748384</v>
          </cell>
          <cell r="K275">
            <v>2053511.8479021543</v>
          </cell>
          <cell r="L275">
            <v>732403.1</v>
          </cell>
          <cell r="M275">
            <v>762378.26000000013</v>
          </cell>
          <cell r="N275">
            <v>23144077</v>
          </cell>
          <cell r="O275">
            <v>0</v>
          </cell>
          <cell r="P275">
            <v>-2297591</v>
          </cell>
          <cell r="Q275">
            <v>-369667</v>
          </cell>
          <cell r="R275"/>
          <cell r="T275"/>
        </row>
        <row r="276">
          <cell r="B276">
            <v>38610</v>
          </cell>
          <cell r="C276" t="str">
            <v>Mount Airy City Schools</v>
          </cell>
          <cell r="D276">
            <v>9408456.0829933491</v>
          </cell>
          <cell r="E276">
            <v>9794916.4707704913</v>
          </cell>
          <cell r="F276">
            <v>88263892.267363995</v>
          </cell>
          <cell r="G276">
            <v>96712792.484033003</v>
          </cell>
          <cell r="H276">
            <v>569207.97</v>
          </cell>
          <cell r="I276">
            <v>614142.49000000011</v>
          </cell>
          <cell r="J276">
            <v>1460352.0386017871</v>
          </cell>
          <cell r="K276">
            <v>1654229.856338152</v>
          </cell>
          <cell r="L276">
            <v>569207.97</v>
          </cell>
          <cell r="M276">
            <v>614142.49000000011</v>
          </cell>
          <cell r="N276">
            <v>17980947</v>
          </cell>
          <cell r="O276">
            <v>0</v>
          </cell>
          <cell r="P276">
            <v>-1799803</v>
          </cell>
          <cell r="Q276">
            <v>-67030</v>
          </cell>
          <cell r="R276"/>
          <cell r="T276"/>
        </row>
        <row r="277">
          <cell r="B277">
            <v>38620</v>
          </cell>
          <cell r="C277" t="str">
            <v>Elkin City Schools</v>
          </cell>
          <cell r="D277">
            <v>7142611.7435813183</v>
          </cell>
          <cell r="E277">
            <v>7369753.0555861033</v>
          </cell>
          <cell r="F277">
            <v>69362339.997801006</v>
          </cell>
          <cell r="G277">
            <v>69066829.798359007</v>
          </cell>
          <cell r="H277">
            <v>432125.26</v>
          </cell>
          <cell r="I277">
            <v>462084.43999999994</v>
          </cell>
          <cell r="J277">
            <v>1108654.5474272387</v>
          </cell>
          <cell r="K277">
            <v>1244652.3229442979</v>
          </cell>
          <cell r="L277">
            <v>432125.26</v>
          </cell>
          <cell r="M277">
            <v>462084.43999999994</v>
          </cell>
          <cell r="N277">
            <v>14646449</v>
          </cell>
          <cell r="O277">
            <v>0</v>
          </cell>
          <cell r="P277">
            <v>-1414379</v>
          </cell>
          <cell r="Q277">
            <v>-234939</v>
          </cell>
          <cell r="R277"/>
          <cell r="T277"/>
        </row>
        <row r="278">
          <cell r="B278">
            <v>38700</v>
          </cell>
          <cell r="C278" t="str">
            <v>Swain County Schools</v>
          </cell>
          <cell r="D278">
            <v>12108973.602315146</v>
          </cell>
          <cell r="E278">
            <v>12827072.452862246</v>
          </cell>
          <cell r="F278">
            <v>129584501.740991</v>
          </cell>
          <cell r="G278">
            <v>136173544.6873</v>
          </cell>
          <cell r="H278">
            <v>732588.24</v>
          </cell>
          <cell r="I278">
            <v>804259.04999999993</v>
          </cell>
          <cell r="J278">
            <v>1879518.1833797852</v>
          </cell>
          <cell r="K278">
            <v>2166320.2830016832</v>
          </cell>
          <cell r="L278">
            <v>732588.24</v>
          </cell>
          <cell r="M278">
            <v>804259.04999999993</v>
          </cell>
          <cell r="N278">
            <v>26980726</v>
          </cell>
          <cell r="O278">
            <v>0</v>
          </cell>
          <cell r="P278">
            <v>-2642378</v>
          </cell>
          <cell r="Q278">
            <v>23170</v>
          </cell>
          <cell r="R278"/>
          <cell r="T278"/>
        </row>
        <row r="279">
          <cell r="B279">
            <v>38701</v>
          </cell>
          <cell r="C279" t="str">
            <v>Mountain Discovery Charter</v>
          </cell>
          <cell r="D279">
            <v>861933.58536463429</v>
          </cell>
          <cell r="E279">
            <v>874238.12535532133</v>
          </cell>
          <cell r="F279">
            <v>7702553.4782619998</v>
          </cell>
          <cell r="G279">
            <v>8498090.0400760006</v>
          </cell>
          <cell r="H279">
            <v>52146.65</v>
          </cell>
          <cell r="I279">
            <v>54814.840000000004</v>
          </cell>
          <cell r="J279">
            <v>133786.71882221516</v>
          </cell>
          <cell r="K279">
            <v>147647.07926070833</v>
          </cell>
          <cell r="L279">
            <v>52146.65</v>
          </cell>
          <cell r="M279">
            <v>54814.840000000004</v>
          </cell>
          <cell r="N279">
            <v>1581166</v>
          </cell>
          <cell r="O279">
            <v>0</v>
          </cell>
          <cell r="P279">
            <v>-157064</v>
          </cell>
          <cell r="Q279">
            <v>-22136</v>
          </cell>
          <cell r="R279"/>
          <cell r="T279"/>
        </row>
        <row r="280">
          <cell r="B280">
            <v>38800</v>
          </cell>
          <cell r="C280" t="str">
            <v>Transylvania County Schools</v>
          </cell>
          <cell r="D280">
            <v>21883185.567056816</v>
          </cell>
          <cell r="E280">
            <v>22513077.977003001</v>
          </cell>
          <cell r="F280">
            <v>221610843.79047799</v>
          </cell>
          <cell r="G280">
            <v>229283509.31643701</v>
          </cell>
          <cell r="H280">
            <v>1323924.2999999998</v>
          </cell>
          <cell r="I280">
            <v>1411572.81</v>
          </cell>
          <cell r="J280">
            <v>3396641.7414349341</v>
          </cell>
          <cell r="K280">
            <v>3802156.5430151904</v>
          </cell>
          <cell r="L280">
            <v>1323924.2999999998</v>
          </cell>
          <cell r="M280">
            <v>1411572.81</v>
          </cell>
          <cell r="N280">
            <v>45915902</v>
          </cell>
          <cell r="O280">
            <v>0</v>
          </cell>
          <cell r="P280">
            <v>-4518902</v>
          </cell>
          <cell r="Q280">
            <v>-115485</v>
          </cell>
          <cell r="R280"/>
          <cell r="T280"/>
        </row>
        <row r="281">
          <cell r="B281">
            <v>38801</v>
          </cell>
          <cell r="C281" t="str">
            <v>Brevard Academy Charter School</v>
          </cell>
          <cell r="D281">
            <v>1575898.7908967813</v>
          </cell>
          <cell r="E281">
            <v>1738707.0517323387</v>
          </cell>
          <cell r="F281">
            <v>19794906.997184001</v>
          </cell>
          <cell r="G281">
            <v>18587510.028937999</v>
          </cell>
          <cell r="H281">
            <v>95341.26999999999</v>
          </cell>
          <cell r="I281">
            <v>109017.15000000001</v>
          </cell>
          <cell r="J281">
            <v>244606.23418077471</v>
          </cell>
          <cell r="K281">
            <v>293644.27200419689</v>
          </cell>
          <cell r="L281">
            <v>95341.26999999999</v>
          </cell>
          <cell r="M281">
            <v>109017.15000000001</v>
          </cell>
          <cell r="N281">
            <v>3788251</v>
          </cell>
          <cell r="O281">
            <v>0</v>
          </cell>
          <cell r="P281">
            <v>-403641</v>
          </cell>
          <cell r="Q281">
            <v>195757</v>
          </cell>
          <cell r="R281"/>
          <cell r="T281"/>
        </row>
        <row r="282">
          <cell r="B282">
            <v>38900</v>
          </cell>
          <cell r="C282" t="str">
            <v>Tyrrell County Schools</v>
          </cell>
          <cell r="D282">
            <v>4977702.4267840991</v>
          </cell>
          <cell r="E282">
            <v>5394905.9653825751</v>
          </cell>
          <cell r="F282">
            <v>47633550.140458003</v>
          </cell>
          <cell r="G282">
            <v>48899935.616205998</v>
          </cell>
          <cell r="H282">
            <v>301149.07999999996</v>
          </cell>
          <cell r="I282">
            <v>338261.27999999997</v>
          </cell>
          <cell r="J282">
            <v>772623.8845549766</v>
          </cell>
          <cell r="K282">
            <v>911127.16955825558</v>
          </cell>
          <cell r="L282">
            <v>301149.07999999996</v>
          </cell>
          <cell r="M282">
            <v>338261.27999999997</v>
          </cell>
          <cell r="N282">
            <v>9625201</v>
          </cell>
          <cell r="O282">
            <v>0</v>
          </cell>
          <cell r="P282">
            <v>-971303</v>
          </cell>
          <cell r="Q282">
            <v>-97972</v>
          </cell>
          <cell r="R282"/>
          <cell r="T282"/>
        </row>
        <row r="283">
          <cell r="B283">
            <v>39000</v>
          </cell>
          <cell r="C283" t="str">
            <v>Union County Schools</v>
          </cell>
          <cell r="D283">
            <v>214541848.36475226</v>
          </cell>
          <cell r="E283">
            <v>228815339.87102312</v>
          </cell>
          <cell r="F283">
            <v>2251838872.3045001</v>
          </cell>
          <cell r="G283">
            <v>2398767535.6949301</v>
          </cell>
          <cell r="H283">
            <v>12979699.209999999</v>
          </cell>
          <cell r="I283">
            <v>14346750.479999999</v>
          </cell>
          <cell r="J283">
            <v>33300535.482244749</v>
          </cell>
          <cell r="K283">
            <v>38643838.151386835</v>
          </cell>
          <cell r="L283">
            <v>12979699.209999999</v>
          </cell>
          <cell r="M283">
            <v>14346750.479999999</v>
          </cell>
          <cell r="N283">
            <v>477021010</v>
          </cell>
          <cell r="O283">
            <v>0</v>
          </cell>
          <cell r="P283">
            <v>-45917607</v>
          </cell>
          <cell r="Q283">
            <v>-927299</v>
          </cell>
          <cell r="R283"/>
          <cell r="T283"/>
        </row>
        <row r="284">
          <cell r="B284">
            <v>39100</v>
          </cell>
          <cell r="C284" t="str">
            <v>Vance County Schools</v>
          </cell>
          <cell r="D284">
            <v>33995575.554753557</v>
          </cell>
          <cell r="E284">
            <v>33170223.187239669</v>
          </cell>
          <cell r="F284">
            <v>315717819.50889498</v>
          </cell>
          <cell r="G284">
            <v>305607840.638493</v>
          </cell>
          <cell r="H284">
            <v>2056719.23</v>
          </cell>
          <cell r="I284">
            <v>2079777.15</v>
          </cell>
          <cell r="J284">
            <v>5276690.2057994688</v>
          </cell>
          <cell r="K284">
            <v>5602005.254610979</v>
          </cell>
          <cell r="L284">
            <v>2056719.23</v>
          </cell>
          <cell r="M284">
            <v>2079777.15</v>
          </cell>
          <cell r="N284">
            <v>68727085</v>
          </cell>
          <cell r="O284">
            <v>0</v>
          </cell>
          <cell r="P284">
            <v>-6437853</v>
          </cell>
          <cell r="Q284">
            <v>-1379395</v>
          </cell>
          <cell r="R284"/>
          <cell r="T284"/>
        </row>
        <row r="285">
          <cell r="B285">
            <v>39101</v>
          </cell>
          <cell r="C285" t="str">
            <v>Vance Charter School</v>
          </cell>
          <cell r="D285">
            <v>3371231.2098894422</v>
          </cell>
          <cell r="E285">
            <v>3907751.2020237735</v>
          </cell>
          <cell r="F285">
            <v>32491124.029906001</v>
          </cell>
          <cell r="G285">
            <v>38574882.938026004</v>
          </cell>
          <cell r="H285">
            <v>203958.18999999997</v>
          </cell>
          <cell r="I285">
            <v>245016.49</v>
          </cell>
          <cell r="J285">
            <v>523272.29106793879</v>
          </cell>
          <cell r="K285">
            <v>659966.70097387035</v>
          </cell>
          <cell r="L285">
            <v>203958.18999999997</v>
          </cell>
          <cell r="M285">
            <v>245016.49</v>
          </cell>
          <cell r="N285">
            <v>5792209</v>
          </cell>
          <cell r="O285">
            <v>0</v>
          </cell>
          <cell r="P285">
            <v>-662532</v>
          </cell>
          <cell r="Q285">
            <v>348801</v>
          </cell>
          <cell r="R285"/>
          <cell r="T285"/>
        </row>
        <row r="286">
          <cell r="B286">
            <v>39105</v>
          </cell>
          <cell r="C286" t="str">
            <v>Vance-Granville Community College</v>
          </cell>
          <cell r="D286">
            <v>13040847.136978475</v>
          </cell>
          <cell r="E286">
            <v>12104869.430382799</v>
          </cell>
          <cell r="F286">
            <v>126777171.07564101</v>
          </cell>
          <cell r="G286">
            <v>114110979.792486</v>
          </cell>
          <cell r="H286">
            <v>788966.23</v>
          </cell>
          <cell r="I286">
            <v>758976.83</v>
          </cell>
          <cell r="J286">
            <v>2024160.7691622209</v>
          </cell>
          <cell r="K286">
            <v>2044349.8909428751</v>
          </cell>
          <cell r="L286">
            <v>788966.23</v>
          </cell>
          <cell r="M286">
            <v>758976.83</v>
          </cell>
          <cell r="N286">
            <v>26774696</v>
          </cell>
          <cell r="O286">
            <v>0</v>
          </cell>
          <cell r="P286">
            <v>-2585134</v>
          </cell>
          <cell r="Q286">
            <v>-730553</v>
          </cell>
          <cell r="R286"/>
          <cell r="T286"/>
        </row>
        <row r="287">
          <cell r="B287">
            <v>39200</v>
          </cell>
          <cell r="C287" t="str">
            <v>Wake County Schools</v>
          </cell>
          <cell r="D287">
            <v>908401951.87871599</v>
          </cell>
          <cell r="E287">
            <v>956684087.55136859</v>
          </cell>
          <cell r="F287">
            <v>9632977504.6248207</v>
          </cell>
          <cell r="G287">
            <v>10250784756.0478</v>
          </cell>
          <cell r="H287">
            <v>54957968.280000009</v>
          </cell>
          <cell r="I287">
            <v>59984212.159999996</v>
          </cell>
          <cell r="J287">
            <v>140999397.83891353</v>
          </cell>
          <cell r="K287">
            <v>161571095.1118103</v>
          </cell>
          <cell r="L287">
            <v>54957968.280000009</v>
          </cell>
          <cell r="M287">
            <v>59984212.159999996</v>
          </cell>
          <cell r="N287">
            <v>1971459508</v>
          </cell>
          <cell r="O287">
            <v>0</v>
          </cell>
          <cell r="P287">
            <v>-196427588</v>
          </cell>
          <cell r="Q287">
            <v>20299983</v>
          </cell>
          <cell r="R287"/>
          <cell r="T287"/>
        </row>
        <row r="288">
          <cell r="B288">
            <v>39201</v>
          </cell>
          <cell r="C288" t="str">
            <v>Endeavor Charter School</v>
          </cell>
          <cell r="D288">
            <v>2199489.2063190541</v>
          </cell>
          <cell r="E288">
            <v>2032978.5529826111</v>
          </cell>
          <cell r="F288">
            <v>29745786.181361999</v>
          </cell>
          <cell r="G288">
            <v>28971436.236506999</v>
          </cell>
          <cell r="H288">
            <v>133068.25</v>
          </cell>
          <cell r="I288">
            <v>127468.01000000001</v>
          </cell>
          <cell r="J288">
            <v>341398.04852112709</v>
          </cell>
          <cell r="K288">
            <v>343342.77680414217</v>
          </cell>
          <cell r="L288">
            <v>133068.25</v>
          </cell>
          <cell r="M288">
            <v>127468.01000000001</v>
          </cell>
          <cell r="N288">
            <v>6046700</v>
          </cell>
          <cell r="O288">
            <v>0</v>
          </cell>
          <cell r="P288">
            <v>-606551</v>
          </cell>
          <cell r="Q288">
            <v>11694</v>
          </cell>
          <cell r="R288"/>
          <cell r="T288"/>
        </row>
        <row r="289">
          <cell r="B289">
            <v>39204</v>
          </cell>
          <cell r="C289" t="str">
            <v>Southern Wake Academy</v>
          </cell>
          <cell r="D289">
            <v>2919799.410914687</v>
          </cell>
          <cell r="E289">
            <v>3663343.0780019276</v>
          </cell>
          <cell r="F289">
            <v>32603112.838316999</v>
          </cell>
          <cell r="G289">
            <v>42329167.062904999</v>
          </cell>
          <cell r="H289">
            <v>176646.74000000002</v>
          </cell>
          <cell r="I289">
            <v>229692.06999999998</v>
          </cell>
          <cell r="J289">
            <v>453202.41540426755</v>
          </cell>
          <cell r="K289">
            <v>618689.45097433764</v>
          </cell>
          <cell r="L289">
            <v>176646.74000000002</v>
          </cell>
          <cell r="M289">
            <v>229692.06999999998</v>
          </cell>
          <cell r="N289">
            <v>5162785</v>
          </cell>
          <cell r="O289">
            <v>0</v>
          </cell>
          <cell r="P289">
            <v>-664815</v>
          </cell>
          <cell r="Q289">
            <v>606812</v>
          </cell>
          <cell r="R289"/>
          <cell r="T289"/>
        </row>
        <row r="290">
          <cell r="B290">
            <v>39205</v>
          </cell>
          <cell r="C290" t="str">
            <v>Wake Technical College</v>
          </cell>
          <cell r="D290">
            <v>80009280.497236893</v>
          </cell>
          <cell r="E290">
            <v>84733198.454644665</v>
          </cell>
          <cell r="F290">
            <v>758269149.71561694</v>
          </cell>
          <cell r="G290">
            <v>830899703.21946001</v>
          </cell>
          <cell r="H290">
            <v>4840530.6599999992</v>
          </cell>
          <cell r="I290">
            <v>5312782.16</v>
          </cell>
          <cell r="J290">
            <v>12418798.031316133</v>
          </cell>
          <cell r="K290">
            <v>14310299.339967009</v>
          </cell>
          <cell r="L290">
            <v>4840530.6599999992</v>
          </cell>
          <cell r="M290">
            <v>5312782.16</v>
          </cell>
          <cell r="N290">
            <v>145956593</v>
          </cell>
          <cell r="O290">
            <v>0</v>
          </cell>
          <cell r="P290">
            <v>-15461988</v>
          </cell>
          <cell r="Q290">
            <v>2177838</v>
          </cell>
          <cell r="R290"/>
          <cell r="T290"/>
        </row>
        <row r="291">
          <cell r="B291">
            <v>39208</v>
          </cell>
          <cell r="C291" t="str">
            <v>East Wake Academy</v>
          </cell>
          <cell r="D291">
            <v>4827039.8149268422</v>
          </cell>
          <cell r="E291">
            <v>5204864.0804041624</v>
          </cell>
          <cell r="F291">
            <v>58299264.662396997</v>
          </cell>
          <cell r="G291">
            <v>61058731.727507003</v>
          </cell>
          <cell r="H291">
            <v>292034.05</v>
          </cell>
          <cell r="I291">
            <v>326345.63</v>
          </cell>
          <cell r="J291">
            <v>749238.49056195782</v>
          </cell>
          <cell r="K291">
            <v>879031.64725092321</v>
          </cell>
          <cell r="L291">
            <v>292034.05</v>
          </cell>
          <cell r="M291">
            <v>326345.63</v>
          </cell>
          <cell r="N291">
            <v>11860088</v>
          </cell>
          <cell r="O291">
            <v>0</v>
          </cell>
          <cell r="P291">
            <v>-1188790</v>
          </cell>
          <cell r="Q291">
            <v>-39229</v>
          </cell>
          <cell r="R291"/>
          <cell r="T291"/>
        </row>
        <row r="292">
          <cell r="B292">
            <v>39209</v>
          </cell>
          <cell r="C292" t="str">
            <v>Casa Esperanza Montessori</v>
          </cell>
          <cell r="D292">
            <v>2337886.2855609711</v>
          </cell>
          <cell r="E292">
            <v>2381497.1547584166</v>
          </cell>
          <cell r="F292">
            <v>29125293.317674</v>
          </cell>
          <cell r="G292">
            <v>31006718.94946</v>
          </cell>
          <cell r="H292">
            <v>141441.22</v>
          </cell>
          <cell r="I292">
            <v>149320.16999999998</v>
          </cell>
          <cell r="J292">
            <v>362879.62371525448</v>
          </cell>
          <cell r="K292">
            <v>402202.88840052148</v>
          </cell>
          <cell r="L292">
            <v>141441.22</v>
          </cell>
          <cell r="M292">
            <v>149320.16999999998</v>
          </cell>
          <cell r="N292">
            <v>6111570</v>
          </cell>
          <cell r="O292">
            <v>0</v>
          </cell>
          <cell r="P292">
            <v>-593899</v>
          </cell>
          <cell r="Q292">
            <v>-3403</v>
          </cell>
          <cell r="R292"/>
          <cell r="T292"/>
        </row>
        <row r="293">
          <cell r="B293">
            <v>39220</v>
          </cell>
          <cell r="C293" t="str">
            <v>North Carolina Innovative School District</v>
          </cell>
          <cell r="D293">
            <v>0</v>
          </cell>
          <cell r="E293">
            <v>940166.22327152942</v>
          </cell>
          <cell r="F293">
            <v>0</v>
          </cell>
          <cell r="G293">
            <v>6196399.4467010004</v>
          </cell>
          <cell r="H293">
            <v>0</v>
          </cell>
          <cell r="I293">
            <v>58948.539999999994</v>
          </cell>
          <cell r="J293">
            <v>0</v>
          </cell>
          <cell r="K293">
            <v>158781.44965274064</v>
          </cell>
          <cell r="L293">
            <v>0</v>
          </cell>
          <cell r="M293">
            <v>58948.539999999994</v>
          </cell>
          <cell r="N293">
            <v>0</v>
          </cell>
          <cell r="O293">
            <v>0</v>
          </cell>
          <cell r="P293">
            <v>0</v>
          </cell>
          <cell r="Q293">
            <v>0</v>
          </cell>
          <cell r="R293"/>
          <cell r="T293"/>
        </row>
        <row r="294">
          <cell r="B294">
            <v>39300</v>
          </cell>
          <cell r="C294" t="str">
            <v>Warren County Schools</v>
          </cell>
          <cell r="D294">
            <v>12749226.107262379</v>
          </cell>
          <cell r="E294">
            <v>12974729.095588392</v>
          </cell>
          <cell r="F294">
            <v>116676926.72927199</v>
          </cell>
          <cell r="G294">
            <v>120822449.267534</v>
          </cell>
          <cell r="H294">
            <v>771323.2699999999</v>
          </cell>
          <cell r="I294">
            <v>813517.14</v>
          </cell>
          <cell r="J294">
            <v>1978896.2367577117</v>
          </cell>
          <cell r="K294">
            <v>2191257.5070824753</v>
          </cell>
          <cell r="L294">
            <v>771323.2699999999</v>
          </cell>
          <cell r="M294">
            <v>813517.14</v>
          </cell>
          <cell r="N294">
            <v>26150045</v>
          </cell>
          <cell r="O294">
            <v>0</v>
          </cell>
          <cell r="P294">
            <v>-2379178</v>
          </cell>
          <cell r="Q294">
            <v>-923202</v>
          </cell>
          <cell r="R294"/>
          <cell r="T294"/>
        </row>
        <row r="295">
          <cell r="B295">
            <v>39301</v>
          </cell>
          <cell r="C295" t="str">
            <v>Haliwa-Saponi Tribal Charter</v>
          </cell>
          <cell r="D295">
            <v>585131.32765569456</v>
          </cell>
          <cell r="E295">
            <v>482664.42620653694</v>
          </cell>
          <cell r="F295">
            <v>6065556.1939420002</v>
          </cell>
          <cell r="G295">
            <v>5014008.7728110002</v>
          </cell>
          <cell r="H295">
            <v>35400.219999999994</v>
          </cell>
          <cell r="I295">
            <v>30263.120000000003</v>
          </cell>
          <cell r="J295">
            <v>90822.311296786211</v>
          </cell>
          <cell r="K295">
            <v>81515.539903360623</v>
          </cell>
          <cell r="L295">
            <v>35400.219999999994</v>
          </cell>
          <cell r="M295">
            <v>30263.120000000003</v>
          </cell>
          <cell r="N295">
            <v>1875079</v>
          </cell>
          <cell r="O295">
            <v>0</v>
          </cell>
          <cell r="P295">
            <v>-123684</v>
          </cell>
          <cell r="Q295">
            <v>-84398</v>
          </cell>
          <cell r="R295"/>
          <cell r="T295"/>
        </row>
        <row r="296">
          <cell r="B296">
            <v>39400</v>
          </cell>
          <cell r="C296" t="str">
            <v>Washington County Schools</v>
          </cell>
          <cell r="D296">
            <v>9812831.5493975803</v>
          </cell>
          <cell r="E296">
            <v>9540995.7660773005</v>
          </cell>
          <cell r="F296">
            <v>87973979.753693998</v>
          </cell>
          <cell r="G296">
            <v>82593636.545656994</v>
          </cell>
          <cell r="H296">
            <v>593672.52999999991</v>
          </cell>
          <cell r="I296">
            <v>598221.63000000012</v>
          </cell>
          <cell r="J296">
            <v>1523117.9729394522</v>
          </cell>
          <cell r="K296">
            <v>1611346.059207327</v>
          </cell>
          <cell r="L296">
            <v>593672.52999999991</v>
          </cell>
          <cell r="M296">
            <v>598221.63000000012</v>
          </cell>
          <cell r="N296">
            <v>17845774</v>
          </cell>
          <cell r="O296">
            <v>0</v>
          </cell>
          <cell r="P296">
            <v>-1793892</v>
          </cell>
          <cell r="Q296">
            <v>-181829</v>
          </cell>
          <cell r="R296"/>
          <cell r="T296"/>
        </row>
        <row r="297">
          <cell r="B297">
            <v>39401</v>
          </cell>
          <cell r="C297" t="str">
            <v>Henderson Collegiate Charter School</v>
          </cell>
          <cell r="D297">
            <v>4284931.2404490076</v>
          </cell>
          <cell r="E297">
            <v>5035021.0386335151</v>
          </cell>
          <cell r="F297">
            <v>56068146.886037998</v>
          </cell>
          <cell r="G297">
            <v>65145401.423836999</v>
          </cell>
          <cell r="H297">
            <v>259236.69</v>
          </cell>
          <cell r="I297">
            <v>315696.45</v>
          </cell>
          <cell r="J297">
            <v>665094.04062258569</v>
          </cell>
          <cell r="K297">
            <v>850347.43831185577</v>
          </cell>
          <cell r="L297">
            <v>259236.69</v>
          </cell>
          <cell r="M297">
            <v>315696.45</v>
          </cell>
          <cell r="N297">
            <v>9358530</v>
          </cell>
          <cell r="O297">
            <v>0</v>
          </cell>
          <cell r="P297">
            <v>-1143295</v>
          </cell>
          <cell r="Q297">
            <v>1053608</v>
          </cell>
          <cell r="R297"/>
          <cell r="T297"/>
        </row>
        <row r="298">
          <cell r="B298">
            <v>39500</v>
          </cell>
          <cell r="C298" t="str">
            <v>Watauga County Schools</v>
          </cell>
          <cell r="D298">
            <v>28434943.632510208</v>
          </cell>
          <cell r="E298">
            <v>30330675.592174537</v>
          </cell>
          <cell r="F298">
            <v>289137293.42046601</v>
          </cell>
          <cell r="G298">
            <v>315815344.330755</v>
          </cell>
          <cell r="H298">
            <v>1720303.1400000001</v>
          </cell>
          <cell r="I298">
            <v>1901737.16</v>
          </cell>
          <cell r="J298">
            <v>4413585.7716680523</v>
          </cell>
          <cell r="K298">
            <v>5122443.7979852604</v>
          </cell>
          <cell r="L298">
            <v>1720303.1400000001</v>
          </cell>
          <cell r="M298">
            <v>1901737.16</v>
          </cell>
          <cell r="N298">
            <v>58945383</v>
          </cell>
          <cell r="O298">
            <v>0</v>
          </cell>
          <cell r="P298">
            <v>-5895845</v>
          </cell>
          <cell r="Q298">
            <v>360850</v>
          </cell>
          <cell r="R298"/>
          <cell r="T298"/>
        </row>
        <row r="299">
          <cell r="B299">
            <v>39501</v>
          </cell>
          <cell r="C299" t="str">
            <v>Two Rivers Community School</v>
          </cell>
          <cell r="D299">
            <v>788942.54226561938</v>
          </cell>
          <cell r="E299">
            <v>760419.21405186318</v>
          </cell>
          <cell r="F299">
            <v>8882942.3501849994</v>
          </cell>
          <cell r="G299">
            <v>8390812.5369550008</v>
          </cell>
          <cell r="H299">
            <v>47730.720000000008</v>
          </cell>
          <cell r="I299">
            <v>47678.37999999999</v>
          </cell>
          <cell r="J299">
            <v>122457.27032938611</v>
          </cell>
          <cell r="K299">
            <v>128424.59361155062</v>
          </cell>
          <cell r="L299">
            <v>47730.720000000008</v>
          </cell>
          <cell r="M299">
            <v>47678.37999999999</v>
          </cell>
          <cell r="N299">
            <v>1889920</v>
          </cell>
          <cell r="O299">
            <v>0</v>
          </cell>
          <cell r="P299">
            <v>-181134</v>
          </cell>
          <cell r="Q299">
            <v>-17603</v>
          </cell>
          <cell r="R299"/>
          <cell r="T299"/>
        </row>
        <row r="300">
          <cell r="B300">
            <v>39600</v>
          </cell>
          <cell r="C300" t="str">
            <v>Wayne County Schools</v>
          </cell>
          <cell r="D300">
            <v>96044067.847613409</v>
          </cell>
          <cell r="E300">
            <v>100163576.23145029</v>
          </cell>
          <cell r="F300">
            <v>931760673.77748001</v>
          </cell>
          <cell r="G300">
            <v>981439100.612293</v>
          </cell>
          <cell r="H300">
            <v>5810629.1200000001</v>
          </cell>
          <cell r="I300">
            <v>6280268.7800000003</v>
          </cell>
          <cell r="J300">
            <v>14907669.126542462</v>
          </cell>
          <cell r="K300">
            <v>16916282.932490766</v>
          </cell>
          <cell r="L300">
            <v>5810629.1200000001</v>
          </cell>
          <cell r="M300">
            <v>6280268.7800000003</v>
          </cell>
          <cell r="N300">
            <v>191786814</v>
          </cell>
          <cell r="O300">
            <v>0</v>
          </cell>
          <cell r="P300">
            <v>-18999681</v>
          </cell>
          <cell r="Q300">
            <v>1131249</v>
          </cell>
          <cell r="R300"/>
          <cell r="T300"/>
        </row>
        <row r="301">
          <cell r="B301">
            <v>39605</v>
          </cell>
          <cell r="C301" t="str">
            <v>Wayne Community College</v>
          </cell>
          <cell r="D301">
            <v>14732588.318102457</v>
          </cell>
          <cell r="E301">
            <v>14909766.376989471</v>
          </cell>
          <cell r="F301">
            <v>136916552.49955499</v>
          </cell>
          <cell r="G301">
            <v>142473158.96448401</v>
          </cell>
          <cell r="H301">
            <v>891315.92</v>
          </cell>
          <cell r="I301">
            <v>934844.22000000009</v>
          </cell>
          <cell r="J301">
            <v>2286747.7080656961</v>
          </cell>
          <cell r="K301">
            <v>2518059.31836625</v>
          </cell>
          <cell r="L301">
            <v>891315.92</v>
          </cell>
          <cell r="M301">
            <v>934844.22000000009</v>
          </cell>
          <cell r="N301">
            <v>25826219</v>
          </cell>
          <cell r="O301">
            <v>0</v>
          </cell>
          <cell r="P301">
            <v>-2791887</v>
          </cell>
          <cell r="Q301">
            <v>316086</v>
          </cell>
          <cell r="R301"/>
          <cell r="T301"/>
        </row>
        <row r="302">
          <cell r="B302">
            <v>39700</v>
          </cell>
          <cell r="C302" t="str">
            <v>Wilkes County Schools</v>
          </cell>
          <cell r="D302">
            <v>51933859.979530856</v>
          </cell>
          <cell r="E302">
            <v>53717167.932223693</v>
          </cell>
          <cell r="F302">
            <v>525613091.89889699</v>
          </cell>
          <cell r="G302">
            <v>547249372.93249798</v>
          </cell>
          <cell r="H302">
            <v>3141978.53</v>
          </cell>
          <cell r="I302">
            <v>3368073.1599999997</v>
          </cell>
          <cell r="J302">
            <v>8061016.3479062775</v>
          </cell>
          <cell r="K302">
            <v>9072108.2978694141</v>
          </cell>
          <cell r="L302">
            <v>3141978.53</v>
          </cell>
          <cell r="M302">
            <v>3368073.1599999997</v>
          </cell>
          <cell r="N302">
            <v>112661025</v>
          </cell>
          <cell r="O302">
            <v>0</v>
          </cell>
          <cell r="P302">
            <v>-10717861</v>
          </cell>
          <cell r="Q302">
            <v>-1124769</v>
          </cell>
          <cell r="R302"/>
          <cell r="T302"/>
        </row>
        <row r="303">
          <cell r="B303">
            <v>39703</v>
          </cell>
          <cell r="C303" t="str">
            <v>Pinnacle Classical Academy</v>
          </cell>
          <cell r="D303">
            <v>2628748.9633427323</v>
          </cell>
          <cell r="E303">
            <v>3093142.1441102661</v>
          </cell>
          <cell r="F303">
            <v>31884777.956439</v>
          </cell>
          <cell r="G303">
            <v>40268488.569332004</v>
          </cell>
          <cell r="H303">
            <v>159038.29999999999</v>
          </cell>
          <cell r="I303">
            <v>193940.40000000005</v>
          </cell>
          <cell r="J303">
            <v>408026.44703088497</v>
          </cell>
          <cell r="K303">
            <v>522390.17044751905</v>
          </cell>
          <cell r="L303">
            <v>159038.29999999999</v>
          </cell>
          <cell r="M303">
            <v>193940.40000000005</v>
          </cell>
          <cell r="N303">
            <v>4599680</v>
          </cell>
          <cell r="O303">
            <v>0</v>
          </cell>
          <cell r="P303">
            <v>-650168</v>
          </cell>
          <cell r="Q303">
            <v>654099</v>
          </cell>
          <cell r="R303"/>
          <cell r="T303"/>
        </row>
        <row r="304">
          <cell r="B304">
            <v>39705</v>
          </cell>
          <cell r="C304" t="str">
            <v>Wilkes Community College</v>
          </cell>
          <cell r="D304">
            <v>13604281.962899981</v>
          </cell>
          <cell r="E304">
            <v>14183174.527554855</v>
          </cell>
          <cell r="F304">
            <v>124312224.550992</v>
          </cell>
          <cell r="G304">
            <v>132948506.153108</v>
          </cell>
          <cell r="H304">
            <v>823053.82000000007</v>
          </cell>
          <cell r="I304">
            <v>889286.82</v>
          </cell>
          <cell r="J304">
            <v>2111615.4152163197</v>
          </cell>
          <cell r="K304">
            <v>2395347.7123721102</v>
          </cell>
          <cell r="L304">
            <v>823053.82000000007</v>
          </cell>
          <cell r="M304">
            <v>889286.82</v>
          </cell>
          <cell r="N304">
            <v>24476663</v>
          </cell>
          <cell r="O304">
            <v>0</v>
          </cell>
          <cell r="P304">
            <v>-2534870</v>
          </cell>
          <cell r="Q304">
            <v>-176508</v>
          </cell>
          <cell r="R304"/>
          <cell r="T304"/>
        </row>
        <row r="305">
          <cell r="B305">
            <v>39800</v>
          </cell>
          <cell r="C305" t="str">
            <v>Wilson County Schools</v>
          </cell>
          <cell r="D305">
            <v>61968915.257427886</v>
          </cell>
          <cell r="E305">
            <v>62004315.964720733</v>
          </cell>
          <cell r="F305">
            <v>612478560.551301</v>
          </cell>
          <cell r="G305">
            <v>610309277.76595604</v>
          </cell>
          <cell r="H305">
            <v>3749095.5100000002</v>
          </cell>
          <cell r="I305">
            <v>3887678.3800000004</v>
          </cell>
          <cell r="J305">
            <v>9618627.2144806888</v>
          </cell>
          <cell r="K305">
            <v>10471696.312750382</v>
          </cell>
          <cell r="L305">
            <v>3749095.5100000002</v>
          </cell>
          <cell r="M305">
            <v>3887678.3800000004</v>
          </cell>
          <cell r="N305">
            <v>124608101</v>
          </cell>
          <cell r="O305">
            <v>0</v>
          </cell>
          <cell r="P305">
            <v>-12489148</v>
          </cell>
          <cell r="Q305">
            <v>193357</v>
          </cell>
          <cell r="R305"/>
          <cell r="T305"/>
        </row>
        <row r="306">
          <cell r="B306">
            <v>39805</v>
          </cell>
          <cell r="C306" t="str">
            <v>Wilson Community College</v>
          </cell>
          <cell r="D306">
            <v>7642616.0831243414</v>
          </cell>
          <cell r="E306">
            <v>7857779.9910125583</v>
          </cell>
          <cell r="F306">
            <v>65691757.420708999</v>
          </cell>
          <cell r="G306">
            <v>73187150.600878</v>
          </cell>
          <cell r="H306">
            <v>462375.33</v>
          </cell>
          <cell r="I306">
            <v>492683.79000000004</v>
          </cell>
          <cell r="J306">
            <v>1186263.705627091</v>
          </cell>
          <cell r="K306">
            <v>1327073.5186419624</v>
          </cell>
          <cell r="L306">
            <v>462375.33</v>
          </cell>
          <cell r="M306">
            <v>492683.79000000004</v>
          </cell>
          <cell r="N306">
            <v>13581219</v>
          </cell>
          <cell r="O306">
            <v>0</v>
          </cell>
          <cell r="P306">
            <v>-1339531</v>
          </cell>
          <cell r="Q306">
            <v>-101100</v>
          </cell>
          <cell r="R306"/>
          <cell r="T306"/>
        </row>
        <row r="307">
          <cell r="B307">
            <v>39900</v>
          </cell>
          <cell r="C307" t="str">
            <v>Yadkin County Schools</v>
          </cell>
          <cell r="D307">
            <v>30659604.899875406</v>
          </cell>
          <cell r="E307">
            <v>31699043.511573926</v>
          </cell>
          <cell r="F307">
            <v>303538836.69337702</v>
          </cell>
          <cell r="G307">
            <v>310965074.59115899</v>
          </cell>
          <cell r="H307">
            <v>1854894.2900000003</v>
          </cell>
          <cell r="I307">
            <v>1987533.9999999998</v>
          </cell>
          <cell r="J307">
            <v>4758890.9512147466</v>
          </cell>
          <cell r="K307">
            <v>5353542.7638090821</v>
          </cell>
          <cell r="L307">
            <v>1854894.2900000003</v>
          </cell>
          <cell r="M307">
            <v>1987533.9999999998</v>
          </cell>
          <cell r="N307">
            <v>63360414</v>
          </cell>
          <cell r="O307">
            <v>0</v>
          </cell>
          <cell r="P307">
            <v>-6189509</v>
          </cell>
          <cell r="Q307">
            <v>135910</v>
          </cell>
          <cell r="R307"/>
          <cell r="T307"/>
        </row>
        <row r="308">
          <cell r="B308">
            <v>40000</v>
          </cell>
          <cell r="C308" t="str">
            <v>Consolidated Judicial Retirement System</v>
          </cell>
          <cell r="D308">
            <v>72850538.733632952</v>
          </cell>
          <cell r="E308">
            <v>73756037.137507722</v>
          </cell>
          <cell r="F308">
            <v>370700417.53833097</v>
          </cell>
          <cell r="G308">
            <v>473639721.73600298</v>
          </cell>
          <cell r="H308">
            <v>4407429.54</v>
          </cell>
          <cell r="I308">
            <v>4624512.7699999996</v>
          </cell>
          <cell r="J308">
            <v>11307639.831066906</v>
          </cell>
          <cell r="K308">
            <v>12456404.205400359</v>
          </cell>
          <cell r="L308">
            <v>4407429.54</v>
          </cell>
          <cell r="M308">
            <v>4624512.7699999996</v>
          </cell>
          <cell r="N308">
            <v>88177756</v>
          </cell>
          <cell r="O308">
            <v>0</v>
          </cell>
          <cell r="P308">
            <v>-7559012</v>
          </cell>
          <cell r="Q308">
            <v>-4566640</v>
          </cell>
          <cell r="R308"/>
          <cell r="T308"/>
        </row>
        <row r="309">
          <cell r="B309">
            <v>51000</v>
          </cell>
          <cell r="C309" t="str">
            <v>Highway - Administrative</v>
          </cell>
          <cell r="D309">
            <v>500770307.88947117</v>
          </cell>
          <cell r="E309">
            <v>524469630.38348663</v>
          </cell>
          <cell r="F309">
            <v>4094358490.2716999</v>
          </cell>
          <cell r="G309">
            <v>4335120914.2545004</v>
          </cell>
          <cell r="H309">
            <v>30296410.790000003</v>
          </cell>
          <cell r="I309">
            <v>32884311.539999999</v>
          </cell>
          <cell r="J309">
            <v>77728049.485135779</v>
          </cell>
          <cell r="K309">
            <v>88575877.488289773</v>
          </cell>
          <cell r="L309">
            <v>30296410.790000003</v>
          </cell>
          <cell r="M309">
            <v>32884311.539999999</v>
          </cell>
          <cell r="N309">
            <v>872679928</v>
          </cell>
          <cell r="O309">
            <v>0</v>
          </cell>
          <cell r="P309">
            <v>-83488720</v>
          </cell>
          <cell r="Q309">
            <v>-20093284</v>
          </cell>
          <cell r="R309"/>
          <cell r="T309"/>
        </row>
        <row r="310">
          <cell r="B310">
            <v>51000.1</v>
          </cell>
          <cell r="C310" t="str">
            <v>NC Global TransPark Authority (subset of DOT)</v>
          </cell>
          <cell r="D310">
            <v>640185.89295300166</v>
          </cell>
          <cell r="E310">
            <v>3243183.3115768256</v>
          </cell>
          <cell r="F310">
            <v>3460829.1812439999</v>
          </cell>
          <cell r="G310">
            <v>4567276.1473589996</v>
          </cell>
          <cell r="H310">
            <v>38731</v>
          </cell>
          <cell r="I310">
            <v>203348</v>
          </cell>
          <cell r="J310">
            <v>99367.714066065892</v>
          </cell>
          <cell r="K310">
            <v>547730.10873527161</v>
          </cell>
          <cell r="L310">
            <v>38731</v>
          </cell>
          <cell r="M310">
            <v>203348</v>
          </cell>
          <cell r="N310">
            <v>523596</v>
          </cell>
          <cell r="O310">
            <v>0</v>
          </cell>
          <cell r="P310">
            <v>-70570</v>
          </cell>
          <cell r="Q310">
            <v>49228</v>
          </cell>
          <cell r="R310"/>
          <cell r="T310"/>
        </row>
        <row r="311">
          <cell r="B311">
            <v>51000.2</v>
          </cell>
          <cell r="C311" t="str">
            <v>NC State Ports Authority (subset of DOT)</v>
          </cell>
          <cell r="D311">
            <v>12584840.432851477</v>
          </cell>
          <cell r="E311">
            <v>13258554.046741869</v>
          </cell>
          <cell r="F311">
            <v>105757340.19831</v>
          </cell>
          <cell r="G311">
            <v>116019895.07425199</v>
          </cell>
          <cell r="H311">
            <v>761378</v>
          </cell>
          <cell r="I311">
            <v>831313</v>
          </cell>
          <cell r="J311">
            <v>1953380.7905861745</v>
          </cell>
          <cell r="K311">
            <v>2239191.7298574112</v>
          </cell>
          <cell r="L311">
            <v>761378</v>
          </cell>
          <cell r="M311">
            <v>831313</v>
          </cell>
          <cell r="N311">
            <v>20123893</v>
          </cell>
          <cell r="O311">
            <v>0</v>
          </cell>
          <cell r="P311">
            <v>-2156515</v>
          </cell>
          <cell r="Q311">
            <v>370479</v>
          </cell>
          <cell r="R311"/>
          <cell r="T311"/>
        </row>
        <row r="312">
          <cell r="B312">
            <v>60000</v>
          </cell>
          <cell r="C312" t="str">
            <v>Legislative Retirement System</v>
          </cell>
          <cell r="D312">
            <v>3616770.2934022532</v>
          </cell>
          <cell r="E312">
            <v>3610882.0983089749</v>
          </cell>
          <cell r="F312">
            <v>17582535.078163002</v>
          </cell>
          <cell r="G312">
            <v>23009002.999085002</v>
          </cell>
          <cell r="H312">
            <v>218813.21</v>
          </cell>
          <cell r="I312">
            <v>226402.76</v>
          </cell>
          <cell r="J312">
            <v>561384.12344525137</v>
          </cell>
          <cell r="K312">
            <v>609829.49600077514</v>
          </cell>
          <cell r="L312">
            <v>218813.21</v>
          </cell>
          <cell r="M312">
            <v>226402.76</v>
          </cell>
          <cell r="N312">
            <v>3725775</v>
          </cell>
          <cell r="O312">
            <v>0</v>
          </cell>
          <cell r="P312">
            <v>-358528</v>
          </cell>
          <cell r="Q312">
            <v>-221335</v>
          </cell>
          <cell r="R312"/>
          <cell r="T312"/>
        </row>
        <row r="313">
          <cell r="B313">
            <v>90901</v>
          </cell>
          <cell r="C313" t="str">
            <v>Bladen County</v>
          </cell>
          <cell r="D313">
            <v>14167229.84357333</v>
          </cell>
          <cell r="E313">
            <v>14921990.435495865</v>
          </cell>
          <cell r="F313">
            <v>127162684.59619901</v>
          </cell>
          <cell r="G313">
            <v>147369858.933566</v>
          </cell>
          <cell r="H313">
            <v>857111.95000000019</v>
          </cell>
          <cell r="I313">
            <v>935610.67</v>
          </cell>
          <cell r="J313">
            <v>2198994.4791048048</v>
          </cell>
          <cell r="K313">
            <v>2520123.7976915454</v>
          </cell>
          <cell r="L313">
            <v>857111.95000000019</v>
          </cell>
          <cell r="M313">
            <v>935610.67</v>
          </cell>
          <cell r="N313">
            <v>26753885</v>
          </cell>
          <cell r="O313">
            <v>0</v>
          </cell>
          <cell r="P313">
            <v>-2592995</v>
          </cell>
          <cell r="Q313">
            <v>498041</v>
          </cell>
          <cell r="R313"/>
          <cell r="T313"/>
        </row>
        <row r="314">
          <cell r="B314">
            <v>91041</v>
          </cell>
          <cell r="C314" t="str">
            <v>Town Of Sunset Beach</v>
          </cell>
          <cell r="D314">
            <v>2325484.8843122353</v>
          </cell>
          <cell r="E314">
            <v>2557007.4898289046</v>
          </cell>
          <cell r="F314">
            <v>25134611.78712</v>
          </cell>
          <cell r="G314">
            <v>28505098.285625</v>
          </cell>
          <cell r="H314">
            <v>140690.94</v>
          </cell>
          <cell r="I314">
            <v>160324.69</v>
          </cell>
          <cell r="J314">
            <v>360954.71579886996</v>
          </cell>
          <cell r="K314">
            <v>431844.22707205737</v>
          </cell>
          <cell r="L314">
            <v>140690.94</v>
          </cell>
          <cell r="M314">
            <v>160324.69</v>
          </cell>
          <cell r="N314">
            <v>4886483</v>
          </cell>
          <cell r="O314">
            <v>0</v>
          </cell>
          <cell r="P314">
            <v>-512524</v>
          </cell>
          <cell r="Q314">
            <v>176387</v>
          </cell>
          <cell r="R314"/>
          <cell r="T314"/>
        </row>
        <row r="315">
          <cell r="B315">
            <v>91111</v>
          </cell>
          <cell r="C315" t="str">
            <v>Town Of Biltmore Forest</v>
          </cell>
          <cell r="D315">
            <v>1453676.1947704344</v>
          </cell>
          <cell r="E315">
            <v>1486506.9177634865</v>
          </cell>
          <cell r="F315">
            <v>12767952.154662</v>
          </cell>
          <cell r="G315">
            <v>13485231.982233001</v>
          </cell>
          <cell r="H315">
            <v>87946.849999999991</v>
          </cell>
          <cell r="I315">
            <v>93204.17</v>
          </cell>
          <cell r="J315">
            <v>225635.21323516528</v>
          </cell>
          <cell r="K315">
            <v>251051.05616323123</v>
          </cell>
          <cell r="L315">
            <v>87946.849999999991</v>
          </cell>
          <cell r="M315">
            <v>93204.17</v>
          </cell>
          <cell r="N315">
            <v>2769848</v>
          </cell>
          <cell r="O315">
            <v>0</v>
          </cell>
          <cell r="P315">
            <v>-260353</v>
          </cell>
          <cell r="Q315">
            <v>63267</v>
          </cell>
          <cell r="R315"/>
          <cell r="T315"/>
        </row>
        <row r="316">
          <cell r="B316">
            <v>91151</v>
          </cell>
          <cell r="C316" t="str">
            <v>Town Of Black Mountain</v>
          </cell>
          <cell r="D316">
            <v>3476080.307004042</v>
          </cell>
          <cell r="E316">
            <v>3579350.4228839902</v>
          </cell>
          <cell r="F316">
            <v>35519852.525027998</v>
          </cell>
          <cell r="G316">
            <v>39626338.581221998</v>
          </cell>
          <cell r="H316">
            <v>210301.52000000002</v>
          </cell>
          <cell r="I316">
            <v>224425.72000000003</v>
          </cell>
          <cell r="J316">
            <v>539546.65015153342</v>
          </cell>
          <cell r="K316">
            <v>604504.21945921099</v>
          </cell>
          <cell r="L316">
            <v>210301.52000000002</v>
          </cell>
          <cell r="M316">
            <v>224425.72000000003</v>
          </cell>
          <cell r="N316">
            <v>7606034</v>
          </cell>
          <cell r="O316">
            <v>0</v>
          </cell>
          <cell r="P316">
            <v>-724291</v>
          </cell>
          <cell r="Q316">
            <v>100016</v>
          </cell>
          <cell r="R316"/>
          <cell r="T316"/>
        </row>
        <row r="317">
          <cell r="B317">
            <v>98101</v>
          </cell>
          <cell r="C317" t="str">
            <v>Rutherford County</v>
          </cell>
          <cell r="D317">
            <v>16602033.936096966</v>
          </cell>
          <cell r="E317">
            <v>19237000.632277116</v>
          </cell>
          <cell r="F317">
            <v>158400550.93388301</v>
          </cell>
          <cell r="G317">
            <v>177468217.29870301</v>
          </cell>
          <cell r="H317">
            <v>1004416.6600000001</v>
          </cell>
          <cell r="I317">
            <v>1206162.3500000001</v>
          </cell>
          <cell r="J317">
            <v>2576917.3910839623</v>
          </cell>
          <cell r="K317">
            <v>3248871.0738138109</v>
          </cell>
          <cell r="L317">
            <v>1004416.6600000001</v>
          </cell>
          <cell r="M317">
            <v>1206162.3500000001</v>
          </cell>
          <cell r="N317">
            <v>34160722</v>
          </cell>
          <cell r="O317">
            <v>0</v>
          </cell>
          <cell r="P317">
            <v>-3229971</v>
          </cell>
          <cell r="Q317">
            <v>343712</v>
          </cell>
          <cell r="R317"/>
          <cell r="T317"/>
        </row>
        <row r="318">
          <cell r="B318">
            <v>98103</v>
          </cell>
          <cell r="C318" t="str">
            <v>Rutherford Polk Mcdowell Dist Brd Of Health</v>
          </cell>
          <cell r="D318">
            <v>3343230.5357979089</v>
          </cell>
          <cell r="E318">
            <v>3593416.4234830225</v>
          </cell>
          <cell r="F318">
            <v>29019518.330081001</v>
          </cell>
          <cell r="G318">
            <v>31952233.280370999</v>
          </cell>
          <cell r="H318">
            <v>202264.16</v>
          </cell>
          <cell r="I318">
            <v>225307.66000000003</v>
          </cell>
          <cell r="J318">
            <v>518926.11129826249</v>
          </cell>
          <cell r="K318">
            <v>606879.77806858008</v>
          </cell>
          <cell r="L318">
            <v>202264.16</v>
          </cell>
          <cell r="M318">
            <v>225307.66000000003</v>
          </cell>
          <cell r="N318">
            <v>6289173</v>
          </cell>
          <cell r="O318">
            <v>0</v>
          </cell>
          <cell r="P318">
            <v>-591742</v>
          </cell>
          <cell r="Q318">
            <v>-50289</v>
          </cell>
          <cell r="R318"/>
          <cell r="T318"/>
        </row>
        <row r="319">
          <cell r="B319">
            <v>98111</v>
          </cell>
          <cell r="C319" t="str">
            <v>Town Of Forest City</v>
          </cell>
          <cell r="D319">
            <v>5946033.8794518057</v>
          </cell>
          <cell r="E319">
            <v>6299562.2117693573</v>
          </cell>
          <cell r="F319">
            <v>59777419.129883997</v>
          </cell>
          <cell r="G319">
            <v>66259553.422980003</v>
          </cell>
          <cell r="H319">
            <v>359732.76</v>
          </cell>
          <cell r="I319">
            <v>394983.33999999997</v>
          </cell>
          <cell r="J319">
            <v>922925.3578755185</v>
          </cell>
          <cell r="K319">
            <v>1063911.4609773431</v>
          </cell>
          <cell r="L319">
            <v>359732.76</v>
          </cell>
          <cell r="M319">
            <v>394983.33999999997</v>
          </cell>
          <cell r="N319">
            <v>12123671</v>
          </cell>
          <cell r="O319">
            <v>0</v>
          </cell>
          <cell r="P319">
            <v>-1218931</v>
          </cell>
          <cell r="Q319">
            <v>108074</v>
          </cell>
          <cell r="R319"/>
          <cell r="T319"/>
        </row>
        <row r="320">
          <cell r="B320">
            <v>98131</v>
          </cell>
          <cell r="C320" t="str">
            <v>Town Of Lake Lure</v>
          </cell>
          <cell r="D320">
            <v>1518406.0282622122</v>
          </cell>
          <cell r="E320">
            <v>1762563.9418564411</v>
          </cell>
          <cell r="F320">
            <v>12795843.089337001</v>
          </cell>
          <cell r="G320">
            <v>14296525.215134</v>
          </cell>
          <cell r="H320">
            <v>91862.98</v>
          </cell>
          <cell r="I320">
            <v>110512.98000000001</v>
          </cell>
          <cell r="J320">
            <v>235682.38181035165</v>
          </cell>
          <cell r="K320">
            <v>297673.38037285296</v>
          </cell>
          <cell r="L320">
            <v>91862.98</v>
          </cell>
          <cell r="M320">
            <v>110512.98000000001</v>
          </cell>
          <cell r="N320">
            <v>2950894</v>
          </cell>
          <cell r="O320">
            <v>0</v>
          </cell>
          <cell r="P320">
            <v>-260922</v>
          </cell>
          <cell r="Q320">
            <v>-146383</v>
          </cell>
          <cell r="R320"/>
          <cell r="T320"/>
        </row>
        <row r="321">
          <cell r="B321">
            <v>99401</v>
          </cell>
          <cell r="C321" t="str">
            <v>Washington County</v>
          </cell>
          <cell r="D321">
            <v>5461739.7225484271</v>
          </cell>
          <cell r="E321">
            <v>5645452.1951605305</v>
          </cell>
          <cell r="F321">
            <v>48325679.879818</v>
          </cell>
          <cell r="G321">
            <v>52556014.582153</v>
          </cell>
          <cell r="H321">
            <v>330433.14999999997</v>
          </cell>
          <cell r="I321">
            <v>353970.56</v>
          </cell>
          <cell r="J321">
            <v>847754.6866114859</v>
          </cell>
          <cell r="K321">
            <v>953441.06319159758</v>
          </cell>
          <cell r="L321">
            <v>330433.14999999997</v>
          </cell>
          <cell r="M321">
            <v>353970.56</v>
          </cell>
          <cell r="N321">
            <v>10959935</v>
          </cell>
          <cell r="O321">
            <v>0</v>
          </cell>
          <cell r="P321">
            <v>-985417</v>
          </cell>
          <cell r="Q321">
            <v>-44915</v>
          </cell>
          <cell r="R321"/>
          <cell r="T321"/>
        </row>
        <row r="322">
          <cell r="B322">
            <v>99521</v>
          </cell>
          <cell r="C322" t="str">
            <v>Town Of Blowing Rock</v>
          </cell>
          <cell r="D322">
            <v>2729375.2236616998</v>
          </cell>
          <cell r="E322">
            <v>2818325.3089265125</v>
          </cell>
          <cell r="F322">
            <v>27116003.366269998</v>
          </cell>
          <cell r="G322">
            <v>31573501.318890002</v>
          </cell>
          <cell r="H322">
            <v>165126.15</v>
          </cell>
          <cell r="I322">
            <v>176709.35</v>
          </cell>
          <cell r="J322">
            <v>423645.35018538916</v>
          </cell>
          <cell r="K322">
            <v>475977.29749020975</v>
          </cell>
          <cell r="L322">
            <v>165126.15</v>
          </cell>
          <cell r="M322">
            <v>176709.35</v>
          </cell>
          <cell r="N322">
            <v>5058674</v>
          </cell>
          <cell r="O322">
            <v>0</v>
          </cell>
          <cell r="P322">
            <v>-552927</v>
          </cell>
          <cell r="Q322">
            <v>228780</v>
          </cell>
          <cell r="R322"/>
          <cell r="T322"/>
        </row>
        <row r="323">
          <cell r="B323">
            <v>99831</v>
          </cell>
          <cell r="C323" t="str">
            <v>Town Of Black Creek</v>
          </cell>
          <cell r="D323">
            <v>359579.47879927291</v>
          </cell>
          <cell r="E323">
            <v>410510.02494332503</v>
          </cell>
          <cell r="F323">
            <v>2963949.1513999999</v>
          </cell>
          <cell r="G323">
            <v>3516531.8891250002</v>
          </cell>
          <cell r="H323">
            <v>21754.42</v>
          </cell>
          <cell r="I323">
            <v>25739.029999999995</v>
          </cell>
          <cell r="J323">
            <v>55812.836906692442</v>
          </cell>
          <cell r="K323">
            <v>69329.630488819254</v>
          </cell>
          <cell r="L323">
            <v>21754.42</v>
          </cell>
          <cell r="M323">
            <v>25739.029999999995</v>
          </cell>
          <cell r="N323">
            <v>771058</v>
          </cell>
          <cell r="O323">
            <v>0</v>
          </cell>
          <cell r="P323">
            <v>-60438</v>
          </cell>
          <cell r="Q323">
            <v>7198</v>
          </cell>
          <cell r="R323" t="str">
            <v>FALSE</v>
          </cell>
          <cell r="T323"/>
        </row>
      </sheetData>
      <sheetData sheetId="17">
        <row r="12">
          <cell r="P12">
            <v>1</v>
          </cell>
        </row>
      </sheetData>
      <sheetData sheetId="18"/>
      <sheetData sheetId="19"/>
      <sheetData sheetId="20"/>
      <sheetData sheetId="21"/>
      <sheetData sheetId="22"/>
      <sheetData sheetId="23"/>
      <sheetData sheetId="24">
        <row r="8">
          <cell r="L8">
            <v>10200</v>
          </cell>
        </row>
      </sheetData>
      <sheetData sheetId="25">
        <row r="16">
          <cell r="B16">
            <v>10200</v>
          </cell>
        </row>
      </sheetData>
      <sheetData sheetId="26"/>
      <sheetData sheetId="27">
        <row r="4">
          <cell r="D4">
            <v>2.2000000000000002</v>
          </cell>
        </row>
        <row r="7">
          <cell r="D7" t="str">
            <v>North Carolina State Health Plan</v>
          </cell>
        </row>
        <row r="8">
          <cell r="D8" t="str">
            <v>SHPNC</v>
          </cell>
        </row>
        <row r="9">
          <cell r="D9" t="str">
            <v>Client_GASB</v>
          </cell>
        </row>
        <row r="10">
          <cell r="D10" t="str">
            <v>Committee on Actuarial Valuation of Retired Employees' Health Benefits (OPEB)\nState of North Carolina</v>
          </cell>
        </row>
        <row r="11">
          <cell r="D11" t="str">
            <v>4901 Glenwood Avenue, Suite 300</v>
          </cell>
        </row>
        <row r="12">
          <cell r="D12" t="str">
            <v>Raleigh, North Carolina 27612</v>
          </cell>
        </row>
        <row r="17">
          <cell r="D17" t="str">
            <v>Kenneth C. Vieira</v>
          </cell>
        </row>
        <row r="18">
          <cell r="D18" t="str">
            <v>Senior Vice President and Actuary</v>
          </cell>
        </row>
        <row r="19">
          <cell r="D19" t="str">
            <v>FCA, FSA, MAAA</v>
          </cell>
        </row>
        <row r="20">
          <cell r="D20" t="str">
            <v>MAP</v>
          </cell>
        </row>
        <row r="21">
          <cell r="D21" t="str">
            <v>DAB</v>
          </cell>
        </row>
        <row r="22">
          <cell r="D22" t="str">
            <v>David A. Berger, FCA, ASA, MAAA, EA</v>
          </cell>
        </row>
        <row r="23">
          <cell r="D23" t="str">
            <v>Vice President and Associate Actuary</v>
          </cell>
        </row>
        <row r="24">
          <cell r="D24" t="str">
            <v>Atlanta</v>
          </cell>
        </row>
        <row r="25">
          <cell r="D25">
            <v>99999</v>
          </cell>
        </row>
        <row r="26">
          <cell r="D26">
            <v>1</v>
          </cell>
        </row>
        <row r="30">
          <cell r="D30">
            <v>44012</v>
          </cell>
          <cell r="E30">
            <v>43646</v>
          </cell>
        </row>
        <row r="31">
          <cell r="D31">
            <v>43646</v>
          </cell>
          <cell r="E31">
            <v>43281</v>
          </cell>
          <cell r="F31">
            <v>42916</v>
          </cell>
        </row>
        <row r="32">
          <cell r="D32">
            <v>43100</v>
          </cell>
          <cell r="E32">
            <v>42735</v>
          </cell>
        </row>
        <row r="33">
          <cell r="D33">
            <v>43465</v>
          </cell>
          <cell r="E33">
            <v>43100</v>
          </cell>
        </row>
        <row r="34">
          <cell r="F34" t="b">
            <v>1</v>
          </cell>
        </row>
        <row r="36">
          <cell r="D36">
            <v>0.5</v>
          </cell>
        </row>
        <row r="37">
          <cell r="D37">
            <v>0.5</v>
          </cell>
          <cell r="F37">
            <v>0.5</v>
          </cell>
        </row>
        <row r="38">
          <cell r="D38">
            <v>3.5000000000000003E-2</v>
          </cell>
          <cell r="E38">
            <v>3.5000000000000003E-2</v>
          </cell>
        </row>
        <row r="39">
          <cell r="D39">
            <v>4.4999999999999998E-2</v>
          </cell>
          <cell r="E39">
            <v>4.4999999999999998E-2</v>
          </cell>
        </row>
        <row r="40">
          <cell r="D40">
            <v>0</v>
          </cell>
          <cell r="E40">
            <v>0</v>
          </cell>
        </row>
        <row r="41">
          <cell r="D41">
            <v>0</v>
          </cell>
        </row>
        <row r="47">
          <cell r="D47">
            <v>3.8699999999999998E-2</v>
          </cell>
          <cell r="E47">
            <v>3.5000000000000003E-2</v>
          </cell>
          <cell r="F47">
            <v>3.5000000000000003E-2</v>
          </cell>
          <cell r="G47">
            <v>4.4999999999999998E-2</v>
          </cell>
          <cell r="H47">
            <v>2.5000000000000001E-2</v>
          </cell>
          <cell r="I47">
            <v>3.8699999999999998E-2</v>
          </cell>
        </row>
        <row r="52">
          <cell r="D52">
            <v>44012</v>
          </cell>
          <cell r="E52">
            <v>43646</v>
          </cell>
        </row>
        <row r="53">
          <cell r="E53">
            <v>7.0000000000000007E-2</v>
          </cell>
          <cell r="F53">
            <v>7.1999999999999995E-2</v>
          </cell>
        </row>
        <row r="54">
          <cell r="D54">
            <v>6</v>
          </cell>
          <cell r="E54">
            <v>6</v>
          </cell>
        </row>
        <row r="61">
          <cell r="D61">
            <v>307</v>
          </cell>
        </row>
        <row r="75">
          <cell r="K75" t="str">
            <v>Atlanta</v>
          </cell>
          <cell r="L75" t="str">
            <v>2018 Powers Ferry Road, Suite 850</v>
          </cell>
          <cell r="M75" t="str">
            <v>Atlanta, GA  30339</v>
          </cell>
          <cell r="N75" t="str">
            <v>678.306.3100</v>
          </cell>
          <cell r="O75" t="str">
            <v>678-669-1887</v>
          </cell>
        </row>
        <row r="76">
          <cell r="K76" t="str">
            <v>Boston</v>
          </cell>
          <cell r="L76" t="str">
            <v>116 Huntington Ave., 8th Floor</v>
          </cell>
          <cell r="M76" t="str">
            <v>Boston, MA  02116</v>
          </cell>
          <cell r="N76" t="str">
            <v>617.424.7300</v>
          </cell>
          <cell r="O76" t="str">
            <v>617.904.1833</v>
          </cell>
        </row>
        <row r="77">
          <cell r="K77" t="str">
            <v>Chicago</v>
          </cell>
          <cell r="L77" t="str">
            <v>101 North Wacker Drive, Suite 500</v>
          </cell>
          <cell r="M77" t="str">
            <v>Chicago, IL  60606</v>
          </cell>
          <cell r="N77" t="str">
            <v>312.984.8500</v>
          </cell>
          <cell r="O77" t="str">
            <v>312.896.9364</v>
          </cell>
        </row>
        <row r="78">
          <cell r="K78" t="str">
            <v>Cleveland</v>
          </cell>
          <cell r="L78" t="str">
            <v>1300 East Ninth Street, Suite 1900</v>
          </cell>
          <cell r="M78" t="str">
            <v>Cleveland, OH  44114</v>
          </cell>
          <cell r="N78" t="str">
            <v>216.687.4400</v>
          </cell>
          <cell r="O78" t="str">
            <v>216.916.4320</v>
          </cell>
        </row>
        <row r="79">
          <cell r="K79" t="str">
            <v>Denver</v>
          </cell>
          <cell r="L79" t="str">
            <v>5990 Greenwood Plaza Blvd., Suite 118</v>
          </cell>
          <cell r="M79" t="str">
            <v>Greenwood Village, CO  80111</v>
          </cell>
          <cell r="N79" t="str">
            <v>303.714.9900</v>
          </cell>
          <cell r="O79" t="str">
            <v>303.223.9234</v>
          </cell>
        </row>
        <row r="80">
          <cell r="K80" t="str">
            <v>Detroit</v>
          </cell>
          <cell r="L80" t="str">
            <v>40701 Woodward Avenue, Suite 100</v>
          </cell>
          <cell r="M80" t="str">
            <v>Bloomfield Hills, MI 48304-5078</v>
          </cell>
          <cell r="N80" t="str">
            <v>248.530.6370</v>
          </cell>
          <cell r="O80" t="str">
            <v>248.562.3223</v>
          </cell>
        </row>
        <row r="81">
          <cell r="K81" t="str">
            <v>Hartford</v>
          </cell>
          <cell r="L81" t="str">
            <v>30 Waterside Drive, Suite 300</v>
          </cell>
          <cell r="M81" t="str">
            <v>Farmington, CT  06032</v>
          </cell>
          <cell r="N81" t="str">
            <v>860.678.3000</v>
          </cell>
          <cell r="O81" t="str">
            <v>860.371.3429</v>
          </cell>
        </row>
        <row r="82">
          <cell r="K82" t="str">
            <v>Houston</v>
          </cell>
          <cell r="L82" t="str">
            <v>7900 North Sam Houston Parkway West, Suite 110</v>
          </cell>
          <cell r="M82" t="str">
            <v>Houston, TX  77064-3425</v>
          </cell>
          <cell r="N82" t="str">
            <v xml:space="preserve">281.671.5600 </v>
          </cell>
          <cell r="O82" t="str">
            <v>281.754.4722</v>
          </cell>
        </row>
        <row r="83">
          <cell r="K83" t="str">
            <v>Los Angeles</v>
          </cell>
          <cell r="L83" t="str">
            <v>330 North Brand Boulevard, Suite 1100</v>
          </cell>
          <cell r="M83" t="str">
            <v>Glendale, CA  91203</v>
          </cell>
          <cell r="N83" t="str">
            <v>818.956.6700</v>
          </cell>
          <cell r="O83" t="str">
            <v>818.484.2697</v>
          </cell>
        </row>
        <row r="84">
          <cell r="K84" t="str">
            <v>Minneapolis</v>
          </cell>
          <cell r="L84" t="str">
            <v>3800 American Boulevard West, Suite 870</v>
          </cell>
          <cell r="M84" t="str">
            <v>Bloomington, MN  55431</v>
          </cell>
          <cell r="N84" t="str">
            <v>952.259.2600</v>
          </cell>
          <cell r="O84" t="str">
            <v>952.487.0476</v>
          </cell>
        </row>
        <row r="85">
          <cell r="K85" t="str">
            <v>New Orleans</v>
          </cell>
          <cell r="L85" t="str">
            <v>P.O. Box 56268</v>
          </cell>
          <cell r="M85" t="str">
            <v>Metairie, LA  70055</v>
          </cell>
          <cell r="N85" t="str">
            <v>504.483.0744</v>
          </cell>
          <cell r="O85" t="str">
            <v>504.483.0771</v>
          </cell>
        </row>
        <row r="86">
          <cell r="K86" t="str">
            <v>New York</v>
          </cell>
          <cell r="L86" t="str">
            <v>333 West 34th Street</v>
          </cell>
          <cell r="M86" t="str">
            <v>New York, NY  10001</v>
          </cell>
          <cell r="N86" t="str">
            <v>212.251.5000</v>
          </cell>
          <cell r="O86" t="str">
            <v>646.365.3243</v>
          </cell>
        </row>
        <row r="87">
          <cell r="K87" t="str">
            <v>Philadelphia</v>
          </cell>
          <cell r="L87" t="str">
            <v>Two Penn Center, 1500 JFK Boulevard, Suite 200</v>
          </cell>
          <cell r="M87" t="str">
            <v>Philadelphia, PA 19102-1706</v>
          </cell>
          <cell r="N87" t="str">
            <v>215.854.4017</v>
          </cell>
          <cell r="O87" t="str">
            <v>215.854.4018</v>
          </cell>
        </row>
        <row r="88">
          <cell r="K88" t="str">
            <v>Phoenix</v>
          </cell>
          <cell r="L88" t="str">
            <v>1230 W Washington Street, Suite 501</v>
          </cell>
          <cell r="M88" t="str">
            <v>Tempe, AZ  85281</v>
          </cell>
          <cell r="N88" t="str">
            <v>602.381.4000</v>
          </cell>
          <cell r="O88" t="str">
            <v>602.532.7654</v>
          </cell>
        </row>
        <row r="89">
          <cell r="K89" t="str">
            <v>San Francisco</v>
          </cell>
          <cell r="L89" t="str">
            <v>100 Montgomery Street, Suite 500</v>
          </cell>
          <cell r="M89" t="str">
            <v>San Francisco, CA  94104</v>
          </cell>
          <cell r="N89" t="str">
            <v>415.263.8200</v>
          </cell>
          <cell r="O89" t="str">
            <v>415.376.1167</v>
          </cell>
        </row>
        <row r="90">
          <cell r="K90" t="str">
            <v>Toronto</v>
          </cell>
          <cell r="L90" t="str">
            <v>45 St. Clair Avenue West, Suite 802</v>
          </cell>
          <cell r="M90" t="str">
            <v>Toronto, ONT  M4V 1K9</v>
          </cell>
          <cell r="N90" t="str">
            <v>416.961.3264</v>
          </cell>
          <cell r="O90" t="str">
            <v>416.961.2101</v>
          </cell>
        </row>
        <row r="91">
          <cell r="K91" t="str">
            <v>Washington</v>
          </cell>
          <cell r="L91" t="str">
            <v>1800 M Street NW, Suite 900 S</v>
          </cell>
          <cell r="M91" t="str">
            <v>Washington, DC  20036</v>
          </cell>
          <cell r="N91" t="str">
            <v>202.833.6400</v>
          </cell>
          <cell r="O91" t="str">
            <v>202.330.5694</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PlanInfo"/>
      <sheetName val="QuickChecks"/>
      <sheetName val="TOL"/>
      <sheetName val="ExhibitsGASB74"/>
      <sheetName val="Import"/>
      <sheetName val="BM_GASB"/>
      <sheetName val="BM_GASBExhibits"/>
      <sheetName val="BM_Adjust"/>
      <sheetName val="TPL_Adjust"/>
      <sheetName val="ExhibitsDeferredAmounts"/>
      <sheetName val="ReviewGASB7475"/>
      <sheetName val="ExhibitsGASB75"/>
      <sheetName val="Adjust"/>
      <sheetName val="Buffer"/>
      <sheetName val="Template"/>
      <sheetName val="FullPlan"/>
      <sheetName val="ER_Input"/>
      <sheetName val="ER_Allocation"/>
      <sheetName val="ER_ChangeProportion"/>
      <sheetName val="ER_ShareContributions"/>
      <sheetName val="ER_AllocationofChanges"/>
      <sheetName val="ER_Schedule1"/>
      <sheetName val="ER_Schedule2"/>
      <sheetName val="ER_NPLExpense"/>
      <sheetName val="ER_DATA"/>
      <sheetName val="DeveloperInfo"/>
      <sheetName val="ER_DATADAB"/>
    </sheetNames>
    <sheetDataSet>
      <sheetData sheetId="0" refreshError="1"/>
      <sheetData sheetId="1" refreshError="1"/>
      <sheetData sheetId="2">
        <row r="22">
          <cell r="C22">
            <v>0.5</v>
          </cell>
        </row>
      </sheetData>
      <sheetData sheetId="3" refreshError="1"/>
      <sheetData sheetId="4" refreshError="1"/>
      <sheetData sheetId="5" refreshError="1"/>
      <sheetData sheetId="6" refreshError="1"/>
      <sheetData sheetId="7" refreshError="1"/>
      <sheetData sheetId="8" refreshError="1"/>
      <sheetData sheetId="9" refreshError="1"/>
      <sheetData sheetId="10">
        <row r="63">
          <cell r="E63">
            <v>0</v>
          </cell>
        </row>
      </sheetData>
      <sheetData sheetId="11">
        <row r="87">
          <cell r="G87">
            <v>0</v>
          </cell>
        </row>
      </sheetData>
      <sheetData sheetId="12">
        <row r="102">
          <cell r="G102">
            <v>0</v>
          </cell>
          <cell r="H102">
            <v>0</v>
          </cell>
        </row>
        <row r="198">
          <cell r="G198">
            <v>1</v>
          </cell>
          <cell r="H198">
            <v>1</v>
          </cell>
          <cell r="I198">
            <v>1</v>
          </cell>
          <cell r="J198">
            <v>1</v>
          </cell>
          <cell r="K198">
            <v>1</v>
          </cell>
          <cell r="L198">
            <v>1</v>
          </cell>
        </row>
        <row r="200">
          <cell r="G200">
            <v>1.0011874999999999</v>
          </cell>
          <cell r="H200">
            <v>1.0011874999999999</v>
          </cell>
          <cell r="I200">
            <v>1.0014916666666667</v>
          </cell>
          <cell r="J200">
            <v>1.0014916666666667</v>
          </cell>
          <cell r="K200">
            <v>1.0019083333333334</v>
          </cell>
          <cell r="L200">
            <v>1.0010749999999999</v>
          </cell>
        </row>
        <row r="202">
          <cell r="G202">
            <v>1</v>
          </cell>
          <cell r="H202">
            <v>1</v>
          </cell>
          <cell r="K202">
            <v>1</v>
          </cell>
          <cell r="L202">
            <v>1</v>
          </cell>
        </row>
        <row r="203">
          <cell r="G203">
            <v>0</v>
          </cell>
          <cell r="H203">
            <v>0</v>
          </cell>
          <cell r="K203">
            <v>0</v>
          </cell>
          <cell r="L203">
            <v>0</v>
          </cell>
        </row>
      </sheetData>
      <sheetData sheetId="13" refreshError="1"/>
      <sheetData sheetId="14" refreshError="1"/>
      <sheetData sheetId="15" refreshError="1"/>
      <sheetData sheetId="16">
        <row r="16">
          <cell r="B16">
            <v>10200</v>
          </cell>
          <cell r="C16" t="str">
            <v>North Carolina Education Lottery</v>
          </cell>
          <cell r="D16">
            <v>14975730.874654653</v>
          </cell>
          <cell r="E16">
            <v>14490295.222239299</v>
          </cell>
          <cell r="F16">
            <v>158330013.72638756</v>
          </cell>
          <cell r="G16">
            <v>151278761.46977487</v>
          </cell>
          <cell r="H16">
            <v>838417.64999999991</v>
          </cell>
          <cell r="I16">
            <v>841156.22</v>
          </cell>
          <cell r="J16">
            <v>2390510.6998846033</v>
          </cell>
          <cell r="K16">
            <v>2268067.4093609732</v>
          </cell>
          <cell r="L16">
            <v>838417.64999999991</v>
          </cell>
          <cell r="M16">
            <v>841156.22</v>
          </cell>
          <cell r="N16">
            <v>0</v>
          </cell>
          <cell r="O16">
            <v>0</v>
          </cell>
          <cell r="P16">
            <v>0</v>
          </cell>
          <cell r="Q16">
            <v>0</v>
          </cell>
          <cell r="R16" t="str">
            <v>FALSE</v>
          </cell>
          <cell r="T16">
            <v>0</v>
          </cell>
        </row>
        <row r="17">
          <cell r="B17">
            <v>10400</v>
          </cell>
          <cell r="C17" t="str">
            <v>Department Of Justice</v>
          </cell>
          <cell r="D17">
            <v>48456417.241442516</v>
          </cell>
          <cell r="E17">
            <v>49675505.990434676</v>
          </cell>
          <cell r="F17">
            <v>461834540.907691</v>
          </cell>
          <cell r="G17">
            <v>444204788.96117777</v>
          </cell>
          <cell r="H17">
            <v>2712836.9099999992</v>
          </cell>
          <cell r="I17">
            <v>2883644.55</v>
          </cell>
          <cell r="J17">
            <v>7734886.855491274</v>
          </cell>
          <cell r="K17">
            <v>7775369.2697373014</v>
          </cell>
          <cell r="L17">
            <v>2712836.9099999992</v>
          </cell>
          <cell r="M17">
            <v>2883644.55</v>
          </cell>
          <cell r="N17">
            <v>0</v>
          </cell>
          <cell r="O17">
            <v>0</v>
          </cell>
          <cell r="P17">
            <v>0</v>
          </cell>
          <cell r="Q17">
            <v>0</v>
          </cell>
          <cell r="R17" t="str">
            <v>FALSE</v>
          </cell>
          <cell r="T17">
            <v>0</v>
          </cell>
        </row>
        <row r="18">
          <cell r="B18">
            <v>10500</v>
          </cell>
          <cell r="C18" t="str">
            <v>State Auditor</v>
          </cell>
          <cell r="D18">
            <v>10650191.389903858</v>
          </cell>
          <cell r="E18">
            <v>10658895.868428385</v>
          </cell>
          <cell r="F18">
            <v>104202614.37525001</v>
          </cell>
          <cell r="G18">
            <v>108596288.01285191</v>
          </cell>
          <cell r="H18">
            <v>596251.93000000005</v>
          </cell>
          <cell r="I18">
            <v>618744.92000000004</v>
          </cell>
          <cell r="J18">
            <v>1700043.6697531901</v>
          </cell>
          <cell r="K18">
            <v>1668364.5135022155</v>
          </cell>
          <cell r="L18">
            <v>596251.93000000005</v>
          </cell>
          <cell r="M18">
            <v>618744.92000000004</v>
          </cell>
          <cell r="N18">
            <v>0</v>
          </cell>
          <cell r="O18">
            <v>0</v>
          </cell>
          <cell r="P18">
            <v>0</v>
          </cell>
          <cell r="Q18">
            <v>0</v>
          </cell>
          <cell r="R18">
            <v>0</v>
          </cell>
          <cell r="T18">
            <v>0</v>
          </cell>
        </row>
        <row r="19">
          <cell r="B19">
            <v>10700</v>
          </cell>
          <cell r="C19" t="str">
            <v>Department Of Cultural Resources</v>
          </cell>
          <cell r="D19">
            <v>59688092.194989361</v>
          </cell>
          <cell r="E19">
            <v>73703706.398630381</v>
          </cell>
          <cell r="F19">
            <v>633740389.29310656</v>
          </cell>
          <cell r="G19">
            <v>632811246.22669399</v>
          </cell>
          <cell r="H19">
            <v>3341643.25</v>
          </cell>
          <cell r="I19">
            <v>4278472.5999999996</v>
          </cell>
          <cell r="J19">
            <v>9527750.2141351178</v>
          </cell>
          <cell r="K19">
            <v>11536340.141316326</v>
          </cell>
          <cell r="L19">
            <v>3341643.25</v>
          </cell>
          <cell r="M19">
            <v>4278472.5999999996</v>
          </cell>
          <cell r="N19">
            <v>0</v>
          </cell>
          <cell r="O19">
            <v>0</v>
          </cell>
          <cell r="P19">
            <v>0</v>
          </cell>
          <cell r="Q19">
            <v>0</v>
          </cell>
          <cell r="R19">
            <v>0</v>
          </cell>
          <cell r="T19">
            <v>0</v>
          </cell>
        </row>
        <row r="20">
          <cell r="B20">
            <v>10800</v>
          </cell>
          <cell r="C20" t="str">
            <v>Administrative Office Of The Courts</v>
          </cell>
          <cell r="D20">
            <v>286711519.34386814</v>
          </cell>
          <cell r="E20">
            <v>308803068.14306355</v>
          </cell>
          <cell r="F20">
            <v>2770283572.9092622</v>
          </cell>
          <cell r="G20">
            <v>2759371409.8694439</v>
          </cell>
          <cell r="H20">
            <v>16051570.390000001</v>
          </cell>
          <cell r="I20">
            <v>17925902.649999999</v>
          </cell>
          <cell r="J20">
            <v>45766511.197904631</v>
          </cell>
          <cell r="K20">
            <v>48334845.082453884</v>
          </cell>
          <cell r="L20">
            <v>16051570.390000001</v>
          </cell>
          <cell r="M20">
            <v>17925902.649999999</v>
          </cell>
          <cell r="N20">
            <v>0</v>
          </cell>
          <cell r="O20">
            <v>0</v>
          </cell>
          <cell r="P20">
            <v>0</v>
          </cell>
          <cell r="Q20">
            <v>0</v>
          </cell>
          <cell r="R20">
            <v>0</v>
          </cell>
          <cell r="T20">
            <v>0</v>
          </cell>
        </row>
        <row r="21">
          <cell r="B21">
            <v>10850</v>
          </cell>
          <cell r="C21" t="str">
            <v>Office Of Administrative Hearing</v>
          </cell>
          <cell r="D21">
            <v>2932282.8311099024</v>
          </cell>
          <cell r="E21">
            <v>3126395.5021694922</v>
          </cell>
          <cell r="F21">
            <v>19725979.857292328</v>
          </cell>
          <cell r="G21">
            <v>19455666.992133986</v>
          </cell>
          <cell r="H21">
            <v>164164.12</v>
          </cell>
          <cell r="I21">
            <v>181486.09000000003</v>
          </cell>
          <cell r="J21">
            <v>468067.53817401151</v>
          </cell>
          <cell r="K21">
            <v>489353.43541934754</v>
          </cell>
          <cell r="L21">
            <v>164164.12</v>
          </cell>
          <cell r="M21">
            <v>181486.09000000003</v>
          </cell>
          <cell r="N21">
            <v>0</v>
          </cell>
          <cell r="O21">
            <v>0</v>
          </cell>
          <cell r="P21">
            <v>0</v>
          </cell>
          <cell r="Q21">
            <v>0</v>
          </cell>
          <cell r="R21">
            <v>0</v>
          </cell>
          <cell r="T21">
            <v>0</v>
          </cell>
        </row>
        <row r="22">
          <cell r="B22">
            <v>10900</v>
          </cell>
          <cell r="C22" t="str">
            <v>Department Of Administration</v>
          </cell>
          <cell r="D22">
            <v>32838686.69139161</v>
          </cell>
          <cell r="E22">
            <v>32230361.246005923</v>
          </cell>
          <cell r="F22">
            <v>266733548.8190397</v>
          </cell>
          <cell r="G22">
            <v>241548865.51702979</v>
          </cell>
          <cell r="H22">
            <v>1838476.8499999996</v>
          </cell>
          <cell r="I22">
            <v>1870960.42</v>
          </cell>
          <cell r="J22">
            <v>5241896.5433458379</v>
          </cell>
          <cell r="K22">
            <v>5044799.3510721689</v>
          </cell>
          <cell r="L22">
            <v>1838476.8499999996</v>
          </cell>
          <cell r="M22">
            <v>1870960.42</v>
          </cell>
          <cell r="N22">
            <v>0</v>
          </cell>
          <cell r="O22">
            <v>0</v>
          </cell>
          <cell r="P22">
            <v>0</v>
          </cell>
          <cell r="Q22">
            <v>0</v>
          </cell>
          <cell r="R22">
            <v>0</v>
          </cell>
          <cell r="T22">
            <v>0</v>
          </cell>
        </row>
        <row r="23">
          <cell r="B23">
            <v>10910</v>
          </cell>
          <cell r="C23" t="str">
            <v>Office Of State Budget &amp; Management</v>
          </cell>
          <cell r="D23">
            <v>4089885.4944516718</v>
          </cell>
          <cell r="E23">
            <v>4144742.9740233603</v>
          </cell>
          <cell r="F23">
            <v>40166172.460000008</v>
          </cell>
          <cell r="G23">
            <v>39725870.880236961</v>
          </cell>
          <cell r="H23">
            <v>228972.61</v>
          </cell>
          <cell r="I23">
            <v>240600.77999999997</v>
          </cell>
          <cell r="J23">
            <v>652850.60993826203</v>
          </cell>
          <cell r="K23">
            <v>648748.44269097759</v>
          </cell>
          <cell r="L23">
            <v>228972.61</v>
          </cell>
          <cell r="M23">
            <v>240600.77999999997</v>
          </cell>
          <cell r="N23">
            <v>0</v>
          </cell>
          <cell r="O23">
            <v>0</v>
          </cell>
          <cell r="P23">
            <v>0</v>
          </cell>
          <cell r="Q23">
            <v>0</v>
          </cell>
          <cell r="R23">
            <v>0</v>
          </cell>
          <cell r="T23">
            <v>0</v>
          </cell>
        </row>
        <row r="24">
          <cell r="B24">
            <v>10930</v>
          </cell>
          <cell r="C24" t="str">
            <v>Information Technology Services</v>
          </cell>
          <cell r="D24">
            <v>41708073.068568595</v>
          </cell>
          <cell r="E24">
            <v>46206051.086654365</v>
          </cell>
          <cell r="F24">
            <v>355223499.50040084</v>
          </cell>
          <cell r="G24">
            <v>374889331.17624676</v>
          </cell>
          <cell r="H24">
            <v>2335030.2499999995</v>
          </cell>
          <cell r="I24">
            <v>2682243.9900000002</v>
          </cell>
          <cell r="J24">
            <v>6657678.0643623378</v>
          </cell>
          <cell r="K24">
            <v>7232319.0782246618</v>
          </cell>
          <cell r="L24">
            <v>2335030.2499999995</v>
          </cell>
          <cell r="M24">
            <v>2682243.9900000002</v>
          </cell>
          <cell r="N24">
            <v>0</v>
          </cell>
          <cell r="O24">
            <v>0</v>
          </cell>
          <cell r="P24">
            <v>0</v>
          </cell>
          <cell r="Q24">
            <v>0</v>
          </cell>
          <cell r="R24">
            <v>0</v>
          </cell>
          <cell r="T24">
            <v>0</v>
          </cell>
        </row>
        <row r="25">
          <cell r="B25">
            <v>10940</v>
          </cell>
          <cell r="C25" t="str">
            <v>Office Of State Controller</v>
          </cell>
          <cell r="D25">
            <v>11456263.140553921</v>
          </cell>
          <cell r="E25">
            <v>11653756.02277201</v>
          </cell>
          <cell r="F25">
            <v>97490247.369223759</v>
          </cell>
          <cell r="G25">
            <v>94706182.262014896</v>
          </cell>
          <cell r="H25">
            <v>641379.92999999993</v>
          </cell>
          <cell r="I25">
            <v>676496.18</v>
          </cell>
          <cell r="J25">
            <v>1828713.392849301</v>
          </cell>
          <cell r="K25">
            <v>1824083.2106254825</v>
          </cell>
          <cell r="L25">
            <v>641379.92999999993</v>
          </cell>
          <cell r="M25">
            <v>676496.18</v>
          </cell>
          <cell r="N25">
            <v>0</v>
          </cell>
          <cell r="O25">
            <v>0</v>
          </cell>
          <cell r="P25">
            <v>0</v>
          </cell>
          <cell r="Q25">
            <v>0</v>
          </cell>
          <cell r="R25">
            <v>0</v>
          </cell>
          <cell r="T25">
            <v>0</v>
          </cell>
        </row>
        <row r="26">
          <cell r="B26">
            <v>10950</v>
          </cell>
          <cell r="C26" t="str">
            <v>N.C. School Of Science &amp; Mathematics</v>
          </cell>
          <cell r="D26">
            <v>12394349.681556093</v>
          </cell>
          <cell r="E26">
            <v>12682591.762005161</v>
          </cell>
          <cell r="F26">
            <v>127757506.78350005</v>
          </cell>
          <cell r="G26">
            <v>113049748.22566591</v>
          </cell>
          <cell r="H26">
            <v>693898.79</v>
          </cell>
          <cell r="I26">
            <v>736219.71</v>
          </cell>
          <cell r="J26">
            <v>1978456.0620020102</v>
          </cell>
          <cell r="K26">
            <v>1985119.8750931034</v>
          </cell>
          <cell r="L26">
            <v>693898.79</v>
          </cell>
          <cell r="M26">
            <v>736219.71</v>
          </cell>
          <cell r="N26">
            <v>0</v>
          </cell>
          <cell r="O26">
            <v>0</v>
          </cell>
          <cell r="P26">
            <v>0</v>
          </cell>
          <cell r="Q26">
            <v>0</v>
          </cell>
          <cell r="R26">
            <v>0</v>
          </cell>
          <cell r="T26">
            <v>0</v>
          </cell>
        </row>
        <row r="27">
          <cell r="B27">
            <v>11300</v>
          </cell>
          <cell r="C27" t="str">
            <v>Environment And Natural Resources</v>
          </cell>
          <cell r="D27">
            <v>93179025.575646952</v>
          </cell>
          <cell r="E27">
            <v>81194635.437710226</v>
          </cell>
          <cell r="F27">
            <v>742415346.24827659</v>
          </cell>
          <cell r="G27">
            <v>656458329.85469723</v>
          </cell>
          <cell r="H27">
            <v>5216636.1899999995</v>
          </cell>
          <cell r="I27">
            <v>4713318.2299999995</v>
          </cell>
          <cell r="J27">
            <v>14873762.055939842</v>
          </cell>
          <cell r="K27">
            <v>12708844.342148412</v>
          </cell>
          <cell r="L27">
            <v>5216636.1899999995</v>
          </cell>
          <cell r="M27">
            <v>4713318.2299999995</v>
          </cell>
          <cell r="N27">
            <v>0</v>
          </cell>
          <cell r="O27">
            <v>0</v>
          </cell>
          <cell r="P27">
            <v>0</v>
          </cell>
          <cell r="Q27">
            <v>0</v>
          </cell>
          <cell r="R27">
            <v>0</v>
          </cell>
          <cell r="T27">
            <v>0</v>
          </cell>
        </row>
        <row r="28">
          <cell r="B28">
            <v>11310</v>
          </cell>
          <cell r="C28" t="str">
            <v>N.C. Housing Finance Agency</v>
          </cell>
          <cell r="D28">
            <v>7870979.3122089263</v>
          </cell>
          <cell r="E28">
            <v>8658743.4512076192</v>
          </cell>
          <cell r="F28">
            <v>71497564.273457065</v>
          </cell>
          <cell r="G28">
            <v>69037817.777353898</v>
          </cell>
          <cell r="H28">
            <v>440657.49000000005</v>
          </cell>
          <cell r="I28">
            <v>502636.82000000007</v>
          </cell>
          <cell r="J28">
            <v>1256410.1493203212</v>
          </cell>
          <cell r="K28">
            <v>1355294.2522220642</v>
          </cell>
          <cell r="L28">
            <v>440657.49000000005</v>
          </cell>
          <cell r="M28">
            <v>502636.82000000007</v>
          </cell>
          <cell r="N28">
            <v>0</v>
          </cell>
          <cell r="O28">
            <v>0</v>
          </cell>
          <cell r="P28">
            <v>0</v>
          </cell>
          <cell r="Q28">
            <v>0</v>
          </cell>
          <cell r="R28">
            <v>0</v>
          </cell>
          <cell r="T28">
            <v>0</v>
          </cell>
        </row>
        <row r="29">
          <cell r="B29">
            <v>11600</v>
          </cell>
          <cell r="C29" t="str">
            <v>Wildlife Resources Commission</v>
          </cell>
          <cell r="D29">
            <v>29330348.527560178</v>
          </cell>
          <cell r="E29">
            <v>31149712.080897264</v>
          </cell>
          <cell r="F29">
            <v>305189205.14313018</v>
          </cell>
          <cell r="G29">
            <v>298796434.34960705</v>
          </cell>
          <cell r="H29">
            <v>1642062.2200000002</v>
          </cell>
          <cell r="I29">
            <v>1808229.1400000001</v>
          </cell>
          <cell r="J29">
            <v>4681875.8011431014</v>
          </cell>
          <cell r="K29">
            <v>4875652.6832683003</v>
          </cell>
          <cell r="L29">
            <v>1642062.2200000002</v>
          </cell>
          <cell r="M29">
            <v>1808229.1400000001</v>
          </cell>
          <cell r="N29">
            <v>0</v>
          </cell>
          <cell r="O29">
            <v>0</v>
          </cell>
          <cell r="P29">
            <v>0</v>
          </cell>
          <cell r="Q29">
            <v>0</v>
          </cell>
          <cell r="R29">
            <v>0</v>
          </cell>
          <cell r="T29">
            <v>0</v>
          </cell>
        </row>
        <row r="30">
          <cell r="B30">
            <v>11900</v>
          </cell>
          <cell r="C30" t="str">
            <v>State Board Of Elections</v>
          </cell>
          <cell r="D30">
            <v>3260834.5901388275</v>
          </cell>
          <cell r="E30">
            <v>3119302.9500287012</v>
          </cell>
          <cell r="F30">
            <v>35457958.022800013</v>
          </cell>
          <cell r="G30">
            <v>31083791.338324968</v>
          </cell>
          <cell r="H30">
            <v>182558.12</v>
          </cell>
          <cell r="I30">
            <v>181074.37</v>
          </cell>
          <cell r="J30">
            <v>520512.82461767999</v>
          </cell>
          <cell r="K30">
            <v>488243.28644632781</v>
          </cell>
          <cell r="L30">
            <v>182558.12</v>
          </cell>
          <cell r="M30">
            <v>181074.37</v>
          </cell>
          <cell r="N30">
            <v>0</v>
          </cell>
          <cell r="O30">
            <v>0</v>
          </cell>
          <cell r="P30">
            <v>0</v>
          </cell>
          <cell r="Q30">
            <v>0</v>
          </cell>
          <cell r="R30">
            <v>0</v>
          </cell>
          <cell r="T30">
            <v>0</v>
          </cell>
        </row>
        <row r="31">
          <cell r="B31">
            <v>12100</v>
          </cell>
          <cell r="C31" t="str">
            <v>Governor's Office</v>
          </cell>
          <cell r="D31">
            <v>4139446.725301947</v>
          </cell>
          <cell r="E31">
            <v>4041501.9990039971</v>
          </cell>
          <cell r="F31">
            <v>41849957.136910535</v>
          </cell>
          <cell r="G31">
            <v>38584651.542408958</v>
          </cell>
          <cell r="H31">
            <v>231747.3</v>
          </cell>
          <cell r="I31">
            <v>234607.68</v>
          </cell>
          <cell r="J31">
            <v>660761.85337864386</v>
          </cell>
          <cell r="K31">
            <v>632588.83468018367</v>
          </cell>
          <cell r="L31">
            <v>231747.3</v>
          </cell>
          <cell r="M31">
            <v>234607.68</v>
          </cell>
          <cell r="N31">
            <v>0</v>
          </cell>
          <cell r="O31">
            <v>0</v>
          </cell>
          <cell r="P31">
            <v>0</v>
          </cell>
          <cell r="Q31">
            <v>0</v>
          </cell>
          <cell r="R31">
            <v>0</v>
          </cell>
          <cell r="T31">
            <v>0</v>
          </cell>
        </row>
        <row r="32">
          <cell r="B32">
            <v>12150</v>
          </cell>
          <cell r="C32" t="str">
            <v>Lt. Governor's Office</v>
          </cell>
          <cell r="D32">
            <v>482209.63304405403</v>
          </cell>
          <cell r="E32">
            <v>487342.67370080575</v>
          </cell>
          <cell r="F32">
            <v>6257049.967699999</v>
          </cell>
          <cell r="G32">
            <v>5747250.1479969798</v>
          </cell>
          <cell r="H32">
            <v>26996.550000000003</v>
          </cell>
          <cell r="I32">
            <v>28290.060000000005</v>
          </cell>
          <cell r="J32">
            <v>76973.023689291018</v>
          </cell>
          <cell r="K32">
            <v>76280.435868222557</v>
          </cell>
          <cell r="L32">
            <v>26996.550000000003</v>
          </cell>
          <cell r="M32">
            <v>28290.060000000005</v>
          </cell>
          <cell r="N32">
            <v>0</v>
          </cell>
          <cell r="O32">
            <v>0</v>
          </cell>
          <cell r="P32">
            <v>0</v>
          </cell>
          <cell r="Q32">
            <v>0</v>
          </cell>
          <cell r="R32">
            <v>0</v>
          </cell>
          <cell r="T32">
            <v>0</v>
          </cell>
        </row>
        <row r="33">
          <cell r="B33">
            <v>12160</v>
          </cell>
          <cell r="C33" t="str">
            <v>General Assembly</v>
          </cell>
          <cell r="D33">
            <v>29198582.196214709</v>
          </cell>
          <cell r="E33">
            <v>30898721.489326231</v>
          </cell>
          <cell r="F33">
            <v>274894843.96160227</v>
          </cell>
          <cell r="G33">
            <v>253684135.76642466</v>
          </cell>
          <cell r="H33">
            <v>1634685.2699999998</v>
          </cell>
          <cell r="I33">
            <v>1793659.2300000002</v>
          </cell>
          <cell r="J33">
            <v>4660842.5155156879</v>
          </cell>
          <cell r="K33">
            <v>4836366.8321474204</v>
          </cell>
          <cell r="L33">
            <v>1634685.2699999998</v>
          </cell>
          <cell r="M33">
            <v>1793659.2300000002</v>
          </cell>
          <cell r="N33">
            <v>0</v>
          </cell>
          <cell r="O33">
            <v>0</v>
          </cell>
          <cell r="P33">
            <v>0</v>
          </cell>
          <cell r="Q33">
            <v>0</v>
          </cell>
          <cell r="R33">
            <v>0</v>
          </cell>
          <cell r="T33">
            <v>0</v>
          </cell>
        </row>
        <row r="34">
          <cell r="B34">
            <v>12220</v>
          </cell>
          <cell r="C34" t="str">
            <v>Health &amp; Human Services</v>
          </cell>
          <cell r="D34">
            <v>739808734.56060016</v>
          </cell>
          <cell r="E34">
            <v>768162877.03299952</v>
          </cell>
          <cell r="F34">
            <v>6788464923.7811136</v>
          </cell>
          <cell r="G34">
            <v>6496161497.4463596</v>
          </cell>
          <cell r="H34">
            <v>41418259.039999999</v>
          </cell>
          <cell r="I34">
            <v>44591567.810000002</v>
          </cell>
          <cell r="J34">
            <v>118092446.41463858</v>
          </cell>
          <cell r="K34">
            <v>120235313.34306827</v>
          </cell>
          <cell r="L34">
            <v>41418259.039999999</v>
          </cell>
          <cell r="M34">
            <v>44591567.810000002</v>
          </cell>
          <cell r="N34">
            <v>0</v>
          </cell>
          <cell r="O34">
            <v>0</v>
          </cell>
          <cell r="P34">
            <v>0</v>
          </cell>
          <cell r="Q34">
            <v>0</v>
          </cell>
          <cell r="R34">
            <v>0</v>
          </cell>
          <cell r="T34">
            <v>0</v>
          </cell>
        </row>
        <row r="35">
          <cell r="B35">
            <v>12510</v>
          </cell>
          <cell r="C35" t="str">
            <v>Department Of Commerce</v>
          </cell>
          <cell r="D35">
            <v>90710903.822350562</v>
          </cell>
          <cell r="E35">
            <v>92734462.561328247</v>
          </cell>
          <cell r="F35">
            <v>760563563.3649689</v>
          </cell>
          <cell r="G35">
            <v>711960958.10496521</v>
          </cell>
          <cell r="H35">
            <v>5078458.17</v>
          </cell>
          <cell r="I35">
            <v>5383200.8799999999</v>
          </cell>
          <cell r="J35">
            <v>14479786.529185524</v>
          </cell>
          <cell r="K35">
            <v>14515095.03665242</v>
          </cell>
          <cell r="L35">
            <v>5078458.17</v>
          </cell>
          <cell r="M35">
            <v>5383200.8799999999</v>
          </cell>
          <cell r="N35">
            <v>0</v>
          </cell>
          <cell r="O35">
            <v>0</v>
          </cell>
          <cell r="P35">
            <v>0</v>
          </cell>
          <cell r="Q35">
            <v>0</v>
          </cell>
          <cell r="R35">
            <v>0</v>
          </cell>
          <cell r="T35">
            <v>0</v>
          </cell>
        </row>
        <row r="36">
          <cell r="B36">
            <v>12600</v>
          </cell>
          <cell r="C36" t="str">
            <v>Insurance Department</v>
          </cell>
          <cell r="D36">
            <v>24576496.259212378</v>
          </cell>
          <cell r="E36">
            <v>25180424.711299349</v>
          </cell>
          <cell r="F36">
            <v>204541993.27083603</v>
          </cell>
          <cell r="G36">
            <v>195618821.8723667</v>
          </cell>
          <cell r="H36">
            <v>1375917.37</v>
          </cell>
          <cell r="I36">
            <v>1461714.2400000002</v>
          </cell>
          <cell r="J36">
            <v>3923039.0666776677</v>
          </cell>
          <cell r="K36">
            <v>3941320.7091815174</v>
          </cell>
          <cell r="L36">
            <v>1375917.37</v>
          </cell>
          <cell r="M36">
            <v>1461714.2400000002</v>
          </cell>
          <cell r="N36">
            <v>0</v>
          </cell>
          <cell r="O36">
            <v>0</v>
          </cell>
          <cell r="P36">
            <v>0</v>
          </cell>
          <cell r="Q36">
            <v>0</v>
          </cell>
          <cell r="R36">
            <v>0</v>
          </cell>
          <cell r="T36">
            <v>0</v>
          </cell>
        </row>
        <row r="37">
          <cell r="B37">
            <v>12700</v>
          </cell>
          <cell r="C37" t="str">
            <v>Labor Department</v>
          </cell>
          <cell r="D37">
            <v>18566805.173220485</v>
          </cell>
          <cell r="E37">
            <v>19360866.299166773</v>
          </cell>
          <cell r="F37">
            <v>161789949.37498331</v>
          </cell>
          <cell r="G37">
            <v>149482887.22850388</v>
          </cell>
          <cell r="H37">
            <v>1039464.27</v>
          </cell>
          <cell r="I37">
            <v>1123891.05</v>
          </cell>
          <cell r="J37">
            <v>2963738.2509573107</v>
          </cell>
          <cell r="K37">
            <v>3030424.7909829211</v>
          </cell>
          <cell r="L37">
            <v>1039464.27</v>
          </cell>
          <cell r="M37">
            <v>1123891.05</v>
          </cell>
          <cell r="N37">
            <v>0</v>
          </cell>
          <cell r="O37">
            <v>0</v>
          </cell>
          <cell r="P37">
            <v>0</v>
          </cell>
          <cell r="Q37">
            <v>0</v>
          </cell>
          <cell r="R37">
            <v>0</v>
          </cell>
          <cell r="T37">
            <v>0</v>
          </cell>
        </row>
        <row r="38">
          <cell r="B38">
            <v>13500</v>
          </cell>
          <cell r="C38" t="str">
            <v>Revenue Department</v>
          </cell>
          <cell r="D38">
            <v>66890494.755946077</v>
          </cell>
          <cell r="E38">
            <v>69806460.109092668</v>
          </cell>
          <cell r="F38">
            <v>602068278.6938957</v>
          </cell>
          <cell r="G38">
            <v>611760613.93434072</v>
          </cell>
          <cell r="H38">
            <v>3744870.41</v>
          </cell>
          <cell r="I38">
            <v>4052238.9099999997</v>
          </cell>
          <cell r="J38">
            <v>10677438.368319469</v>
          </cell>
          <cell r="K38">
            <v>10926330.672220949</v>
          </cell>
          <cell r="L38">
            <v>3744870.41</v>
          </cell>
          <cell r="M38">
            <v>4052238.9099999997</v>
          </cell>
          <cell r="N38">
            <v>0</v>
          </cell>
          <cell r="O38">
            <v>0</v>
          </cell>
          <cell r="P38">
            <v>0</v>
          </cell>
          <cell r="Q38">
            <v>0</v>
          </cell>
          <cell r="R38">
            <v>0</v>
          </cell>
          <cell r="T38">
            <v>0</v>
          </cell>
        </row>
        <row r="39">
          <cell r="B39">
            <v>13700</v>
          </cell>
          <cell r="C39" t="str">
            <v>Secretary Of State</v>
          </cell>
          <cell r="D39">
            <v>8215291.8745223125</v>
          </cell>
          <cell r="E39">
            <v>8234028.9155859202</v>
          </cell>
          <cell r="F39">
            <v>72996997.871200055</v>
          </cell>
          <cell r="G39">
            <v>64846347.784430966</v>
          </cell>
          <cell r="H39">
            <v>459933.8600000001</v>
          </cell>
          <cell r="I39">
            <v>477982.3</v>
          </cell>
          <cell r="J39">
            <v>1311371.264153644</v>
          </cell>
          <cell r="K39">
            <v>1288816.5730753315</v>
          </cell>
          <cell r="L39">
            <v>459933.8600000001</v>
          </cell>
          <cell r="M39">
            <v>477982.3</v>
          </cell>
          <cell r="N39">
            <v>0</v>
          </cell>
          <cell r="O39">
            <v>0</v>
          </cell>
          <cell r="P39">
            <v>0</v>
          </cell>
          <cell r="Q39">
            <v>0</v>
          </cell>
          <cell r="R39">
            <v>0</v>
          </cell>
          <cell r="T39">
            <v>0</v>
          </cell>
        </row>
        <row r="40">
          <cell r="B40">
            <v>14300</v>
          </cell>
          <cell r="C40" t="str">
            <v>State Treasurer</v>
          </cell>
          <cell r="D40">
            <v>22019719.941444062</v>
          </cell>
          <cell r="E40">
            <v>24252138.284615919</v>
          </cell>
          <cell r="F40">
            <v>207837874.1576499</v>
          </cell>
          <cell r="G40">
            <v>224564201.97455668</v>
          </cell>
          <cell r="H40">
            <v>1232776.0161748636</v>
          </cell>
          <cell r="I40">
            <v>1407827.56</v>
          </cell>
          <cell r="J40">
            <v>3514911.9978892696</v>
          </cell>
          <cell r="K40">
            <v>3796022.3450956354</v>
          </cell>
          <cell r="L40">
            <v>1232776.0161748636</v>
          </cell>
          <cell r="M40">
            <v>1407827.56</v>
          </cell>
          <cell r="N40">
            <v>0</v>
          </cell>
          <cell r="O40">
            <v>0</v>
          </cell>
          <cell r="P40">
            <v>0</v>
          </cell>
          <cell r="Q40">
            <v>0</v>
          </cell>
          <cell r="R40">
            <v>0</v>
          </cell>
          <cell r="T40">
            <v>0</v>
          </cell>
        </row>
        <row r="41">
          <cell r="B41">
            <v>14300.1</v>
          </cell>
          <cell r="C41" t="str">
            <v>State Health Plan (subset of Department of Treasurer)</v>
          </cell>
          <cell r="D41">
            <v>2748644.3648243649</v>
          </cell>
          <cell r="E41">
            <v>3273071.7267948729</v>
          </cell>
          <cell r="F41">
            <v>21766640.335700005</v>
          </cell>
          <cell r="G41">
            <v>26444047.544841971</v>
          </cell>
          <cell r="H41">
            <v>153883.10382513664</v>
          </cell>
          <cell r="I41">
            <v>190000.59</v>
          </cell>
          <cell r="J41">
            <v>438754.12955040071</v>
          </cell>
          <cell r="K41">
            <v>512311.66778788896</v>
          </cell>
          <cell r="L41">
            <v>153883.10382513664</v>
          </cell>
          <cell r="M41">
            <v>190000.59</v>
          </cell>
          <cell r="N41">
            <v>0</v>
          </cell>
          <cell r="O41">
            <v>0</v>
          </cell>
          <cell r="P41">
            <v>0</v>
          </cell>
          <cell r="Q41">
            <v>0</v>
          </cell>
          <cell r="R41">
            <v>0</v>
          </cell>
          <cell r="T41">
            <v>0</v>
          </cell>
        </row>
        <row r="42">
          <cell r="B42">
            <v>18400</v>
          </cell>
          <cell r="C42" t="str">
            <v>Department Of Agriculture</v>
          </cell>
          <cell r="D42">
            <v>86411074.754145712</v>
          </cell>
          <cell r="E42">
            <v>90169346.643171906</v>
          </cell>
          <cell r="F42">
            <v>796113367.33703518</v>
          </cell>
          <cell r="G42">
            <v>762848436.49386168</v>
          </cell>
          <cell r="H42">
            <v>4837731.8500000006</v>
          </cell>
          <cell r="I42">
            <v>5234296.8600000003</v>
          </cell>
          <cell r="J42">
            <v>13793423.540877914</v>
          </cell>
          <cell r="K42">
            <v>14113594.879065957</v>
          </cell>
          <cell r="L42">
            <v>4837731.8500000006</v>
          </cell>
          <cell r="M42">
            <v>5234296.8600000003</v>
          </cell>
          <cell r="N42">
            <v>0</v>
          </cell>
          <cell r="O42">
            <v>0</v>
          </cell>
          <cell r="P42">
            <v>0</v>
          </cell>
          <cell r="Q42">
            <v>0</v>
          </cell>
          <cell r="R42">
            <v>0</v>
          </cell>
          <cell r="T42">
            <v>0</v>
          </cell>
        </row>
        <row r="43">
          <cell r="B43">
            <v>18600</v>
          </cell>
          <cell r="C43" t="str">
            <v>Barber Examiners, State Board Of</v>
          </cell>
          <cell r="D43">
            <v>341227.81246102566</v>
          </cell>
          <cell r="E43">
            <v>253406.45553738324</v>
          </cell>
          <cell r="F43">
            <v>3353264.1546999998</v>
          </cell>
          <cell r="G43">
            <v>2285168.7105169981</v>
          </cell>
          <cell r="H43">
            <v>19103.669999999998</v>
          </cell>
          <cell r="I43">
            <v>14710.149999999994</v>
          </cell>
          <cell r="J43">
            <v>54468.709648543896</v>
          </cell>
          <cell r="K43">
            <v>39663.989885031471</v>
          </cell>
          <cell r="L43">
            <v>19103.669999999998</v>
          </cell>
          <cell r="M43">
            <v>14710.149999999994</v>
          </cell>
          <cell r="N43">
            <v>0</v>
          </cell>
          <cell r="O43">
            <v>0</v>
          </cell>
          <cell r="P43">
            <v>0</v>
          </cell>
          <cell r="Q43">
            <v>0</v>
          </cell>
          <cell r="R43">
            <v>0</v>
          </cell>
          <cell r="T43">
            <v>0</v>
          </cell>
        </row>
        <row r="44">
          <cell r="B44">
            <v>18690</v>
          </cell>
          <cell r="C44" t="str">
            <v>N.C. Real Estate Commission</v>
          </cell>
          <cell r="D44">
            <v>191655.31184619563</v>
          </cell>
          <cell r="E44">
            <v>60640.528378328927</v>
          </cell>
          <cell r="F44">
            <v>707488.27860000008</v>
          </cell>
          <cell r="G44">
            <v>0</v>
          </cell>
          <cell r="H44">
            <v>10729.84</v>
          </cell>
          <cell r="I44">
            <v>3520.16</v>
          </cell>
          <cell r="J44">
            <v>30593.102766920303</v>
          </cell>
          <cell r="K44">
            <v>9491.6496863521061</v>
          </cell>
          <cell r="L44">
            <v>10729.84</v>
          </cell>
          <cell r="M44">
            <v>3520.16</v>
          </cell>
          <cell r="N44">
            <v>0</v>
          </cell>
          <cell r="O44">
            <v>0</v>
          </cell>
          <cell r="P44">
            <v>0</v>
          </cell>
          <cell r="Q44">
            <v>0</v>
          </cell>
          <cell r="R44">
            <v>0</v>
          </cell>
          <cell r="T44">
            <v>0</v>
          </cell>
        </row>
        <row r="45">
          <cell r="B45">
            <v>18740</v>
          </cell>
          <cell r="C45" t="str">
            <v>N.C. Auctioneers Licensing Board</v>
          </cell>
          <cell r="D45">
            <v>103961.96445097496</v>
          </cell>
          <cell r="E45">
            <v>130201.52764722815</v>
          </cell>
          <cell r="F45">
            <v>1012516.5645999999</v>
          </cell>
          <cell r="G45">
            <v>1057611.949054999</v>
          </cell>
          <cell r="H45">
            <v>5820.32</v>
          </cell>
          <cell r="I45">
            <v>7558.1499999999978</v>
          </cell>
          <cell r="J45">
            <v>16594.995628673081</v>
          </cell>
          <cell r="K45">
            <v>20379.560041845303</v>
          </cell>
          <cell r="L45">
            <v>5820.32</v>
          </cell>
          <cell r="M45">
            <v>7558.1499999999978</v>
          </cell>
          <cell r="N45">
            <v>0</v>
          </cell>
          <cell r="O45">
            <v>0</v>
          </cell>
          <cell r="P45">
            <v>0</v>
          </cell>
          <cell r="Q45">
            <v>0</v>
          </cell>
          <cell r="R45">
            <v>0</v>
          </cell>
          <cell r="T45">
            <v>0</v>
          </cell>
        </row>
        <row r="46">
          <cell r="B46">
            <v>18780</v>
          </cell>
          <cell r="C46" t="str">
            <v>N.C. State Board Of Examiners Of Practicing Psychol</v>
          </cell>
          <cell r="D46">
            <v>251204.91627747446</v>
          </cell>
          <cell r="E46">
            <v>249153.37043576135</v>
          </cell>
          <cell r="F46">
            <v>2032913.4622</v>
          </cell>
          <cell r="G46">
            <v>1857368.1779549979</v>
          </cell>
          <cell r="H46">
            <v>14063.73</v>
          </cell>
          <cell r="I46">
            <v>14463.26</v>
          </cell>
          <cell r="J46">
            <v>40098.746782451555</v>
          </cell>
          <cell r="K46">
            <v>38998.283385592971</v>
          </cell>
          <cell r="L46">
            <v>14063.73</v>
          </cell>
          <cell r="M46">
            <v>14463.26</v>
          </cell>
          <cell r="N46">
            <v>0</v>
          </cell>
          <cell r="O46">
            <v>0</v>
          </cell>
          <cell r="P46">
            <v>0</v>
          </cell>
          <cell r="Q46">
            <v>0</v>
          </cell>
          <cell r="R46">
            <v>0</v>
          </cell>
          <cell r="T46">
            <v>0</v>
          </cell>
        </row>
        <row r="47">
          <cell r="B47">
            <v>19005</v>
          </cell>
          <cell r="C47" t="str">
            <v>Community Colleges Administration</v>
          </cell>
          <cell r="D47">
            <v>12914370.095593011</v>
          </cell>
          <cell r="E47">
            <v>13678804.035307135</v>
          </cell>
          <cell r="F47">
            <v>109465670.70650002</v>
          </cell>
          <cell r="G47">
            <v>104259327.7018559</v>
          </cell>
          <cell r="H47">
            <v>723012.18</v>
          </cell>
          <cell r="I47">
            <v>794049.46000000008</v>
          </cell>
          <cell r="J47">
            <v>2061464.6559944116</v>
          </cell>
          <cell r="K47">
            <v>2141050.2102055191</v>
          </cell>
          <cell r="L47">
            <v>723012.18</v>
          </cell>
          <cell r="M47">
            <v>794049.46000000008</v>
          </cell>
          <cell r="N47">
            <v>0</v>
          </cell>
          <cell r="O47">
            <v>0</v>
          </cell>
          <cell r="P47">
            <v>0</v>
          </cell>
          <cell r="Q47">
            <v>0</v>
          </cell>
          <cell r="R47">
            <v>0</v>
          </cell>
          <cell r="T47">
            <v>0</v>
          </cell>
        </row>
        <row r="48">
          <cell r="B48">
            <v>19100</v>
          </cell>
          <cell r="C48" t="str">
            <v>Department Of Public Safety</v>
          </cell>
          <cell r="D48">
            <v>995568662.48870981</v>
          </cell>
          <cell r="E48">
            <v>1043397285.5602933</v>
          </cell>
          <cell r="F48">
            <v>9720683817.2060966</v>
          </cell>
          <cell r="G48">
            <v>9531318506.4417439</v>
          </cell>
          <cell r="H48">
            <v>55737001.779999994</v>
          </cell>
          <cell r="I48">
            <v>60568822.319999993</v>
          </cell>
          <cell r="J48">
            <v>158918289.86970535</v>
          </cell>
          <cell r="K48">
            <v>163315884.32808292</v>
          </cell>
          <cell r="L48">
            <v>55737001.779999994</v>
          </cell>
          <cell r="M48">
            <v>60568822.319999993</v>
          </cell>
          <cell r="N48">
            <v>0</v>
          </cell>
          <cell r="O48">
            <v>0</v>
          </cell>
          <cell r="P48">
            <v>0</v>
          </cell>
          <cell r="Q48">
            <v>0</v>
          </cell>
          <cell r="R48">
            <v>0</v>
          </cell>
          <cell r="T48">
            <v>0</v>
          </cell>
        </row>
        <row r="49">
          <cell r="B49">
            <v>20100</v>
          </cell>
          <cell r="C49" t="str">
            <v>Appalachian State University</v>
          </cell>
          <cell r="D49">
            <v>162922954.13429669</v>
          </cell>
          <cell r="E49">
            <v>172759815.36040011</v>
          </cell>
          <cell r="F49">
            <v>1839576773.3837574</v>
          </cell>
          <cell r="G49">
            <v>1511114283.480468</v>
          </cell>
          <cell r="H49">
            <v>9121256.3499999996</v>
          </cell>
          <cell r="I49">
            <v>10028642.690000001</v>
          </cell>
          <cell r="J49">
            <v>26006681.63541808</v>
          </cell>
          <cell r="K49">
            <v>27040919.515895829</v>
          </cell>
          <cell r="L49">
            <v>9121256.3499999996</v>
          </cell>
          <cell r="M49">
            <v>10028642.690000001</v>
          </cell>
          <cell r="N49">
            <v>0</v>
          </cell>
          <cell r="O49">
            <v>0</v>
          </cell>
          <cell r="P49">
            <v>0</v>
          </cell>
          <cell r="Q49">
            <v>0</v>
          </cell>
          <cell r="R49">
            <v>0</v>
          </cell>
          <cell r="T49">
            <v>0</v>
          </cell>
        </row>
        <row r="50">
          <cell r="B50">
            <v>20200</v>
          </cell>
          <cell r="C50" t="str">
            <v>N.C. School Of The Arts</v>
          </cell>
          <cell r="D50">
            <v>23436458.450892694</v>
          </cell>
          <cell r="E50">
            <v>26914200.391340245</v>
          </cell>
          <cell r="F50">
            <v>238134398.71108416</v>
          </cell>
          <cell r="G50">
            <v>212535881.89687678</v>
          </cell>
          <cell r="H50">
            <v>1312092.25</v>
          </cell>
          <cell r="I50">
            <v>1562359.27</v>
          </cell>
          <cell r="J50">
            <v>3741059.7962252637</v>
          </cell>
          <cell r="K50">
            <v>4212696.8305602036</v>
          </cell>
          <cell r="L50">
            <v>1312092.25</v>
          </cell>
          <cell r="M50">
            <v>1562359.27</v>
          </cell>
          <cell r="N50">
            <v>0</v>
          </cell>
          <cell r="O50">
            <v>0</v>
          </cell>
          <cell r="P50">
            <v>0</v>
          </cell>
          <cell r="Q50">
            <v>0</v>
          </cell>
          <cell r="R50">
            <v>0</v>
          </cell>
          <cell r="T50">
            <v>0</v>
          </cell>
        </row>
        <row r="51">
          <cell r="B51">
            <v>20300</v>
          </cell>
          <cell r="C51" t="str">
            <v>East Carolina University</v>
          </cell>
          <cell r="D51">
            <v>379630021.62946528</v>
          </cell>
          <cell r="E51">
            <v>399734942.86711442</v>
          </cell>
          <cell r="F51">
            <v>4450859407.7966146</v>
          </cell>
          <cell r="G51">
            <v>3565610628.898767</v>
          </cell>
          <cell r="H51">
            <v>21253621.16</v>
          </cell>
          <cell r="I51">
            <v>23204463.98</v>
          </cell>
          <cell r="J51">
            <v>60598687.055638462</v>
          </cell>
          <cell r="K51">
            <v>62567793.298524998</v>
          </cell>
          <cell r="L51">
            <v>21253621.16</v>
          </cell>
          <cell r="M51">
            <v>23204463.98</v>
          </cell>
          <cell r="N51">
            <v>0</v>
          </cell>
          <cell r="O51">
            <v>0</v>
          </cell>
          <cell r="P51">
            <v>0</v>
          </cell>
          <cell r="Q51">
            <v>0</v>
          </cell>
          <cell r="R51">
            <v>0</v>
          </cell>
          <cell r="T51">
            <v>0</v>
          </cell>
        </row>
        <row r="52">
          <cell r="B52">
            <v>20400</v>
          </cell>
          <cell r="C52" t="str">
            <v>Elizabeth City State University</v>
          </cell>
          <cell r="D52">
            <v>21085942.115896296</v>
          </cell>
          <cell r="E52">
            <v>21089670.71549255</v>
          </cell>
          <cell r="F52">
            <v>216730966.73224127</v>
          </cell>
          <cell r="G52">
            <v>172168068.94325083</v>
          </cell>
          <cell r="H52">
            <v>1180498.3799999999</v>
          </cell>
          <cell r="I52">
            <v>1224247.5000000002</v>
          </cell>
          <cell r="J52">
            <v>3365857.1102199964</v>
          </cell>
          <cell r="K52">
            <v>3301022.7942458163</v>
          </cell>
          <cell r="L52">
            <v>1180498.3799999999</v>
          </cell>
          <cell r="M52">
            <v>1224247.5000000002</v>
          </cell>
          <cell r="N52">
            <v>0</v>
          </cell>
          <cell r="O52">
            <v>0</v>
          </cell>
          <cell r="P52">
            <v>0</v>
          </cell>
          <cell r="Q52">
            <v>0</v>
          </cell>
          <cell r="R52">
            <v>0</v>
          </cell>
          <cell r="T52">
            <v>0</v>
          </cell>
        </row>
        <row r="53">
          <cell r="B53">
            <v>20600</v>
          </cell>
          <cell r="C53" t="str">
            <v>Fayetteville State University</v>
          </cell>
          <cell r="D53">
            <v>45853109.13911549</v>
          </cell>
          <cell r="E53">
            <v>49465755.802292027</v>
          </cell>
          <cell r="F53">
            <v>483077135.13638604</v>
          </cell>
          <cell r="G53">
            <v>405730167.77591527</v>
          </cell>
          <cell r="H53">
            <v>2567090.4700000002</v>
          </cell>
          <cell r="I53">
            <v>2871468.6300000004</v>
          </cell>
          <cell r="J53">
            <v>7319332.1205807114</v>
          </cell>
          <cell r="K53">
            <v>7742538.4986220561</v>
          </cell>
          <cell r="L53">
            <v>2567090.4700000002</v>
          </cell>
          <cell r="M53">
            <v>2871468.6300000004</v>
          </cell>
          <cell r="N53">
            <v>0</v>
          </cell>
          <cell r="O53">
            <v>0</v>
          </cell>
          <cell r="P53">
            <v>0</v>
          </cell>
          <cell r="Q53">
            <v>0</v>
          </cell>
          <cell r="R53">
            <v>0</v>
          </cell>
          <cell r="T53">
            <v>0</v>
          </cell>
        </row>
        <row r="54">
          <cell r="B54">
            <v>20700</v>
          </cell>
          <cell r="C54" t="str">
            <v>N.C. A&amp;T University</v>
          </cell>
          <cell r="D54">
            <v>101527259.09442896</v>
          </cell>
          <cell r="E54">
            <v>106551268.17452025</v>
          </cell>
          <cell r="F54">
            <v>1061976163.6406304</v>
          </cell>
          <cell r="G54">
            <v>853811837.38459063</v>
          </cell>
          <cell r="H54">
            <v>5684012.8000000007</v>
          </cell>
          <cell r="I54">
            <v>6185261.2800000012</v>
          </cell>
          <cell r="J54">
            <v>16206354.215802884</v>
          </cell>
          <cell r="K54">
            <v>16677745.695740489</v>
          </cell>
          <cell r="L54">
            <v>5684012.8000000007</v>
          </cell>
          <cell r="M54">
            <v>6185261.2800000012</v>
          </cell>
          <cell r="N54">
            <v>0</v>
          </cell>
          <cell r="O54">
            <v>0</v>
          </cell>
          <cell r="P54">
            <v>0</v>
          </cell>
          <cell r="Q54">
            <v>0</v>
          </cell>
          <cell r="R54">
            <v>0</v>
          </cell>
          <cell r="T54">
            <v>0</v>
          </cell>
        </row>
        <row r="55">
          <cell r="B55">
            <v>20800</v>
          </cell>
          <cell r="C55" t="str">
            <v>N.C. Central University</v>
          </cell>
          <cell r="D55">
            <v>78096266.384444326</v>
          </cell>
          <cell r="E55">
            <v>81141093.663063034</v>
          </cell>
          <cell r="F55">
            <v>837930452.33546937</v>
          </cell>
          <cell r="G55">
            <v>685096769.32046795</v>
          </cell>
          <cell r="H55">
            <v>4372226.5500000007</v>
          </cell>
          <cell r="I55">
            <v>4710210.1499999994</v>
          </cell>
          <cell r="J55">
            <v>12466166.891995354</v>
          </cell>
          <cell r="K55">
            <v>12700463.81212786</v>
          </cell>
          <cell r="L55">
            <v>4372226.5500000007</v>
          </cell>
          <cell r="M55">
            <v>4710210.1499999994</v>
          </cell>
          <cell r="N55">
            <v>0</v>
          </cell>
          <cell r="O55">
            <v>0</v>
          </cell>
          <cell r="P55">
            <v>0</v>
          </cell>
          <cell r="Q55">
            <v>0</v>
          </cell>
          <cell r="R55">
            <v>0</v>
          </cell>
          <cell r="T55">
            <v>0</v>
          </cell>
        </row>
        <row r="56">
          <cell r="B56">
            <v>20900</v>
          </cell>
          <cell r="C56" t="str">
            <v>University Of North Carolina At Greensboro</v>
          </cell>
          <cell r="D56">
            <v>155186388.108156</v>
          </cell>
          <cell r="E56">
            <v>164830822.00118116</v>
          </cell>
          <cell r="F56">
            <v>1726488746.8844199</v>
          </cell>
          <cell r="G56">
            <v>1399944073.2439826</v>
          </cell>
          <cell r="H56">
            <v>8688124</v>
          </cell>
          <cell r="I56">
            <v>9568367.5899999999</v>
          </cell>
          <cell r="J56">
            <v>24771727.293580022</v>
          </cell>
          <cell r="K56">
            <v>25799848.084895335</v>
          </cell>
          <cell r="L56">
            <v>8688124</v>
          </cell>
          <cell r="M56">
            <v>9568367.5899999999</v>
          </cell>
          <cell r="N56">
            <v>0</v>
          </cell>
          <cell r="O56">
            <v>0</v>
          </cell>
          <cell r="P56">
            <v>0</v>
          </cell>
          <cell r="Q56">
            <v>0</v>
          </cell>
          <cell r="R56">
            <v>0</v>
          </cell>
          <cell r="T56">
            <v>0</v>
          </cell>
        </row>
        <row r="57">
          <cell r="B57">
            <v>21200</v>
          </cell>
          <cell r="C57" t="str">
            <v>UNC - Pembroke</v>
          </cell>
          <cell r="D57">
            <v>47929444.619313329</v>
          </cell>
          <cell r="E57">
            <v>49985399.803759642</v>
          </cell>
          <cell r="F57">
            <v>565555534.55427539</v>
          </cell>
          <cell r="G57">
            <v>446235486.89006805</v>
          </cell>
          <cell r="H57">
            <v>2683334.2999999998</v>
          </cell>
          <cell r="I57">
            <v>2901633.77</v>
          </cell>
          <cell r="J57">
            <v>7650768.5107981227</v>
          </cell>
          <cell r="K57">
            <v>7823874.8417484378</v>
          </cell>
          <cell r="L57">
            <v>2683334.2999999998</v>
          </cell>
          <cell r="M57">
            <v>2901633.77</v>
          </cell>
          <cell r="N57">
            <v>0</v>
          </cell>
          <cell r="O57">
            <v>0</v>
          </cell>
          <cell r="P57">
            <v>0</v>
          </cell>
          <cell r="Q57">
            <v>0</v>
          </cell>
          <cell r="R57">
            <v>0</v>
          </cell>
          <cell r="T57">
            <v>0</v>
          </cell>
        </row>
        <row r="58">
          <cell r="B58">
            <v>21300</v>
          </cell>
          <cell r="C58" t="str">
            <v>N.C. State University</v>
          </cell>
          <cell r="D58">
            <v>592489946.11485827</v>
          </cell>
          <cell r="E58">
            <v>624800497.35137022</v>
          </cell>
          <cell r="F58">
            <v>6771987881.9966269</v>
          </cell>
          <cell r="G58">
            <v>5542245011.3132687</v>
          </cell>
          <cell r="H58">
            <v>33170603.32</v>
          </cell>
          <cell r="I58">
            <v>36269435.270000003</v>
          </cell>
          <cell r="J58">
            <v>94576589.791600585</v>
          </cell>
          <cell r="K58">
            <v>97795774.596797749</v>
          </cell>
          <cell r="L58">
            <v>33170603.32</v>
          </cell>
          <cell r="M58">
            <v>36269435.270000003</v>
          </cell>
          <cell r="N58">
            <v>0</v>
          </cell>
          <cell r="O58">
            <v>0</v>
          </cell>
          <cell r="P58">
            <v>0</v>
          </cell>
          <cell r="Q58">
            <v>0</v>
          </cell>
          <cell r="R58">
            <v>0</v>
          </cell>
          <cell r="T58">
            <v>0</v>
          </cell>
        </row>
        <row r="59">
          <cell r="B59">
            <v>21520</v>
          </cell>
          <cell r="C59" t="str">
            <v>UNC-CH CB 1260</v>
          </cell>
          <cell r="D59">
            <v>1052492022.3539363</v>
          </cell>
          <cell r="E59">
            <v>1108990492.3488555</v>
          </cell>
          <cell r="F59">
            <v>12343375481.386206</v>
          </cell>
          <cell r="G59">
            <v>9951875403.7290554</v>
          </cell>
          <cell r="H59">
            <v>58923861.240000002</v>
          </cell>
          <cell r="I59">
            <v>64376483.449999996</v>
          </cell>
          <cell r="J59">
            <v>168004717.90251037</v>
          </cell>
          <cell r="K59">
            <v>173582743.09879211</v>
          </cell>
          <cell r="L59">
            <v>58923861.240000002</v>
          </cell>
          <cell r="M59">
            <v>64376483.449999996</v>
          </cell>
          <cell r="N59">
            <v>0</v>
          </cell>
          <cell r="O59">
            <v>0</v>
          </cell>
          <cell r="P59">
            <v>0</v>
          </cell>
          <cell r="Q59">
            <v>0</v>
          </cell>
          <cell r="R59">
            <v>0</v>
          </cell>
          <cell r="T59">
            <v>0</v>
          </cell>
        </row>
        <row r="60">
          <cell r="B60">
            <v>21525</v>
          </cell>
          <cell r="C60" t="str">
            <v>UNC-General Administration</v>
          </cell>
          <cell r="D60">
            <v>29224303.488997485</v>
          </cell>
          <cell r="E60">
            <v>28768191.832732208</v>
          </cell>
          <cell r="F60">
            <v>298915016.01031876</v>
          </cell>
          <cell r="G60">
            <v>261341213.79390097</v>
          </cell>
          <cell r="H60">
            <v>1636125.2789071039</v>
          </cell>
          <cell r="I60">
            <v>1669982.7799999998</v>
          </cell>
          <cell r="J60">
            <v>4664948.293465808</v>
          </cell>
          <cell r="K60">
            <v>4502889.5078633968</v>
          </cell>
          <cell r="L60">
            <v>1636125.2789071039</v>
          </cell>
          <cell r="M60">
            <v>1669982.7799999998</v>
          </cell>
          <cell r="N60">
            <v>0</v>
          </cell>
          <cell r="O60">
            <v>0</v>
          </cell>
          <cell r="P60">
            <v>0</v>
          </cell>
          <cell r="Q60">
            <v>0</v>
          </cell>
          <cell r="R60">
            <v>0</v>
          </cell>
          <cell r="T60">
            <v>0</v>
          </cell>
        </row>
        <row r="61">
          <cell r="B61">
            <v>21525.1</v>
          </cell>
          <cell r="C61" t="str">
            <v>State Education Assistance Authority (subset of UNC General Administration)</v>
          </cell>
          <cell r="D61">
            <v>2045090.9311942011</v>
          </cell>
          <cell r="E61">
            <v>3161053.9510609182</v>
          </cell>
          <cell r="F61">
            <v>16489783.240600001</v>
          </cell>
          <cell r="G61">
            <v>18275592.124965992</v>
          </cell>
          <cell r="H61">
            <v>114494.60109289618</v>
          </cell>
          <cell r="I61">
            <v>183498</v>
          </cell>
          <cell r="J61">
            <v>326448.95893065678</v>
          </cell>
          <cell r="K61">
            <v>494778.28682396223</v>
          </cell>
          <cell r="L61">
            <v>114494.60109289618</v>
          </cell>
          <cell r="M61">
            <v>183498</v>
          </cell>
          <cell r="N61">
            <v>0</v>
          </cell>
          <cell r="O61">
            <v>0</v>
          </cell>
          <cell r="P61">
            <v>0</v>
          </cell>
          <cell r="Q61">
            <v>0</v>
          </cell>
          <cell r="R61">
            <v>0</v>
          </cell>
          <cell r="T61">
            <v>0</v>
          </cell>
        </row>
        <row r="62">
          <cell r="B62">
            <v>21550</v>
          </cell>
          <cell r="C62" t="str">
            <v>UNC Health Care System</v>
          </cell>
          <cell r="D62">
            <v>573643601.51732147</v>
          </cell>
          <cell r="E62">
            <v>610226007.78841245</v>
          </cell>
          <cell r="F62">
            <v>6670988864.1124773</v>
          </cell>
          <cell r="G62">
            <v>6046851324.7070007</v>
          </cell>
          <cell r="H62">
            <v>32115489.009999994</v>
          </cell>
          <cell r="I62">
            <v>35423391.599999994</v>
          </cell>
          <cell r="J62">
            <v>91568229.879739985</v>
          </cell>
          <cell r="K62">
            <v>95514528.819618359</v>
          </cell>
          <cell r="L62">
            <v>32115489.009999994</v>
          </cell>
          <cell r="M62">
            <v>35423391.599999994</v>
          </cell>
          <cell r="N62">
            <v>0</v>
          </cell>
          <cell r="O62">
            <v>0</v>
          </cell>
          <cell r="P62">
            <v>0</v>
          </cell>
          <cell r="Q62">
            <v>0</v>
          </cell>
          <cell r="R62">
            <v>0</v>
          </cell>
          <cell r="T62">
            <v>0</v>
          </cell>
        </row>
        <row r="63">
          <cell r="B63">
            <v>21570</v>
          </cell>
          <cell r="C63" t="str">
            <v>University Of North Carolina Press</v>
          </cell>
          <cell r="D63">
            <v>2949265.3882443989</v>
          </cell>
          <cell r="E63">
            <v>3113815.9207177991</v>
          </cell>
          <cell r="F63">
            <v>26798459.970199998</v>
          </cell>
          <cell r="G63">
            <v>25655364.407752987</v>
          </cell>
          <cell r="H63">
            <v>165114.88999999998</v>
          </cell>
          <cell r="I63">
            <v>180755.85</v>
          </cell>
          <cell r="J63">
            <v>470778.38980998227</v>
          </cell>
          <cell r="K63">
            <v>487384.43904788658</v>
          </cell>
          <cell r="L63">
            <v>165114.88999999998</v>
          </cell>
          <cell r="M63">
            <v>180755.85</v>
          </cell>
          <cell r="N63">
            <v>0</v>
          </cell>
          <cell r="O63">
            <v>0</v>
          </cell>
          <cell r="P63">
            <v>0</v>
          </cell>
          <cell r="Q63">
            <v>0</v>
          </cell>
          <cell r="R63">
            <v>0</v>
          </cell>
          <cell r="T63">
            <v>0</v>
          </cell>
        </row>
        <row r="64">
          <cell r="B64">
            <v>21800</v>
          </cell>
          <cell r="C64" t="str">
            <v>Western Carolina University</v>
          </cell>
          <cell r="D64">
            <v>86350886.408227935</v>
          </cell>
          <cell r="E64">
            <v>91279313.826565832</v>
          </cell>
          <cell r="F64">
            <v>998094809.3206625</v>
          </cell>
          <cell r="G64">
            <v>814072661.46500587</v>
          </cell>
          <cell r="H64">
            <v>4834362.2</v>
          </cell>
          <cell r="I64">
            <v>5298730.04</v>
          </cell>
          <cell r="J64">
            <v>13783815.937340625</v>
          </cell>
          <cell r="K64">
            <v>14287330.496974707</v>
          </cell>
          <cell r="L64">
            <v>4834362.2</v>
          </cell>
          <cell r="M64">
            <v>5298730.04</v>
          </cell>
          <cell r="N64">
            <v>0</v>
          </cell>
          <cell r="O64">
            <v>0</v>
          </cell>
          <cell r="P64">
            <v>0</v>
          </cell>
          <cell r="Q64">
            <v>0</v>
          </cell>
          <cell r="R64">
            <v>0</v>
          </cell>
          <cell r="T64">
            <v>0</v>
          </cell>
        </row>
        <row r="65">
          <cell r="B65">
            <v>21900</v>
          </cell>
          <cell r="C65" t="str">
            <v>Winston-Salem State University</v>
          </cell>
          <cell r="D65">
            <v>54472225.849014819</v>
          </cell>
          <cell r="E65">
            <v>56221949.187557042</v>
          </cell>
          <cell r="F65">
            <v>574886370.75963628</v>
          </cell>
          <cell r="G65">
            <v>474166440.73100126</v>
          </cell>
          <cell r="H65">
            <v>3049632.5</v>
          </cell>
          <cell r="I65">
            <v>3263663.13</v>
          </cell>
          <cell r="J65">
            <v>8695164.1845395714</v>
          </cell>
          <cell r="K65">
            <v>8800039.5221306514</v>
          </cell>
          <cell r="L65">
            <v>3049632.5</v>
          </cell>
          <cell r="M65">
            <v>3263663.13</v>
          </cell>
          <cell r="N65">
            <v>0</v>
          </cell>
          <cell r="O65">
            <v>0</v>
          </cell>
          <cell r="P65">
            <v>0</v>
          </cell>
          <cell r="Q65">
            <v>0</v>
          </cell>
          <cell r="R65">
            <v>0</v>
          </cell>
          <cell r="T65">
            <v>0</v>
          </cell>
        </row>
        <row r="66">
          <cell r="B66">
            <v>22000</v>
          </cell>
          <cell r="C66" t="str">
            <v>Department Of Public Instruction</v>
          </cell>
          <cell r="D66">
            <v>63368613.879372545</v>
          </cell>
          <cell r="E66">
            <v>64626279.458397038</v>
          </cell>
          <cell r="F66">
            <v>564894877.32439375</v>
          </cell>
          <cell r="G66">
            <v>508784706.43803841</v>
          </cell>
          <cell r="H66">
            <v>3547697.5900000003</v>
          </cell>
          <cell r="I66">
            <v>3751531.36</v>
          </cell>
          <cell r="J66">
            <v>10115255.861860521</v>
          </cell>
          <cell r="K66">
            <v>10115512.208673496</v>
          </cell>
          <cell r="L66">
            <v>3547697.5900000003</v>
          </cell>
          <cell r="M66">
            <v>3751531.36</v>
          </cell>
          <cell r="N66">
            <v>0</v>
          </cell>
          <cell r="O66">
            <v>0</v>
          </cell>
          <cell r="P66">
            <v>0</v>
          </cell>
          <cell r="Q66">
            <v>0</v>
          </cell>
          <cell r="R66">
            <v>0</v>
          </cell>
          <cell r="T66">
            <v>0</v>
          </cell>
        </row>
        <row r="67">
          <cell r="B67">
            <v>23000</v>
          </cell>
          <cell r="C67" t="str">
            <v>University Of North Carolina At Asheville</v>
          </cell>
          <cell r="D67">
            <v>39569715.897201963</v>
          </cell>
          <cell r="E67">
            <v>41883532.807430826</v>
          </cell>
          <cell r="F67">
            <v>434366191.347305</v>
          </cell>
          <cell r="G67">
            <v>372002162.42288864</v>
          </cell>
          <cell r="H67">
            <v>2215314.13</v>
          </cell>
          <cell r="I67">
            <v>2431323.4199999995</v>
          </cell>
          <cell r="J67">
            <v>6316341.4216894787</v>
          </cell>
          <cell r="K67">
            <v>6555744.6754873432</v>
          </cell>
          <cell r="L67">
            <v>2215314.13</v>
          </cell>
          <cell r="M67">
            <v>2431323.4199999995</v>
          </cell>
          <cell r="N67">
            <v>0</v>
          </cell>
          <cell r="O67">
            <v>0</v>
          </cell>
          <cell r="P67">
            <v>0</v>
          </cell>
          <cell r="Q67">
            <v>0</v>
          </cell>
          <cell r="R67">
            <v>0</v>
          </cell>
          <cell r="T67">
            <v>0</v>
          </cell>
        </row>
        <row r="68">
          <cell r="B68">
            <v>23100</v>
          </cell>
          <cell r="C68" t="str">
            <v>University Of North Carolina At Charlotte</v>
          </cell>
          <cell r="D68">
            <v>223525359.93386087</v>
          </cell>
          <cell r="E68">
            <v>244500977.85276788</v>
          </cell>
          <cell r="F68">
            <v>2518260422.8764181</v>
          </cell>
          <cell r="G68">
            <v>2152717793.0116754</v>
          </cell>
          <cell r="H68">
            <v>12514087.529999999</v>
          </cell>
          <cell r="I68">
            <v>14193190.350000001</v>
          </cell>
          <cell r="J68">
            <v>35680379.748395666</v>
          </cell>
          <cell r="K68">
            <v>38270076.000498064</v>
          </cell>
          <cell r="L68">
            <v>12514087.529999999</v>
          </cell>
          <cell r="M68">
            <v>14193190.350000001</v>
          </cell>
          <cell r="N68">
            <v>0</v>
          </cell>
          <cell r="O68">
            <v>0</v>
          </cell>
          <cell r="P68">
            <v>0</v>
          </cell>
          <cell r="Q68">
            <v>0</v>
          </cell>
          <cell r="R68">
            <v>0</v>
          </cell>
          <cell r="T68">
            <v>0</v>
          </cell>
        </row>
        <row r="69">
          <cell r="B69">
            <v>23200</v>
          </cell>
          <cell r="C69" t="str">
            <v>University Of North Carolina At Wilmington</v>
          </cell>
          <cell r="D69">
            <v>117629872.66785629</v>
          </cell>
          <cell r="E69">
            <v>111616626.03572235</v>
          </cell>
          <cell r="F69">
            <v>1327351938.9052331</v>
          </cell>
          <cell r="G69">
            <v>1099391539.993813</v>
          </cell>
          <cell r="H69">
            <v>6585519.0799999991</v>
          </cell>
          <cell r="I69">
            <v>6479303.4100000001</v>
          </cell>
          <cell r="J69">
            <v>18776744.293293692</v>
          </cell>
          <cell r="K69">
            <v>17470591.728588086</v>
          </cell>
          <cell r="L69">
            <v>6585519.0799999991</v>
          </cell>
          <cell r="M69">
            <v>6479303.4100000001</v>
          </cell>
          <cell r="N69">
            <v>0</v>
          </cell>
          <cell r="O69">
            <v>0</v>
          </cell>
          <cell r="P69">
            <v>0</v>
          </cell>
          <cell r="Q69">
            <v>0</v>
          </cell>
          <cell r="R69">
            <v>0</v>
          </cell>
          <cell r="T69">
            <v>0</v>
          </cell>
        </row>
        <row r="70">
          <cell r="B70">
            <v>30000</v>
          </cell>
          <cell r="C70" t="str">
            <v>Yancey County Schools</v>
          </cell>
          <cell r="D70">
            <v>13347986.969917623</v>
          </cell>
          <cell r="E70">
            <v>13892352.180727748</v>
          </cell>
          <cell r="F70">
            <v>148858147.21044779</v>
          </cell>
          <cell r="G70">
            <v>141275940.04332688</v>
          </cell>
          <cell r="H70">
            <v>747288.26</v>
          </cell>
          <cell r="I70">
            <v>806445.85</v>
          </cell>
          <cell r="J70">
            <v>2130681.0292318482</v>
          </cell>
          <cell r="K70">
            <v>2174475.4497558228</v>
          </cell>
          <cell r="L70">
            <v>747288.26</v>
          </cell>
          <cell r="M70">
            <v>806445.85</v>
          </cell>
          <cell r="N70">
            <v>0</v>
          </cell>
          <cell r="O70">
            <v>0</v>
          </cell>
          <cell r="P70">
            <v>0</v>
          </cell>
          <cell r="Q70">
            <v>0</v>
          </cell>
          <cell r="R70">
            <v>0</v>
          </cell>
          <cell r="T70">
            <v>0</v>
          </cell>
        </row>
        <row r="71">
          <cell r="B71">
            <v>30100</v>
          </cell>
          <cell r="C71" t="str">
            <v>Alamance County Schools</v>
          </cell>
          <cell r="D71">
            <v>114164010.09840189</v>
          </cell>
          <cell r="E71">
            <v>114817935.37094755</v>
          </cell>
          <cell r="F71">
            <v>1315975123.4475124</v>
          </cell>
          <cell r="G71">
            <v>1230734158.0963254</v>
          </cell>
          <cell r="H71">
            <v>6391482.4500000002</v>
          </cell>
          <cell r="I71">
            <v>6665138.2199999997</v>
          </cell>
          <cell r="J71">
            <v>18223503.745239217</v>
          </cell>
          <cell r="K71">
            <v>17971670.917048212</v>
          </cell>
          <cell r="L71">
            <v>6391482.4500000002</v>
          </cell>
          <cell r="M71">
            <v>6665138.2199999997</v>
          </cell>
          <cell r="N71">
            <v>0</v>
          </cell>
          <cell r="O71">
            <v>0</v>
          </cell>
          <cell r="P71">
            <v>0</v>
          </cell>
          <cell r="Q71">
            <v>0</v>
          </cell>
          <cell r="R71">
            <v>0</v>
          </cell>
          <cell r="T71">
            <v>0</v>
          </cell>
        </row>
        <row r="72">
          <cell r="B72">
            <v>30102</v>
          </cell>
          <cell r="C72" t="str">
            <v>Clover Garden Charter School</v>
          </cell>
          <cell r="D72">
            <v>1987599.8910314403</v>
          </cell>
          <cell r="E72">
            <v>2042622.2859320741</v>
          </cell>
          <cell r="F72">
            <v>24565618.844999999</v>
          </cell>
          <cell r="G72">
            <v>22891996.327278987</v>
          </cell>
          <cell r="H72">
            <v>111275.96</v>
          </cell>
          <cell r="I72">
            <v>118573.45999999999</v>
          </cell>
          <cell r="J72">
            <v>317271.91456421651</v>
          </cell>
          <cell r="K72">
            <v>319717.78112889302</v>
          </cell>
          <cell r="L72">
            <v>111275.96</v>
          </cell>
          <cell r="M72">
            <v>118573.45999999999</v>
          </cell>
          <cell r="N72">
            <v>0</v>
          </cell>
          <cell r="O72">
            <v>0</v>
          </cell>
          <cell r="P72">
            <v>0</v>
          </cell>
          <cell r="Q72">
            <v>0</v>
          </cell>
          <cell r="R72">
            <v>0</v>
          </cell>
          <cell r="T72">
            <v>0</v>
          </cell>
        </row>
        <row r="73">
          <cell r="B73">
            <v>30103</v>
          </cell>
          <cell r="C73" t="str">
            <v>River Mill Academy Charter</v>
          </cell>
          <cell r="D73">
            <v>2315597.7525912183</v>
          </cell>
          <cell r="E73">
            <v>2712685.6885884516</v>
          </cell>
          <cell r="F73">
            <v>28106871.640900012</v>
          </cell>
          <cell r="G73">
            <v>30824703.911766972</v>
          </cell>
          <cell r="H73">
            <v>129638.95</v>
          </cell>
          <cell r="I73">
            <v>157470.39000000001</v>
          </cell>
          <cell r="J73">
            <v>369628.78476712067</v>
          </cell>
          <cell r="K73">
            <v>424598.2506060077</v>
          </cell>
          <cell r="L73">
            <v>129638.95</v>
          </cell>
          <cell r="M73">
            <v>157470.39000000001</v>
          </cell>
          <cell r="N73">
            <v>0</v>
          </cell>
          <cell r="O73">
            <v>0</v>
          </cell>
          <cell r="P73">
            <v>0</v>
          </cell>
          <cell r="Q73">
            <v>0</v>
          </cell>
          <cell r="R73">
            <v>0</v>
          </cell>
          <cell r="T73">
            <v>0</v>
          </cell>
        </row>
        <row r="74">
          <cell r="B74">
            <v>30104</v>
          </cell>
          <cell r="C74" t="str">
            <v>The Hawbridge School</v>
          </cell>
          <cell r="D74">
            <v>1292508.9378056228</v>
          </cell>
          <cell r="E74">
            <v>1390950.5607314245</v>
          </cell>
          <cell r="F74">
            <v>17922597.775549997</v>
          </cell>
          <cell r="G74">
            <v>18299991.133121978</v>
          </cell>
          <cell r="H74">
            <v>72361.23</v>
          </cell>
          <cell r="I74">
            <v>80744.159999999989</v>
          </cell>
          <cell r="J74">
            <v>206317.57283713046</v>
          </cell>
          <cell r="K74">
            <v>217716.03590142613</v>
          </cell>
          <cell r="L74">
            <v>72361.23</v>
          </cell>
          <cell r="M74">
            <v>80744.159999999989</v>
          </cell>
          <cell r="N74">
            <v>0</v>
          </cell>
          <cell r="O74">
            <v>0</v>
          </cell>
          <cell r="P74">
            <v>0</v>
          </cell>
          <cell r="Q74">
            <v>0</v>
          </cell>
          <cell r="R74">
            <v>0</v>
          </cell>
          <cell r="T74">
            <v>0</v>
          </cell>
        </row>
        <row r="75">
          <cell r="B75">
            <v>30105</v>
          </cell>
          <cell r="C75" t="str">
            <v>Alamance Community College</v>
          </cell>
          <cell r="D75">
            <v>12518010.819268055</v>
          </cell>
          <cell r="E75">
            <v>13754809.520527335</v>
          </cell>
          <cell r="F75">
            <v>122039540.98607707</v>
          </cell>
          <cell r="G75">
            <v>114402693.57095787</v>
          </cell>
          <cell r="H75">
            <v>700821.97</v>
          </cell>
          <cell r="I75">
            <v>798461.55</v>
          </cell>
          <cell r="J75">
            <v>1998195.5508680032</v>
          </cell>
          <cell r="K75">
            <v>2152946.8321387996</v>
          </cell>
          <cell r="L75">
            <v>700821.97</v>
          </cell>
          <cell r="M75">
            <v>798461.55</v>
          </cell>
          <cell r="N75">
            <v>0</v>
          </cell>
          <cell r="O75">
            <v>0</v>
          </cell>
          <cell r="P75">
            <v>0</v>
          </cell>
          <cell r="Q75">
            <v>0</v>
          </cell>
          <cell r="R75">
            <v>0</v>
          </cell>
          <cell r="T75">
            <v>0</v>
          </cell>
        </row>
        <row r="76">
          <cell r="B76">
            <v>30200</v>
          </cell>
          <cell r="C76" t="str">
            <v>Alexander County Schools</v>
          </cell>
          <cell r="D76">
            <v>26207773.961927347</v>
          </cell>
          <cell r="E76">
            <v>27533115.316417608</v>
          </cell>
          <cell r="F76">
            <v>289255275.02418065</v>
          </cell>
          <cell r="G76">
            <v>281518404.34542543</v>
          </cell>
          <cell r="H76">
            <v>1467244.5999999999</v>
          </cell>
          <cell r="I76">
            <v>1598287.0499999998</v>
          </cell>
          <cell r="J76">
            <v>4183432.8221118734</v>
          </cell>
          <cell r="K76">
            <v>4309571.3765377514</v>
          </cell>
          <cell r="L76">
            <v>1467244.5999999999</v>
          </cell>
          <cell r="M76">
            <v>1598287.0499999998</v>
          </cell>
          <cell r="N76">
            <v>0</v>
          </cell>
          <cell r="O76">
            <v>0</v>
          </cell>
          <cell r="P76">
            <v>0</v>
          </cell>
          <cell r="Q76">
            <v>0</v>
          </cell>
          <cell r="R76">
            <v>0</v>
          </cell>
          <cell r="T76">
            <v>0</v>
          </cell>
        </row>
        <row r="77">
          <cell r="B77">
            <v>30300</v>
          </cell>
          <cell r="C77" t="str">
            <v>Alleghany County Schools</v>
          </cell>
          <cell r="D77">
            <v>9183068.4630322475</v>
          </cell>
          <cell r="E77">
            <v>9120501.4640018381</v>
          </cell>
          <cell r="F77">
            <v>99135837.153100967</v>
          </cell>
          <cell r="G77">
            <v>89075106.965557888</v>
          </cell>
          <cell r="H77">
            <v>514114.92000000004</v>
          </cell>
          <cell r="I77">
            <v>529441.70000000007</v>
          </cell>
          <cell r="J77">
            <v>1465853.2262892094</v>
          </cell>
          <cell r="K77">
            <v>1427570.0950373637</v>
          </cell>
          <cell r="L77">
            <v>514114.92000000004</v>
          </cell>
          <cell r="M77">
            <v>529441.70000000007</v>
          </cell>
          <cell r="N77">
            <v>0</v>
          </cell>
          <cell r="O77">
            <v>0</v>
          </cell>
          <cell r="P77">
            <v>0</v>
          </cell>
          <cell r="Q77">
            <v>0</v>
          </cell>
          <cell r="R77">
            <v>0</v>
          </cell>
          <cell r="T77">
            <v>0</v>
          </cell>
        </row>
        <row r="78">
          <cell r="B78">
            <v>30400</v>
          </cell>
          <cell r="C78" t="str">
            <v>Anson County Schools</v>
          </cell>
          <cell r="D78">
            <v>18530978.849139009</v>
          </cell>
          <cell r="E78">
            <v>18568346.810652588</v>
          </cell>
          <cell r="F78">
            <v>182571738.43050006</v>
          </cell>
          <cell r="G78">
            <v>168912080.60257411</v>
          </cell>
          <cell r="H78">
            <v>1037458.53</v>
          </cell>
          <cell r="I78">
            <v>1077885.5899999999</v>
          </cell>
          <cell r="J78">
            <v>2958019.4508686117</v>
          </cell>
          <cell r="K78">
            <v>2906377.1028154837</v>
          </cell>
          <cell r="L78">
            <v>1037458.53</v>
          </cell>
          <cell r="M78">
            <v>1077885.5899999999</v>
          </cell>
          <cell r="N78">
            <v>0</v>
          </cell>
          <cell r="O78">
            <v>0</v>
          </cell>
          <cell r="P78">
            <v>0</v>
          </cell>
          <cell r="Q78">
            <v>0</v>
          </cell>
          <cell r="R78">
            <v>0</v>
          </cell>
          <cell r="T78">
            <v>0</v>
          </cell>
        </row>
        <row r="79">
          <cell r="B79">
            <v>30405</v>
          </cell>
          <cell r="C79" t="str">
            <v>South Piedmont Community College</v>
          </cell>
          <cell r="D79">
            <v>11282942.531550525</v>
          </cell>
          <cell r="E79">
            <v>11623452.812956251</v>
          </cell>
          <cell r="F79">
            <v>126665953.00343375</v>
          </cell>
          <cell r="G79">
            <v>108397592.53525788</v>
          </cell>
          <cell r="H79">
            <v>631676.55999999994</v>
          </cell>
          <cell r="I79">
            <v>674737.09</v>
          </cell>
          <cell r="J79">
            <v>1801046.9788491435</v>
          </cell>
          <cell r="K79">
            <v>1819340.055187444</v>
          </cell>
          <cell r="L79">
            <v>631676.55999999994</v>
          </cell>
          <cell r="M79">
            <v>674737.09</v>
          </cell>
          <cell r="N79">
            <v>0</v>
          </cell>
          <cell r="O79">
            <v>0</v>
          </cell>
          <cell r="P79">
            <v>0</v>
          </cell>
          <cell r="Q79">
            <v>0</v>
          </cell>
          <cell r="R79">
            <v>0</v>
          </cell>
          <cell r="T79">
            <v>0</v>
          </cell>
        </row>
        <row r="80">
          <cell r="B80">
            <v>30500</v>
          </cell>
          <cell r="C80" t="str">
            <v>Ashe County Schools</v>
          </cell>
          <cell r="D80">
            <v>17865265.717437059</v>
          </cell>
          <cell r="E80">
            <v>18246732.852935836</v>
          </cell>
          <cell r="F80">
            <v>192489327.76847321</v>
          </cell>
          <cell r="G80">
            <v>181681531.87807506</v>
          </cell>
          <cell r="H80">
            <v>1000188.52</v>
          </cell>
          <cell r="I80">
            <v>1059216.0199999998</v>
          </cell>
          <cell r="J80">
            <v>2851754.562850324</v>
          </cell>
          <cell r="K80">
            <v>2856037.0562736141</v>
          </cell>
          <cell r="L80">
            <v>1000188.52</v>
          </cell>
          <cell r="M80">
            <v>1059216.0199999998</v>
          </cell>
          <cell r="N80">
            <v>0</v>
          </cell>
          <cell r="O80">
            <v>0</v>
          </cell>
          <cell r="P80">
            <v>0</v>
          </cell>
          <cell r="Q80">
            <v>0</v>
          </cell>
          <cell r="R80">
            <v>0</v>
          </cell>
          <cell r="T80">
            <v>0</v>
          </cell>
        </row>
        <row r="81">
          <cell r="B81">
            <v>30600</v>
          </cell>
          <cell r="C81" t="str">
            <v>Avery County Schools</v>
          </cell>
          <cell r="D81">
            <v>13952804.78176341</v>
          </cell>
          <cell r="E81">
            <v>14280794.82037382</v>
          </cell>
          <cell r="F81">
            <v>149968079.5864</v>
          </cell>
          <cell r="G81">
            <v>141523147.19381386</v>
          </cell>
          <cell r="H81">
            <v>781149.03999999992</v>
          </cell>
          <cell r="I81">
            <v>828994.79999999993</v>
          </cell>
          <cell r="J81">
            <v>2227225.4625419513</v>
          </cell>
          <cell r="K81">
            <v>2235275.7355937022</v>
          </cell>
          <cell r="L81">
            <v>781149.03999999992</v>
          </cell>
          <cell r="M81">
            <v>828994.79999999993</v>
          </cell>
          <cell r="N81">
            <v>0</v>
          </cell>
          <cell r="O81">
            <v>0</v>
          </cell>
          <cell r="P81">
            <v>0</v>
          </cell>
          <cell r="Q81">
            <v>0</v>
          </cell>
          <cell r="R81">
            <v>0</v>
          </cell>
          <cell r="T81">
            <v>0</v>
          </cell>
        </row>
        <row r="82">
          <cell r="B82">
            <v>30601</v>
          </cell>
          <cell r="C82" t="str">
            <v>Grandfather Academy</v>
          </cell>
          <cell r="D82">
            <v>299026.04098636709</v>
          </cell>
          <cell r="E82">
            <v>306368.55375513079</v>
          </cell>
          <cell r="F82">
            <v>3758350.7156000002</v>
          </cell>
          <cell r="G82">
            <v>2857973.3228489994</v>
          </cell>
          <cell r="H82">
            <v>16741.000000000004</v>
          </cell>
          <cell r="I82">
            <v>17784.580000000002</v>
          </cell>
          <cell r="J82">
            <v>47732.224657684812</v>
          </cell>
          <cell r="K82">
            <v>47953.787094593419</v>
          </cell>
          <cell r="L82">
            <v>16741.000000000004</v>
          </cell>
          <cell r="M82">
            <v>17784.580000000002</v>
          </cell>
          <cell r="N82">
            <v>0</v>
          </cell>
          <cell r="O82">
            <v>0</v>
          </cell>
          <cell r="P82">
            <v>0</v>
          </cell>
          <cell r="Q82">
            <v>0</v>
          </cell>
          <cell r="R82">
            <v>0</v>
          </cell>
          <cell r="T82">
            <v>0</v>
          </cell>
        </row>
        <row r="83">
          <cell r="B83">
            <v>30700</v>
          </cell>
          <cell r="C83" t="str">
            <v>Beaufort County Schools</v>
          </cell>
          <cell r="D83">
            <v>36868115.018354699</v>
          </cell>
          <cell r="E83">
            <v>37042360.713995725</v>
          </cell>
          <cell r="F83">
            <v>384055889.41871679</v>
          </cell>
          <cell r="G83">
            <v>363350314.19291508</v>
          </cell>
          <cell r="H83">
            <v>2064064.7600000002</v>
          </cell>
          <cell r="I83">
            <v>2150295.19</v>
          </cell>
          <cell r="J83">
            <v>5885096.6389301885</v>
          </cell>
          <cell r="K83">
            <v>5797988.9169037603</v>
          </cell>
          <cell r="L83">
            <v>2064064.7600000002</v>
          </cell>
          <cell r="M83">
            <v>2150295.19</v>
          </cell>
          <cell r="N83">
            <v>0</v>
          </cell>
          <cell r="O83">
            <v>0</v>
          </cell>
          <cell r="P83">
            <v>0</v>
          </cell>
          <cell r="Q83">
            <v>0</v>
          </cell>
          <cell r="R83">
            <v>0</v>
          </cell>
          <cell r="T83">
            <v>0</v>
          </cell>
        </row>
        <row r="84">
          <cell r="B84">
            <v>30705</v>
          </cell>
          <cell r="C84" t="str">
            <v>Beaufort County Community College</v>
          </cell>
          <cell r="D84">
            <v>7665637.8565765414</v>
          </cell>
          <cell r="E84">
            <v>7258344.0785427839</v>
          </cell>
          <cell r="F84">
            <v>76342124.522497058</v>
          </cell>
          <cell r="G84">
            <v>64233804.540324956</v>
          </cell>
          <cell r="H84">
            <v>429161.42999999993</v>
          </cell>
          <cell r="I84">
            <v>421344.16000000003</v>
          </cell>
          <cell r="J84">
            <v>1223632.3870242678</v>
          </cell>
          <cell r="K84">
            <v>1136099.258019605</v>
          </cell>
          <cell r="L84">
            <v>429161.42999999993</v>
          </cell>
          <cell r="M84">
            <v>421344.16000000003</v>
          </cell>
          <cell r="N84">
            <v>0</v>
          </cell>
          <cell r="O84">
            <v>0</v>
          </cell>
          <cell r="P84">
            <v>0</v>
          </cell>
          <cell r="Q84">
            <v>0</v>
          </cell>
          <cell r="R84">
            <v>0</v>
          </cell>
          <cell r="T84">
            <v>0</v>
          </cell>
        </row>
        <row r="85">
          <cell r="B85">
            <v>30800</v>
          </cell>
          <cell r="C85" t="str">
            <v>Bertie County Schools</v>
          </cell>
          <cell r="D85">
            <v>15008105.208252825</v>
          </cell>
          <cell r="E85">
            <v>14325847.823723992</v>
          </cell>
          <cell r="F85">
            <v>149249889.03292903</v>
          </cell>
          <cell r="G85">
            <v>133935453.43299983</v>
          </cell>
          <cell r="H85">
            <v>840230.13</v>
          </cell>
          <cell r="I85">
            <v>831610.1100000001</v>
          </cell>
          <cell r="J85">
            <v>2395678.4737659465</v>
          </cell>
          <cell r="K85">
            <v>2242327.5759478952</v>
          </cell>
          <cell r="L85">
            <v>840230.13</v>
          </cell>
          <cell r="M85">
            <v>831610.1100000001</v>
          </cell>
          <cell r="N85">
            <v>0</v>
          </cell>
          <cell r="O85">
            <v>0</v>
          </cell>
          <cell r="P85">
            <v>0</v>
          </cell>
          <cell r="Q85">
            <v>0</v>
          </cell>
          <cell r="R85">
            <v>0</v>
          </cell>
          <cell r="T85">
            <v>0</v>
          </cell>
        </row>
        <row r="86">
          <cell r="B86">
            <v>30900</v>
          </cell>
          <cell r="C86" t="str">
            <v>Bladen County Schools</v>
          </cell>
          <cell r="D86">
            <v>24566832.07908719</v>
          </cell>
          <cell r="E86">
            <v>25269117.272203628</v>
          </cell>
          <cell r="F86">
            <v>249150663.22814754</v>
          </cell>
          <cell r="G86">
            <v>226443680.40655485</v>
          </cell>
          <cell r="H86">
            <v>1375376.3199999998</v>
          </cell>
          <cell r="I86">
            <v>1466862.81</v>
          </cell>
          <cell r="J86">
            <v>3921496.4156920006</v>
          </cell>
          <cell r="K86">
            <v>3955203.1528277323</v>
          </cell>
          <cell r="L86">
            <v>1375376.3199999998</v>
          </cell>
          <cell r="M86">
            <v>1466862.81</v>
          </cell>
          <cell r="N86">
            <v>0</v>
          </cell>
          <cell r="O86">
            <v>0</v>
          </cell>
          <cell r="P86">
            <v>0</v>
          </cell>
          <cell r="Q86">
            <v>0</v>
          </cell>
          <cell r="R86">
            <v>0</v>
          </cell>
          <cell r="T86">
            <v>0</v>
          </cell>
        </row>
        <row r="87">
          <cell r="B87">
            <v>30905</v>
          </cell>
          <cell r="C87" t="str">
            <v>Bladen Community College</v>
          </cell>
          <cell r="D87">
            <v>5637500.0299056917</v>
          </cell>
          <cell r="E87">
            <v>5924391.8177355751</v>
          </cell>
          <cell r="F87">
            <v>51575576.516830571</v>
          </cell>
          <cell r="G87">
            <v>40532801.753998972</v>
          </cell>
          <cell r="H87">
            <v>315615.95</v>
          </cell>
          <cell r="I87">
            <v>343908.73</v>
          </cell>
          <cell r="J87">
            <v>899889.57833753154</v>
          </cell>
          <cell r="K87">
            <v>927304.7785436603</v>
          </cell>
          <cell r="L87">
            <v>315615.95</v>
          </cell>
          <cell r="M87">
            <v>343908.73</v>
          </cell>
          <cell r="N87">
            <v>0</v>
          </cell>
          <cell r="O87">
            <v>0</v>
          </cell>
          <cell r="P87">
            <v>0</v>
          </cell>
          <cell r="Q87">
            <v>0</v>
          </cell>
          <cell r="R87">
            <v>0</v>
          </cell>
          <cell r="T87">
            <v>0</v>
          </cell>
        </row>
        <row r="88">
          <cell r="B88">
            <v>31000</v>
          </cell>
          <cell r="C88" t="str">
            <v>Brunswick County Schools</v>
          </cell>
          <cell r="D88">
            <v>65928487.024759918</v>
          </cell>
          <cell r="E88">
            <v>69065890.30917488</v>
          </cell>
          <cell r="F88">
            <v>709717633.272493</v>
          </cell>
          <cell r="G88">
            <v>682218461.49290633</v>
          </cell>
          <cell r="H88">
            <v>3691012.3200000003</v>
          </cell>
          <cell r="I88">
            <v>4009249.1100000003</v>
          </cell>
          <cell r="J88">
            <v>10523877.263754997</v>
          </cell>
          <cell r="K88">
            <v>10810414.315667177</v>
          </cell>
          <cell r="L88">
            <v>3691012.3200000003</v>
          </cell>
          <cell r="M88">
            <v>4009249.1100000003</v>
          </cell>
          <cell r="N88">
            <v>0</v>
          </cell>
          <cell r="O88">
            <v>0</v>
          </cell>
          <cell r="P88">
            <v>0</v>
          </cell>
          <cell r="Q88">
            <v>0</v>
          </cell>
          <cell r="R88">
            <v>0</v>
          </cell>
          <cell r="T88">
            <v>0</v>
          </cell>
        </row>
        <row r="89">
          <cell r="B89">
            <v>31005</v>
          </cell>
          <cell r="C89" t="str">
            <v>Brunswick Community College</v>
          </cell>
          <cell r="D89">
            <v>7670409.8413510444</v>
          </cell>
          <cell r="E89">
            <v>7560754.984068959</v>
          </cell>
          <cell r="F89">
            <v>70495969.770887136</v>
          </cell>
          <cell r="G89">
            <v>60438273.180031955</v>
          </cell>
          <cell r="H89">
            <v>429428.59</v>
          </cell>
          <cell r="I89">
            <v>438899</v>
          </cell>
          <cell r="J89">
            <v>1224394.1181717233</v>
          </cell>
          <cell r="K89">
            <v>1183433.5813401246</v>
          </cell>
          <cell r="L89">
            <v>429428.59</v>
          </cell>
          <cell r="M89">
            <v>438899</v>
          </cell>
          <cell r="N89">
            <v>0</v>
          </cell>
          <cell r="O89">
            <v>0</v>
          </cell>
          <cell r="P89">
            <v>0</v>
          </cell>
          <cell r="Q89">
            <v>0</v>
          </cell>
          <cell r="R89">
            <v>0</v>
          </cell>
          <cell r="T89">
            <v>0</v>
          </cell>
        </row>
        <row r="90">
          <cell r="B90">
            <v>31100</v>
          </cell>
          <cell r="C90" t="str">
            <v>Buncombe County Schools</v>
          </cell>
          <cell r="D90">
            <v>132925272.57946935</v>
          </cell>
          <cell r="E90">
            <v>138231828.46341473</v>
          </cell>
          <cell r="F90">
            <v>1481539091.7470157</v>
          </cell>
          <cell r="G90">
            <v>1413504560.4680743</v>
          </cell>
          <cell r="H90">
            <v>7441833.4299999997</v>
          </cell>
          <cell r="I90">
            <v>8024305.96</v>
          </cell>
          <cell r="J90">
            <v>21218282.369382299</v>
          </cell>
          <cell r="K90">
            <v>21636488.440419566</v>
          </cell>
          <cell r="L90">
            <v>7441833.4299999997</v>
          </cell>
          <cell r="M90">
            <v>8024305.96</v>
          </cell>
          <cell r="N90">
            <v>0</v>
          </cell>
          <cell r="O90">
            <v>0</v>
          </cell>
          <cell r="P90">
            <v>0</v>
          </cell>
          <cell r="Q90">
            <v>0</v>
          </cell>
          <cell r="R90">
            <v>0</v>
          </cell>
          <cell r="T90">
            <v>0</v>
          </cell>
        </row>
        <row r="91">
          <cell r="B91">
            <v>31101</v>
          </cell>
          <cell r="C91" t="str">
            <v>F. Delany New School For Children</v>
          </cell>
          <cell r="D91">
            <v>784167.34741355781</v>
          </cell>
          <cell r="E91">
            <v>850942.25928392704</v>
          </cell>
          <cell r="F91">
            <v>10039090.600400001</v>
          </cell>
          <cell r="G91">
            <v>9676666.9907229934</v>
          </cell>
          <cell r="H91">
            <v>43901.68</v>
          </cell>
          <cell r="I91">
            <v>49396.88</v>
          </cell>
          <cell r="J91">
            <v>125173.21860162403</v>
          </cell>
          <cell r="K91">
            <v>133192.20733113625</v>
          </cell>
          <cell r="L91">
            <v>43901.68</v>
          </cell>
          <cell r="M91">
            <v>49396.88</v>
          </cell>
          <cell r="N91">
            <v>0</v>
          </cell>
          <cell r="O91">
            <v>0</v>
          </cell>
          <cell r="P91">
            <v>0</v>
          </cell>
          <cell r="Q91">
            <v>0</v>
          </cell>
          <cell r="R91">
            <v>0</v>
          </cell>
          <cell r="T91">
            <v>0</v>
          </cell>
        </row>
        <row r="92">
          <cell r="B92">
            <v>31102</v>
          </cell>
          <cell r="C92" t="str">
            <v>Evergreen Community Charter School</v>
          </cell>
          <cell r="D92">
            <v>1802774.0760355606</v>
          </cell>
          <cell r="E92">
            <v>1998920.367941865</v>
          </cell>
          <cell r="F92">
            <v>24905613.844707288</v>
          </cell>
          <cell r="G92">
            <v>24134167.093543977</v>
          </cell>
          <cell r="H92">
            <v>100928.47</v>
          </cell>
          <cell r="I92">
            <v>116036.58000000002</v>
          </cell>
          <cell r="J92">
            <v>287768.9746369035</v>
          </cell>
          <cell r="K92">
            <v>312877.4169817199</v>
          </cell>
          <cell r="L92">
            <v>100928.47</v>
          </cell>
          <cell r="M92">
            <v>116036.58000000002</v>
          </cell>
          <cell r="N92">
            <v>0</v>
          </cell>
          <cell r="O92">
            <v>0</v>
          </cell>
          <cell r="P92">
            <v>0</v>
          </cell>
          <cell r="Q92">
            <v>0</v>
          </cell>
          <cell r="R92">
            <v>0</v>
          </cell>
          <cell r="T92">
            <v>0</v>
          </cell>
        </row>
        <row r="93">
          <cell r="B93">
            <v>31105</v>
          </cell>
          <cell r="C93" t="str">
            <v>Asheville-Buncombe Technical College</v>
          </cell>
          <cell r="D93">
            <v>22635997.658384614</v>
          </cell>
          <cell r="E93">
            <v>23650454.478270568</v>
          </cell>
          <cell r="F93">
            <v>236729179.39203152</v>
          </cell>
          <cell r="G93">
            <v>203151780.73355991</v>
          </cell>
          <cell r="H93">
            <v>1267278.3799999999</v>
          </cell>
          <cell r="I93">
            <v>1372900.04</v>
          </cell>
          <cell r="J93">
            <v>3613285.7259415118</v>
          </cell>
          <cell r="K93">
            <v>3701844.8689999306</v>
          </cell>
          <cell r="L93">
            <v>1267278.3799999999</v>
          </cell>
          <cell r="M93">
            <v>1372900.04</v>
          </cell>
          <cell r="N93">
            <v>0</v>
          </cell>
          <cell r="O93">
            <v>0</v>
          </cell>
          <cell r="P93">
            <v>0</v>
          </cell>
          <cell r="Q93">
            <v>0</v>
          </cell>
          <cell r="R93">
            <v>0</v>
          </cell>
          <cell r="T93">
            <v>0</v>
          </cell>
        </row>
        <row r="94">
          <cell r="B94">
            <v>31110</v>
          </cell>
          <cell r="C94" t="str">
            <v>Asheville City Schools</v>
          </cell>
          <cell r="D94">
            <v>29150890.391650181</v>
          </cell>
          <cell r="E94">
            <v>30401113.288698826</v>
          </cell>
          <cell r="F94">
            <v>343947043.29053557</v>
          </cell>
          <cell r="G94">
            <v>325165842.93337834</v>
          </cell>
          <cell r="H94">
            <v>1632015.24</v>
          </cell>
          <cell r="I94">
            <v>1764773.26</v>
          </cell>
          <cell r="J94">
            <v>4653229.6804519072</v>
          </cell>
          <cell r="K94">
            <v>4758479.6031321259</v>
          </cell>
          <cell r="L94">
            <v>1632015.24</v>
          </cell>
          <cell r="M94">
            <v>1764773.26</v>
          </cell>
          <cell r="N94">
            <v>0</v>
          </cell>
          <cell r="O94">
            <v>0</v>
          </cell>
          <cell r="P94">
            <v>0</v>
          </cell>
          <cell r="Q94">
            <v>0</v>
          </cell>
          <cell r="R94">
            <v>0</v>
          </cell>
          <cell r="T94">
            <v>0</v>
          </cell>
        </row>
        <row r="95">
          <cell r="B95">
            <v>31200</v>
          </cell>
          <cell r="C95" t="str">
            <v>Burke County Schools</v>
          </cell>
          <cell r="D95">
            <v>63880557.321575418</v>
          </cell>
          <cell r="E95">
            <v>62992702.18425303</v>
          </cell>
          <cell r="F95">
            <v>700390399.49469924</v>
          </cell>
          <cell r="G95">
            <v>637239464.76658523</v>
          </cell>
          <cell r="H95">
            <v>3576358.79</v>
          </cell>
          <cell r="I95">
            <v>3656702.8100000005</v>
          </cell>
          <cell r="J95">
            <v>10196975.164014444</v>
          </cell>
          <cell r="K95">
            <v>9859819.4626435637</v>
          </cell>
          <cell r="L95">
            <v>3576358.79</v>
          </cell>
          <cell r="M95">
            <v>3656702.8100000005</v>
          </cell>
          <cell r="N95">
            <v>0</v>
          </cell>
          <cell r="O95">
            <v>0</v>
          </cell>
          <cell r="P95">
            <v>0</v>
          </cell>
          <cell r="Q95">
            <v>0</v>
          </cell>
          <cell r="R95">
            <v>0</v>
          </cell>
          <cell r="T95">
            <v>0</v>
          </cell>
        </row>
        <row r="96">
          <cell r="B96">
            <v>31205</v>
          </cell>
          <cell r="C96" t="str">
            <v>Western Piedmont Community College</v>
          </cell>
          <cell r="D96">
            <v>8922506.4126629531</v>
          </cell>
          <cell r="E96">
            <v>8502177.7572025992</v>
          </cell>
          <cell r="F96">
            <v>86113188.520000011</v>
          </cell>
          <cell r="G96">
            <v>70722362.917713925</v>
          </cell>
          <cell r="H96">
            <v>499527.33</v>
          </cell>
          <cell r="I96">
            <v>493548.24000000005</v>
          </cell>
          <cell r="J96">
            <v>1424260.8409422049</v>
          </cell>
          <cell r="K96">
            <v>1330788.0884379218</v>
          </cell>
          <cell r="L96">
            <v>499527.33</v>
          </cell>
          <cell r="M96">
            <v>493548.24000000005</v>
          </cell>
          <cell r="N96">
            <v>0</v>
          </cell>
          <cell r="O96">
            <v>0</v>
          </cell>
          <cell r="P96">
            <v>0</v>
          </cell>
          <cell r="Q96">
            <v>0</v>
          </cell>
          <cell r="R96">
            <v>0</v>
          </cell>
          <cell r="T96">
            <v>0</v>
          </cell>
        </row>
        <row r="97">
          <cell r="B97">
            <v>31300</v>
          </cell>
          <cell r="C97" t="str">
            <v>Cabarrus County Schools</v>
          </cell>
          <cell r="D97">
            <v>149275653.18959063</v>
          </cell>
          <cell r="E97">
            <v>158028862.77421078</v>
          </cell>
          <cell r="F97">
            <v>1768462598.34375</v>
          </cell>
          <cell r="G97">
            <v>1736483398.2417493</v>
          </cell>
          <cell r="H97">
            <v>8357210.9700000007</v>
          </cell>
          <cell r="I97">
            <v>9173516.4000000004</v>
          </cell>
          <cell r="J97">
            <v>23828222.419909682</v>
          </cell>
          <cell r="K97">
            <v>24735183.645290527</v>
          </cell>
          <cell r="L97">
            <v>8357210.9700000007</v>
          </cell>
          <cell r="M97">
            <v>9173516.4000000004</v>
          </cell>
          <cell r="N97">
            <v>0</v>
          </cell>
          <cell r="O97">
            <v>0</v>
          </cell>
          <cell r="P97">
            <v>0</v>
          </cell>
          <cell r="Q97">
            <v>0</v>
          </cell>
          <cell r="R97">
            <v>0</v>
          </cell>
          <cell r="T97">
            <v>0</v>
          </cell>
        </row>
        <row r="98">
          <cell r="B98">
            <v>31301</v>
          </cell>
          <cell r="C98" t="str">
            <v>Carolina International School</v>
          </cell>
          <cell r="D98">
            <v>2865159.4245222989</v>
          </cell>
          <cell r="E98">
            <v>3450318.1741529983</v>
          </cell>
          <cell r="F98">
            <v>34071367.213900007</v>
          </cell>
          <cell r="G98">
            <v>39930991.304829985</v>
          </cell>
          <cell r="H98">
            <v>160406.21000000002</v>
          </cell>
          <cell r="I98">
            <v>200289.68</v>
          </cell>
          <cell r="J98">
            <v>457352.9211043407</v>
          </cell>
          <cell r="K98">
            <v>540054.84931127098</v>
          </cell>
          <cell r="L98">
            <v>160406.21000000002</v>
          </cell>
          <cell r="M98">
            <v>200289.68</v>
          </cell>
          <cell r="N98">
            <v>0</v>
          </cell>
          <cell r="O98">
            <v>0</v>
          </cell>
          <cell r="P98">
            <v>0</v>
          </cell>
          <cell r="Q98">
            <v>0</v>
          </cell>
          <cell r="R98">
            <v>0</v>
          </cell>
          <cell r="T98">
            <v>0</v>
          </cell>
        </row>
        <row r="99">
          <cell r="B99">
            <v>31320</v>
          </cell>
          <cell r="C99" t="str">
            <v>Kannapolis City Schools</v>
          </cell>
          <cell r="D99">
            <v>28210544.856358334</v>
          </cell>
          <cell r="E99">
            <v>28543630.179684643</v>
          </cell>
          <cell r="F99">
            <v>331389648.85337532</v>
          </cell>
          <cell r="G99">
            <v>312044266.85849297</v>
          </cell>
          <cell r="H99">
            <v>1579369.91</v>
          </cell>
          <cell r="I99">
            <v>1656947.06</v>
          </cell>
          <cell r="J99">
            <v>4503126.4178787069</v>
          </cell>
          <cell r="K99">
            <v>4467740.3988316003</v>
          </cell>
          <cell r="L99">
            <v>1579369.91</v>
          </cell>
          <cell r="M99">
            <v>1656947.06</v>
          </cell>
          <cell r="N99">
            <v>0</v>
          </cell>
          <cell r="O99">
            <v>0</v>
          </cell>
          <cell r="P99">
            <v>0</v>
          </cell>
          <cell r="Q99">
            <v>0</v>
          </cell>
          <cell r="R99">
            <v>0</v>
          </cell>
          <cell r="T99">
            <v>0</v>
          </cell>
        </row>
        <row r="100">
          <cell r="B100">
            <v>31400</v>
          </cell>
          <cell r="C100" t="str">
            <v>Caldwell County Schools</v>
          </cell>
          <cell r="D100">
            <v>64323233.393526666</v>
          </cell>
          <cell r="E100">
            <v>65621743.578732274</v>
          </cell>
          <cell r="F100">
            <v>690951239.94812691</v>
          </cell>
          <cell r="G100">
            <v>655349364.82575834</v>
          </cell>
          <cell r="H100">
            <v>3601142.0500000003</v>
          </cell>
          <cell r="I100">
            <v>3809317.6800000011</v>
          </cell>
          <cell r="J100">
            <v>10267637.617516015</v>
          </cell>
          <cell r="K100">
            <v>10271325.440487804</v>
          </cell>
          <cell r="L100">
            <v>3601142.0500000003</v>
          </cell>
          <cell r="M100">
            <v>3809317.6800000011</v>
          </cell>
          <cell r="N100">
            <v>0</v>
          </cell>
          <cell r="O100">
            <v>0</v>
          </cell>
          <cell r="P100">
            <v>0</v>
          </cell>
          <cell r="Q100">
            <v>0</v>
          </cell>
          <cell r="R100">
            <v>0</v>
          </cell>
          <cell r="T100">
            <v>0</v>
          </cell>
        </row>
        <row r="101">
          <cell r="B101">
            <v>31405</v>
          </cell>
          <cell r="C101" t="str">
            <v>Caldwell Community College</v>
          </cell>
          <cell r="D101">
            <v>14755648.530136015</v>
          </cell>
          <cell r="E101">
            <v>14985209.865466686</v>
          </cell>
          <cell r="F101">
            <v>139189350.79784983</v>
          </cell>
          <cell r="G101">
            <v>121047691.05108789</v>
          </cell>
          <cell r="H101">
            <v>826096.32000000018</v>
          </cell>
          <cell r="I101">
            <v>869885.83</v>
          </cell>
          <cell r="J101">
            <v>2355379.9136925326</v>
          </cell>
          <cell r="K101">
            <v>2345533.0341466414</v>
          </cell>
          <cell r="L101">
            <v>826096.32000000018</v>
          </cell>
          <cell r="M101">
            <v>869885.83</v>
          </cell>
          <cell r="N101">
            <v>0</v>
          </cell>
          <cell r="O101">
            <v>0</v>
          </cell>
          <cell r="P101">
            <v>0</v>
          </cell>
          <cell r="Q101">
            <v>0</v>
          </cell>
          <cell r="R101">
            <v>0</v>
          </cell>
          <cell r="T101">
            <v>0</v>
          </cell>
        </row>
        <row r="102">
          <cell r="B102">
            <v>31500</v>
          </cell>
          <cell r="C102" t="str">
            <v>Camden County Schools</v>
          </cell>
          <cell r="D102">
            <v>10432246.578765828</v>
          </cell>
          <cell r="E102">
            <v>10475086.588103494</v>
          </cell>
          <cell r="F102">
            <v>106680078.60839999</v>
          </cell>
          <cell r="G102">
            <v>99186492.840072811</v>
          </cell>
          <cell r="H102">
            <v>584050.2699999999</v>
          </cell>
          <cell r="I102">
            <v>608074.8600000001</v>
          </cell>
          <cell r="J102">
            <v>1665254.0887056605</v>
          </cell>
          <cell r="K102">
            <v>1639594.0963472119</v>
          </cell>
          <cell r="L102">
            <v>584050.2699999999</v>
          </cell>
          <cell r="M102">
            <v>608074.8600000001</v>
          </cell>
          <cell r="N102">
            <v>0</v>
          </cell>
          <cell r="O102">
            <v>0</v>
          </cell>
          <cell r="P102">
            <v>0</v>
          </cell>
          <cell r="Q102">
            <v>0</v>
          </cell>
          <cell r="R102">
            <v>0</v>
          </cell>
          <cell r="T102">
            <v>0</v>
          </cell>
        </row>
        <row r="103">
          <cell r="B103">
            <v>31600</v>
          </cell>
          <cell r="C103" t="str">
            <v>Carteret County Schools</v>
          </cell>
          <cell r="D103">
            <v>45361777.077324487</v>
          </cell>
          <cell r="E103">
            <v>46400543.467654735</v>
          </cell>
          <cell r="F103">
            <v>493095520.61112005</v>
          </cell>
          <cell r="G103">
            <v>462866473.20562577</v>
          </cell>
          <cell r="H103">
            <v>2539583.1999999997</v>
          </cell>
          <cell r="I103">
            <v>2693534.1999999997</v>
          </cell>
          <cell r="J103">
            <v>7240902.9233189225</v>
          </cell>
          <cell r="K103">
            <v>7262761.6485070763</v>
          </cell>
          <cell r="L103">
            <v>2539583.1999999997</v>
          </cell>
          <cell r="M103">
            <v>2693534.1999999997</v>
          </cell>
          <cell r="N103">
            <v>0</v>
          </cell>
          <cell r="O103">
            <v>0</v>
          </cell>
          <cell r="P103">
            <v>0</v>
          </cell>
          <cell r="Q103">
            <v>0</v>
          </cell>
          <cell r="R103">
            <v>0</v>
          </cell>
          <cell r="T103">
            <v>0</v>
          </cell>
        </row>
        <row r="104">
          <cell r="B104">
            <v>31605</v>
          </cell>
          <cell r="C104" t="str">
            <v>Carteret Community College</v>
          </cell>
          <cell r="D104">
            <v>7470199.2160318634</v>
          </cell>
          <cell r="E104">
            <v>7603739.9293104578</v>
          </cell>
          <cell r="F104">
            <v>67874025.654912695</v>
          </cell>
          <cell r="G104">
            <v>63944608.561488941</v>
          </cell>
          <cell r="H104">
            <v>418219.78</v>
          </cell>
          <cell r="I104">
            <v>441394.26000000007</v>
          </cell>
          <cell r="J104">
            <v>1192435.3679736883</v>
          </cell>
          <cell r="K104">
            <v>1190161.7226167619</v>
          </cell>
          <cell r="L104">
            <v>418219.78</v>
          </cell>
          <cell r="M104">
            <v>441394.26000000007</v>
          </cell>
          <cell r="N104">
            <v>0</v>
          </cell>
          <cell r="O104">
            <v>0</v>
          </cell>
          <cell r="P104">
            <v>0</v>
          </cell>
          <cell r="Q104">
            <v>0</v>
          </cell>
          <cell r="R104">
            <v>0</v>
          </cell>
          <cell r="T104">
            <v>0</v>
          </cell>
        </row>
        <row r="105">
          <cell r="B105">
            <v>31700</v>
          </cell>
          <cell r="C105" t="str">
            <v>Caswell County Schools</v>
          </cell>
          <cell r="D105">
            <v>14496544.725151476</v>
          </cell>
          <cell r="E105">
            <v>14812082.996751692</v>
          </cell>
          <cell r="F105">
            <v>143096515.73373985</v>
          </cell>
          <cell r="G105">
            <v>138309100.19257885</v>
          </cell>
          <cell r="H105">
            <v>811590.37000000011</v>
          </cell>
          <cell r="I105">
            <v>859835.88000000012</v>
          </cell>
          <cell r="J105">
            <v>2314020.3017056054</v>
          </cell>
          <cell r="K105">
            <v>2318434.6622642973</v>
          </cell>
          <cell r="L105">
            <v>811590.37000000011</v>
          </cell>
          <cell r="M105">
            <v>859835.88000000012</v>
          </cell>
          <cell r="N105">
            <v>0</v>
          </cell>
          <cell r="O105">
            <v>0</v>
          </cell>
          <cell r="P105">
            <v>0</v>
          </cell>
          <cell r="Q105">
            <v>0</v>
          </cell>
          <cell r="R105">
            <v>0</v>
          </cell>
          <cell r="T105">
            <v>0</v>
          </cell>
        </row>
        <row r="106">
          <cell r="B106">
            <v>31800</v>
          </cell>
          <cell r="C106" t="str">
            <v>Catawba County Schools</v>
          </cell>
          <cell r="D106">
            <v>83360428.624387026</v>
          </cell>
          <cell r="E106">
            <v>83906422.412500024</v>
          </cell>
          <cell r="F106">
            <v>907197434.60667217</v>
          </cell>
          <cell r="G106">
            <v>839765635.47317159</v>
          </cell>
          <cell r="H106">
            <v>4666941.1500000004</v>
          </cell>
          <cell r="I106">
            <v>4870736.4499999993</v>
          </cell>
          <cell r="J106">
            <v>13306462.184815358</v>
          </cell>
          <cell r="K106">
            <v>13133301.923192771</v>
          </cell>
          <cell r="L106">
            <v>4666941.1500000004</v>
          </cell>
          <cell r="M106">
            <v>4870736.4499999993</v>
          </cell>
          <cell r="N106">
            <v>0</v>
          </cell>
          <cell r="O106">
            <v>0</v>
          </cell>
          <cell r="P106">
            <v>0</v>
          </cell>
          <cell r="Q106">
            <v>0</v>
          </cell>
          <cell r="R106">
            <v>0</v>
          </cell>
          <cell r="T106">
            <v>0</v>
          </cell>
        </row>
        <row r="107">
          <cell r="B107">
            <v>31805</v>
          </cell>
          <cell r="C107" t="str">
            <v>Catawba Valley Community College</v>
          </cell>
          <cell r="D107">
            <v>17584367.538510107</v>
          </cell>
          <cell r="E107">
            <v>17891858.215881497</v>
          </cell>
          <cell r="F107">
            <v>168763191.96074688</v>
          </cell>
          <cell r="G107">
            <v>152249587.82535291</v>
          </cell>
          <cell r="H107">
            <v>984462.41000000015</v>
          </cell>
          <cell r="I107">
            <v>1038615.68</v>
          </cell>
          <cell r="J107">
            <v>2806916.0098659466</v>
          </cell>
          <cell r="K107">
            <v>2800490.9416936678</v>
          </cell>
          <cell r="L107">
            <v>984462.41000000015</v>
          </cell>
          <cell r="M107">
            <v>1038615.68</v>
          </cell>
          <cell r="N107">
            <v>0</v>
          </cell>
          <cell r="O107">
            <v>0</v>
          </cell>
          <cell r="P107">
            <v>0</v>
          </cell>
          <cell r="Q107">
            <v>0</v>
          </cell>
          <cell r="R107">
            <v>0</v>
          </cell>
          <cell r="T107">
            <v>0</v>
          </cell>
        </row>
        <row r="108">
          <cell r="B108">
            <v>31810</v>
          </cell>
          <cell r="C108" t="str">
            <v>Hickory City Schools</v>
          </cell>
          <cell r="D108">
            <v>20796222.481210314</v>
          </cell>
          <cell r="E108">
            <v>21302624.541839864</v>
          </cell>
          <cell r="F108">
            <v>225416660.24890015</v>
          </cell>
          <cell r="G108">
            <v>218434974.71038678</v>
          </cell>
          <cell r="H108">
            <v>1164278.3999999999</v>
          </cell>
          <cell r="I108">
            <v>1236609.3899999999</v>
          </cell>
          <cell r="J108">
            <v>3319610.4266704386</v>
          </cell>
          <cell r="K108">
            <v>3334355.0090716244</v>
          </cell>
          <cell r="L108">
            <v>1164278.3999999999</v>
          </cell>
          <cell r="M108">
            <v>1236609.3899999999</v>
          </cell>
          <cell r="N108">
            <v>0</v>
          </cell>
          <cell r="O108">
            <v>0</v>
          </cell>
          <cell r="P108">
            <v>0</v>
          </cell>
          <cell r="Q108">
            <v>0</v>
          </cell>
          <cell r="R108">
            <v>0</v>
          </cell>
          <cell r="T108">
            <v>0</v>
          </cell>
        </row>
        <row r="109">
          <cell r="B109">
            <v>31820</v>
          </cell>
          <cell r="C109" t="str">
            <v>Newton-Conover City Schools</v>
          </cell>
          <cell r="D109">
            <v>17267334.560516439</v>
          </cell>
          <cell r="E109">
            <v>17505815.419426747</v>
          </cell>
          <cell r="F109">
            <v>201114695.69890016</v>
          </cell>
          <cell r="G109">
            <v>183085903.75335094</v>
          </cell>
          <cell r="H109">
            <v>966713.2899999998</v>
          </cell>
          <cell r="I109">
            <v>1016206.0399999999</v>
          </cell>
          <cell r="J109">
            <v>2756309.416274392</v>
          </cell>
          <cell r="K109">
            <v>2740066.2869969304</v>
          </cell>
          <cell r="L109">
            <v>966713.2899999998</v>
          </cell>
          <cell r="M109">
            <v>1016206.0399999999</v>
          </cell>
          <cell r="N109">
            <v>0</v>
          </cell>
          <cell r="O109">
            <v>0</v>
          </cell>
          <cell r="P109">
            <v>0</v>
          </cell>
          <cell r="Q109">
            <v>0</v>
          </cell>
          <cell r="R109">
            <v>0</v>
          </cell>
          <cell r="T109">
            <v>0</v>
          </cell>
        </row>
        <row r="110">
          <cell r="B110">
            <v>31900</v>
          </cell>
          <cell r="C110" t="str">
            <v>Chatham County Schools</v>
          </cell>
          <cell r="D110">
            <v>47449606.153280877</v>
          </cell>
          <cell r="E110">
            <v>49928195.128690556</v>
          </cell>
          <cell r="F110">
            <v>529647263.10611236</v>
          </cell>
          <cell r="G110">
            <v>515421727.80009276</v>
          </cell>
          <cell r="H110">
            <v>2656470.5000000005</v>
          </cell>
          <cell r="I110">
            <v>2898313.0599999996</v>
          </cell>
          <cell r="J110">
            <v>7574173.9861724097</v>
          </cell>
          <cell r="K110">
            <v>7814920.9828244206</v>
          </cell>
          <cell r="L110">
            <v>2656470.5000000005</v>
          </cell>
          <cell r="M110">
            <v>2898313.0599999996</v>
          </cell>
          <cell r="N110">
            <v>0</v>
          </cell>
          <cell r="O110">
            <v>0</v>
          </cell>
          <cell r="P110">
            <v>0</v>
          </cell>
          <cell r="Q110">
            <v>0</v>
          </cell>
          <cell r="R110">
            <v>0</v>
          </cell>
          <cell r="T110">
            <v>0</v>
          </cell>
        </row>
        <row r="111">
          <cell r="B111">
            <v>32000</v>
          </cell>
          <cell r="C111" t="str">
            <v>Cherokee County Schools</v>
          </cell>
          <cell r="D111">
            <v>19440533.865363136</v>
          </cell>
          <cell r="E111">
            <v>20525741.674277291</v>
          </cell>
          <cell r="F111">
            <v>212912478.82260874</v>
          </cell>
          <cell r="G111">
            <v>206627554.32907081</v>
          </cell>
          <cell r="H111">
            <v>1088380.05</v>
          </cell>
          <cell r="I111">
            <v>1191511.6299999999</v>
          </cell>
          <cell r="J111">
            <v>3103207.7569764187</v>
          </cell>
          <cell r="K111">
            <v>3212754.8148875008</v>
          </cell>
          <cell r="L111">
            <v>1088380.05</v>
          </cell>
          <cell r="M111">
            <v>1191511.6299999999</v>
          </cell>
          <cell r="N111">
            <v>0</v>
          </cell>
          <cell r="O111">
            <v>0</v>
          </cell>
          <cell r="P111">
            <v>0</v>
          </cell>
          <cell r="Q111">
            <v>0</v>
          </cell>
          <cell r="R111">
            <v>0</v>
          </cell>
          <cell r="T111">
            <v>0</v>
          </cell>
        </row>
        <row r="112">
          <cell r="B112">
            <v>32005</v>
          </cell>
          <cell r="C112" t="str">
            <v>Tri-County Community College</v>
          </cell>
          <cell r="D112">
            <v>4882012.8182647983</v>
          </cell>
          <cell r="E112">
            <v>5113311.8306955714</v>
          </cell>
          <cell r="F112">
            <v>48015712.040344745</v>
          </cell>
          <cell r="G112">
            <v>42547698.618388936</v>
          </cell>
          <cell r="H112">
            <v>273319.93000000005</v>
          </cell>
          <cell r="I112">
            <v>296825.84000000003</v>
          </cell>
          <cell r="J112">
            <v>779294.44490667747</v>
          </cell>
          <cell r="K112">
            <v>800351.94171208155</v>
          </cell>
          <cell r="L112">
            <v>273319.93000000005</v>
          </cell>
          <cell r="M112">
            <v>296825.84000000003</v>
          </cell>
          <cell r="N112">
            <v>0</v>
          </cell>
          <cell r="O112">
            <v>0</v>
          </cell>
          <cell r="P112">
            <v>0</v>
          </cell>
          <cell r="Q112">
            <v>0</v>
          </cell>
          <cell r="R112">
            <v>0</v>
          </cell>
          <cell r="T112">
            <v>0</v>
          </cell>
        </row>
        <row r="113">
          <cell r="B113">
            <v>32100</v>
          </cell>
          <cell r="C113" t="str">
            <v>Edenton-Chowan County Schools</v>
          </cell>
          <cell r="D113">
            <v>12526936.409894714</v>
          </cell>
          <cell r="E113">
            <v>12490781.224289732</v>
          </cell>
          <cell r="F113">
            <v>132767746.29320997</v>
          </cell>
          <cell r="G113">
            <v>118712257.96525387</v>
          </cell>
          <cell r="H113">
            <v>701321.67</v>
          </cell>
          <cell r="I113">
            <v>725085.18000000017</v>
          </cell>
          <cell r="J113">
            <v>1999620.3040285937</v>
          </cell>
          <cell r="K113">
            <v>1955097.0755095114</v>
          </cell>
          <cell r="L113">
            <v>701321.67</v>
          </cell>
          <cell r="M113">
            <v>725085.18000000017</v>
          </cell>
          <cell r="N113">
            <v>0</v>
          </cell>
          <cell r="O113">
            <v>0</v>
          </cell>
          <cell r="P113">
            <v>0</v>
          </cell>
          <cell r="Q113">
            <v>0</v>
          </cell>
          <cell r="R113">
            <v>0</v>
          </cell>
          <cell r="T113">
            <v>0</v>
          </cell>
        </row>
        <row r="114">
          <cell r="B114">
            <v>32200</v>
          </cell>
          <cell r="C114" t="str">
            <v>Clay County Schools</v>
          </cell>
          <cell r="D114">
            <v>7558457.5352732344</v>
          </cell>
          <cell r="E114">
            <v>7996506.6278141513</v>
          </cell>
          <cell r="F114">
            <v>81734057.554073185</v>
          </cell>
          <cell r="G114">
            <v>76538949.727148935</v>
          </cell>
          <cell r="H114">
            <v>423160.93</v>
          </cell>
          <cell r="I114">
            <v>464194.22</v>
          </cell>
          <cell r="J114">
            <v>1206523.6591072716</v>
          </cell>
          <cell r="K114">
            <v>1251638.8239936426</v>
          </cell>
          <cell r="L114">
            <v>423160.93</v>
          </cell>
          <cell r="M114">
            <v>464194.22</v>
          </cell>
          <cell r="N114">
            <v>0</v>
          </cell>
          <cell r="O114">
            <v>0</v>
          </cell>
          <cell r="P114">
            <v>0</v>
          </cell>
          <cell r="Q114">
            <v>0</v>
          </cell>
          <cell r="R114">
            <v>0</v>
          </cell>
          <cell r="T114">
            <v>0</v>
          </cell>
        </row>
        <row r="115">
          <cell r="B115">
            <v>32300</v>
          </cell>
          <cell r="C115" t="str">
            <v>Cleveland County Schools</v>
          </cell>
          <cell r="D115">
            <v>82167565.144666865</v>
          </cell>
          <cell r="E115">
            <v>85074434.241919965</v>
          </cell>
          <cell r="F115">
            <v>929025133.40120316</v>
          </cell>
          <cell r="G115">
            <v>880730574.97810864</v>
          </cell>
          <cell r="H115">
            <v>4600158.58</v>
          </cell>
          <cell r="I115">
            <v>4938539.0999999996</v>
          </cell>
          <cell r="J115">
            <v>13116050.582494255</v>
          </cell>
          <cell r="K115">
            <v>13316122.874969492</v>
          </cell>
          <cell r="L115">
            <v>4600158.58</v>
          </cell>
          <cell r="M115">
            <v>4938539.0999999996</v>
          </cell>
          <cell r="N115">
            <v>0</v>
          </cell>
          <cell r="O115">
            <v>0</v>
          </cell>
          <cell r="P115">
            <v>0</v>
          </cell>
          <cell r="Q115">
            <v>0</v>
          </cell>
          <cell r="R115">
            <v>0</v>
          </cell>
          <cell r="T115">
            <v>0</v>
          </cell>
        </row>
        <row r="116">
          <cell r="B116">
            <v>32305</v>
          </cell>
          <cell r="C116" t="str">
            <v>Cleveland Technical College</v>
          </cell>
          <cell r="D116">
            <v>10052613.184095472</v>
          </cell>
          <cell r="E116">
            <v>9981887.3736679535</v>
          </cell>
          <cell r="F116">
            <v>95464721.90110001</v>
          </cell>
          <cell r="G116">
            <v>86612330.665468916</v>
          </cell>
          <cell r="H116">
            <v>562796.46</v>
          </cell>
          <cell r="I116">
            <v>579444.82999999996</v>
          </cell>
          <cell r="J116">
            <v>1604654.8632261944</v>
          </cell>
          <cell r="K116">
            <v>1562396.9759692315</v>
          </cell>
          <cell r="L116">
            <v>562796.46</v>
          </cell>
          <cell r="M116">
            <v>579444.82999999996</v>
          </cell>
          <cell r="N116">
            <v>0</v>
          </cell>
          <cell r="O116">
            <v>0</v>
          </cell>
          <cell r="P116">
            <v>0</v>
          </cell>
          <cell r="Q116">
            <v>0</v>
          </cell>
          <cell r="R116">
            <v>0</v>
          </cell>
          <cell r="T116">
            <v>0</v>
          </cell>
        </row>
        <row r="117">
          <cell r="B117">
            <v>32400</v>
          </cell>
          <cell r="C117" t="str">
            <v>Columbus County Schools</v>
          </cell>
          <cell r="D117">
            <v>32209587.950728215</v>
          </cell>
          <cell r="E117">
            <v>32987067.583962504</v>
          </cell>
          <cell r="F117">
            <v>329063471.68641323</v>
          </cell>
          <cell r="G117">
            <v>311951248.58283794</v>
          </cell>
          <cell r="H117">
            <v>1803256.7000000002</v>
          </cell>
          <cell r="I117">
            <v>1914886.9400000002</v>
          </cell>
          <cell r="J117">
            <v>5141476.2511125579</v>
          </cell>
          <cell r="K117">
            <v>5163241.4502325878</v>
          </cell>
          <cell r="L117">
            <v>1803256.7000000002</v>
          </cell>
          <cell r="M117">
            <v>1914886.9400000002</v>
          </cell>
          <cell r="N117">
            <v>0</v>
          </cell>
          <cell r="O117">
            <v>0</v>
          </cell>
          <cell r="P117">
            <v>0</v>
          </cell>
          <cell r="Q117">
            <v>0</v>
          </cell>
          <cell r="R117">
            <v>0</v>
          </cell>
          <cell r="T117">
            <v>0</v>
          </cell>
        </row>
        <row r="118">
          <cell r="B118">
            <v>32405</v>
          </cell>
          <cell r="C118" t="str">
            <v>Southeastern Community College</v>
          </cell>
          <cell r="D118">
            <v>8724274.1712097097</v>
          </cell>
          <cell r="E118">
            <v>8923958.5960653909</v>
          </cell>
          <cell r="F118">
            <v>82246311.512199968</v>
          </cell>
          <cell r="G118">
            <v>75553412.722780958</v>
          </cell>
          <cell r="H118">
            <v>488429.27999999997</v>
          </cell>
          <cell r="I118">
            <v>518032.46000000008</v>
          </cell>
          <cell r="J118">
            <v>1392617.8915447844</v>
          </cell>
          <cell r="K118">
            <v>1396806.575973595</v>
          </cell>
          <cell r="L118">
            <v>488429.27999999997</v>
          </cell>
          <cell r="M118">
            <v>518032.46000000008</v>
          </cell>
          <cell r="N118">
            <v>0</v>
          </cell>
          <cell r="O118">
            <v>0</v>
          </cell>
          <cell r="P118">
            <v>0</v>
          </cell>
          <cell r="Q118">
            <v>0</v>
          </cell>
          <cell r="R118">
            <v>0</v>
          </cell>
          <cell r="T118">
            <v>0</v>
          </cell>
        </row>
        <row r="119">
          <cell r="B119">
            <v>32410</v>
          </cell>
          <cell r="C119" t="str">
            <v>Whiteville City Schools</v>
          </cell>
          <cell r="D119">
            <v>12936300.755820157</v>
          </cell>
          <cell r="E119">
            <v>13063236.074077608</v>
          </cell>
          <cell r="F119">
            <v>131058988.42799997</v>
          </cell>
          <cell r="G119">
            <v>120905471.60327283</v>
          </cell>
          <cell r="H119">
            <v>724239.97</v>
          </cell>
          <cell r="I119">
            <v>758315.97000000009</v>
          </cell>
          <cell r="J119">
            <v>2064965.3517779643</v>
          </cell>
          <cell r="K119">
            <v>2044699.5417271641</v>
          </cell>
          <cell r="L119">
            <v>724239.97</v>
          </cell>
          <cell r="M119">
            <v>758315.97000000009</v>
          </cell>
          <cell r="N119">
            <v>0</v>
          </cell>
          <cell r="O119">
            <v>0</v>
          </cell>
          <cell r="P119">
            <v>0</v>
          </cell>
          <cell r="Q119">
            <v>0</v>
          </cell>
          <cell r="R119">
            <v>0</v>
          </cell>
          <cell r="T119">
            <v>0</v>
          </cell>
        </row>
        <row r="120">
          <cell r="B120">
            <v>32500</v>
          </cell>
          <cell r="C120" t="str">
            <v>New Bern/Craven County Board Of Education</v>
          </cell>
          <cell r="D120">
            <v>68922823.698455706</v>
          </cell>
          <cell r="E120">
            <v>67679167.682650954</v>
          </cell>
          <cell r="F120">
            <v>751463628.71451771</v>
          </cell>
          <cell r="G120">
            <v>684661446.61729491</v>
          </cell>
          <cell r="H120">
            <v>3858650.53</v>
          </cell>
          <cell r="I120">
            <v>3928750.3800000004</v>
          </cell>
          <cell r="J120">
            <v>11001850.186575146</v>
          </cell>
          <cell r="K120">
            <v>10593360.049566701</v>
          </cell>
          <cell r="L120">
            <v>3858650.53</v>
          </cell>
          <cell r="M120">
            <v>3928750.3800000004</v>
          </cell>
          <cell r="N120">
            <v>0</v>
          </cell>
          <cell r="O120">
            <v>0</v>
          </cell>
          <cell r="P120">
            <v>0</v>
          </cell>
          <cell r="Q120">
            <v>0</v>
          </cell>
          <cell r="R120">
            <v>0</v>
          </cell>
          <cell r="T120">
            <v>0</v>
          </cell>
        </row>
        <row r="121">
          <cell r="B121">
            <v>32505</v>
          </cell>
          <cell r="C121" t="str">
            <v>Craven Community College</v>
          </cell>
          <cell r="D121">
            <v>10266945.783521611</v>
          </cell>
          <cell r="E121">
            <v>11107875.504347552</v>
          </cell>
          <cell r="F121">
            <v>109586342.02042952</v>
          </cell>
          <cell r="G121">
            <v>95255476.894326881</v>
          </cell>
          <cell r="H121">
            <v>574795.8899999999</v>
          </cell>
          <cell r="I121">
            <v>644808.0199999999</v>
          </cell>
          <cell r="J121">
            <v>1638867.8426494161</v>
          </cell>
          <cell r="K121">
            <v>1738640.2438498028</v>
          </cell>
          <cell r="L121">
            <v>574795.8899999999</v>
          </cell>
          <cell r="M121">
            <v>644808.0199999999</v>
          </cell>
          <cell r="N121">
            <v>0</v>
          </cell>
          <cell r="O121">
            <v>0</v>
          </cell>
          <cell r="P121">
            <v>0</v>
          </cell>
          <cell r="Q121">
            <v>0</v>
          </cell>
          <cell r="R121">
            <v>0</v>
          </cell>
          <cell r="T121">
            <v>0</v>
          </cell>
        </row>
        <row r="122">
          <cell r="B122">
            <v>32600</v>
          </cell>
          <cell r="C122" t="str">
            <v>Cumberland County Schools</v>
          </cell>
          <cell r="D122">
            <v>241602438.65133688</v>
          </cell>
          <cell r="E122">
            <v>245089513.77081433</v>
          </cell>
          <cell r="F122">
            <v>2698672922.500627</v>
          </cell>
          <cell r="G122">
            <v>2473328961.22682</v>
          </cell>
          <cell r="H122">
            <v>13526134.420000002</v>
          </cell>
          <cell r="I122">
            <v>14227354.640000001</v>
          </cell>
          <cell r="J122">
            <v>38565945.097991951</v>
          </cell>
          <cell r="K122">
            <v>38362195.527014732</v>
          </cell>
          <cell r="L122">
            <v>13526134.420000002</v>
          </cell>
          <cell r="M122">
            <v>14227354.640000001</v>
          </cell>
          <cell r="N122">
            <v>0</v>
          </cell>
          <cell r="O122">
            <v>0</v>
          </cell>
          <cell r="P122">
            <v>0</v>
          </cell>
          <cell r="Q122">
            <v>0</v>
          </cell>
          <cell r="R122">
            <v>0</v>
          </cell>
          <cell r="T122">
            <v>0</v>
          </cell>
        </row>
        <row r="123">
          <cell r="B123">
            <v>32605</v>
          </cell>
          <cell r="C123" t="str">
            <v>Fayetteville Technical Community College</v>
          </cell>
          <cell r="D123">
            <v>38084830.741331033</v>
          </cell>
          <cell r="E123">
            <v>39200255.576986633</v>
          </cell>
          <cell r="F123">
            <v>383772986.3054682</v>
          </cell>
          <cell r="G123">
            <v>330537517.92549813</v>
          </cell>
          <cell r="H123">
            <v>2132182.7000000002</v>
          </cell>
          <cell r="I123">
            <v>2275560.1799999997</v>
          </cell>
          <cell r="J123">
            <v>6079315.6709652329</v>
          </cell>
          <cell r="K123">
            <v>6135749.5309225544</v>
          </cell>
          <cell r="L123">
            <v>2132182.7000000002</v>
          </cell>
          <cell r="M123">
            <v>2275560.1799999997</v>
          </cell>
          <cell r="N123">
            <v>0</v>
          </cell>
          <cell r="O123">
            <v>0</v>
          </cell>
          <cell r="P123">
            <v>0</v>
          </cell>
          <cell r="Q123">
            <v>0</v>
          </cell>
          <cell r="R123">
            <v>0</v>
          </cell>
          <cell r="T123">
            <v>0</v>
          </cell>
        </row>
        <row r="124">
          <cell r="B124">
            <v>32700</v>
          </cell>
          <cell r="C124" t="str">
            <v>Currituck County Schools</v>
          </cell>
          <cell r="D124">
            <v>21573130.217260268</v>
          </cell>
          <cell r="E124">
            <v>22730696.271889336</v>
          </cell>
          <cell r="F124">
            <v>229541841.44503731</v>
          </cell>
          <cell r="G124">
            <v>223812577.26976481</v>
          </cell>
          <cell r="H124">
            <v>1207773.6499999999</v>
          </cell>
          <cell r="I124">
            <v>1319508.42</v>
          </cell>
          <cell r="J124">
            <v>3443624.8251258573</v>
          </cell>
          <cell r="K124">
            <v>3557881.3692650232</v>
          </cell>
          <cell r="L124">
            <v>1207773.6499999999</v>
          </cell>
          <cell r="M124">
            <v>1319508.42</v>
          </cell>
          <cell r="N124">
            <v>0</v>
          </cell>
          <cell r="O124">
            <v>0</v>
          </cell>
          <cell r="P124">
            <v>0</v>
          </cell>
          <cell r="Q124">
            <v>0</v>
          </cell>
          <cell r="R124">
            <v>0</v>
          </cell>
          <cell r="T124">
            <v>0</v>
          </cell>
        </row>
        <row r="125">
          <cell r="B125">
            <v>32800</v>
          </cell>
          <cell r="C125" t="str">
            <v>Dare County Schools</v>
          </cell>
          <cell r="D125">
            <v>32377245.266227331</v>
          </cell>
          <cell r="E125">
            <v>33436840.334378324</v>
          </cell>
          <cell r="F125">
            <v>307712099.49276775</v>
          </cell>
          <cell r="G125">
            <v>295501633.68468535</v>
          </cell>
          <cell r="H125">
            <v>1812643.01</v>
          </cell>
          <cell r="I125">
            <v>1940996.08</v>
          </cell>
          <cell r="J125">
            <v>5168238.6582343942</v>
          </cell>
          <cell r="K125">
            <v>5233641.3214009218</v>
          </cell>
          <cell r="L125">
            <v>1812643.01</v>
          </cell>
          <cell r="M125">
            <v>1940996.08</v>
          </cell>
          <cell r="N125">
            <v>0</v>
          </cell>
          <cell r="O125">
            <v>0</v>
          </cell>
          <cell r="P125">
            <v>0</v>
          </cell>
          <cell r="Q125">
            <v>0</v>
          </cell>
          <cell r="R125">
            <v>0</v>
          </cell>
          <cell r="T125">
            <v>0</v>
          </cell>
        </row>
        <row r="126">
          <cell r="B126">
            <v>32900</v>
          </cell>
          <cell r="C126" t="str">
            <v>Davidson County Schools</v>
          </cell>
          <cell r="D126">
            <v>88724339.921425864</v>
          </cell>
          <cell r="E126">
            <v>91443216.518730476</v>
          </cell>
          <cell r="F126">
            <v>979338173.18845117</v>
          </cell>
          <cell r="G126">
            <v>938766821.7910893</v>
          </cell>
          <cell r="H126">
            <v>4967240.21</v>
          </cell>
          <cell r="I126">
            <v>5308244.5299999993</v>
          </cell>
          <cell r="J126">
            <v>14162679.985210288</v>
          </cell>
          <cell r="K126">
            <v>14312985.071205508</v>
          </cell>
          <cell r="L126">
            <v>4967240.21</v>
          </cell>
          <cell r="M126">
            <v>5308244.5299999993</v>
          </cell>
          <cell r="N126">
            <v>0</v>
          </cell>
          <cell r="O126">
            <v>0</v>
          </cell>
          <cell r="P126">
            <v>0</v>
          </cell>
          <cell r="Q126">
            <v>0</v>
          </cell>
          <cell r="R126">
            <v>0</v>
          </cell>
          <cell r="T126">
            <v>0</v>
          </cell>
        </row>
        <row r="127">
          <cell r="B127">
            <v>32901</v>
          </cell>
          <cell r="C127" t="str">
            <v>Invest Collegiate Charter School</v>
          </cell>
          <cell r="D127">
            <v>2208397.9618186615</v>
          </cell>
          <cell r="E127">
            <v>1960018.1363343119</v>
          </cell>
          <cell r="F127">
            <v>33655641.5145</v>
          </cell>
          <cell r="G127">
            <v>24622938.362749983</v>
          </cell>
          <cell r="H127">
            <v>123637.35999999997</v>
          </cell>
          <cell r="I127">
            <v>113778.32000000002</v>
          </cell>
          <cell r="J127">
            <v>352516.94902353815</v>
          </cell>
          <cell r="K127">
            <v>306788.31511683273</v>
          </cell>
          <cell r="L127">
            <v>123637.35999999997</v>
          </cell>
          <cell r="M127">
            <v>113778.32000000002</v>
          </cell>
          <cell r="N127">
            <v>0</v>
          </cell>
          <cell r="O127">
            <v>0</v>
          </cell>
          <cell r="P127">
            <v>0</v>
          </cell>
          <cell r="Q127">
            <v>0</v>
          </cell>
          <cell r="R127">
            <v>0</v>
          </cell>
          <cell r="T127">
            <v>0</v>
          </cell>
        </row>
        <row r="128">
          <cell r="B128">
            <v>32905</v>
          </cell>
          <cell r="C128" t="str">
            <v>Davidson County Community College</v>
          </cell>
          <cell r="D128">
            <v>13729855.95979077</v>
          </cell>
          <cell r="E128">
            <v>14586540.803366374</v>
          </cell>
          <cell r="F128">
            <v>141526662.77274996</v>
          </cell>
          <cell r="G128">
            <v>123483171.05038677</v>
          </cell>
          <cell r="H128">
            <v>768667.2300000001</v>
          </cell>
          <cell r="I128">
            <v>846743.24</v>
          </cell>
          <cell r="J128">
            <v>2191637.1130374698</v>
          </cell>
          <cell r="K128">
            <v>2283132.0759189259</v>
          </cell>
          <cell r="L128">
            <v>768667.2300000001</v>
          </cell>
          <cell r="M128">
            <v>846743.24</v>
          </cell>
          <cell r="N128">
            <v>0</v>
          </cell>
          <cell r="O128">
            <v>0</v>
          </cell>
          <cell r="P128">
            <v>0</v>
          </cell>
          <cell r="Q128">
            <v>0</v>
          </cell>
          <cell r="R128">
            <v>0</v>
          </cell>
          <cell r="T128">
            <v>0</v>
          </cell>
        </row>
        <row r="129">
          <cell r="B129">
            <v>32910</v>
          </cell>
          <cell r="C129" t="str">
            <v>Lexington City Schools</v>
          </cell>
          <cell r="D129">
            <v>17108712.864938077</v>
          </cell>
          <cell r="E129">
            <v>17835078.005217217</v>
          </cell>
          <cell r="F129">
            <v>178247922.94302073</v>
          </cell>
          <cell r="G129">
            <v>172426108.10042667</v>
          </cell>
          <cell r="H129">
            <v>957832.84</v>
          </cell>
          <cell r="I129">
            <v>1035319.61</v>
          </cell>
          <cell r="J129">
            <v>2730989.3258101824</v>
          </cell>
          <cell r="K129">
            <v>2791603.5212975224</v>
          </cell>
          <cell r="L129">
            <v>957832.84</v>
          </cell>
          <cell r="M129">
            <v>1035319.61</v>
          </cell>
          <cell r="N129">
            <v>0</v>
          </cell>
          <cell r="O129">
            <v>0</v>
          </cell>
          <cell r="P129">
            <v>0</v>
          </cell>
          <cell r="Q129">
            <v>0</v>
          </cell>
          <cell r="R129">
            <v>0</v>
          </cell>
          <cell r="T129">
            <v>0</v>
          </cell>
        </row>
        <row r="130">
          <cell r="B130">
            <v>32920</v>
          </cell>
          <cell r="C130" t="str">
            <v>Thomasville City Schools</v>
          </cell>
          <cell r="D130">
            <v>13687375.006844237</v>
          </cell>
          <cell r="E130">
            <v>14091240.455673739</v>
          </cell>
          <cell r="F130">
            <v>146242903.88170004</v>
          </cell>
          <cell r="G130">
            <v>144454264.07664904</v>
          </cell>
          <cell r="H130">
            <v>766288.93</v>
          </cell>
          <cell r="I130">
            <v>817991.24</v>
          </cell>
          <cell r="J130">
            <v>2184856.0635240967</v>
          </cell>
          <cell r="K130">
            <v>2205606.0794352447</v>
          </cell>
          <cell r="L130">
            <v>766288.93</v>
          </cell>
          <cell r="M130">
            <v>817991.24</v>
          </cell>
          <cell r="N130">
            <v>0</v>
          </cell>
          <cell r="O130">
            <v>0</v>
          </cell>
          <cell r="P130">
            <v>0</v>
          </cell>
          <cell r="Q130">
            <v>0</v>
          </cell>
          <cell r="R130">
            <v>0</v>
          </cell>
          <cell r="T130">
            <v>0</v>
          </cell>
        </row>
        <row r="131">
          <cell r="B131">
            <v>33000</v>
          </cell>
          <cell r="C131" t="str">
            <v>Davie County Schools</v>
          </cell>
          <cell r="D131">
            <v>33248683.169901162</v>
          </cell>
          <cell r="E131">
            <v>33626118.039243132</v>
          </cell>
          <cell r="F131">
            <v>378285211.09255856</v>
          </cell>
          <cell r="G131">
            <v>353816489.49002314</v>
          </cell>
          <cell r="H131">
            <v>1861430.54</v>
          </cell>
          <cell r="I131">
            <v>1951983.5800000003</v>
          </cell>
          <cell r="J131">
            <v>5307342.4956666594</v>
          </cell>
          <cell r="K131">
            <v>5263267.673876035</v>
          </cell>
          <cell r="L131">
            <v>1861430.54</v>
          </cell>
          <cell r="M131">
            <v>1951983.5800000003</v>
          </cell>
          <cell r="N131">
            <v>0</v>
          </cell>
          <cell r="O131">
            <v>0</v>
          </cell>
          <cell r="P131">
            <v>0</v>
          </cell>
          <cell r="Q131">
            <v>0</v>
          </cell>
          <cell r="R131">
            <v>0</v>
          </cell>
          <cell r="T131">
            <v>0</v>
          </cell>
        </row>
        <row r="132">
          <cell r="B132">
            <v>33001</v>
          </cell>
          <cell r="C132" t="str">
            <v>N.E. Regional School For Biotechnology</v>
          </cell>
          <cell r="D132">
            <v>887805.29702769546</v>
          </cell>
          <cell r="E132">
            <v>1004587.1765098961</v>
          </cell>
          <cell r="F132">
            <v>10066611.2788</v>
          </cell>
          <cell r="G132">
            <v>10192495.462984992</v>
          </cell>
          <cell r="H132">
            <v>49703.859999999993</v>
          </cell>
          <cell r="I132">
            <v>58315.909999999996</v>
          </cell>
          <cell r="J132">
            <v>141716.49315298448</v>
          </cell>
          <cell r="K132">
            <v>157241.20178083883</v>
          </cell>
          <cell r="L132">
            <v>49703.859999999993</v>
          </cell>
          <cell r="M132">
            <v>58315.909999999996</v>
          </cell>
          <cell r="N132">
            <v>0</v>
          </cell>
          <cell r="O132">
            <v>0</v>
          </cell>
          <cell r="P132">
            <v>0</v>
          </cell>
          <cell r="Q132">
            <v>0</v>
          </cell>
          <cell r="R132">
            <v>0</v>
          </cell>
          <cell r="T132">
            <v>0</v>
          </cell>
        </row>
        <row r="133">
          <cell r="B133">
            <v>33027</v>
          </cell>
          <cell r="C133" t="str">
            <v>Cornerstone Academy</v>
          </cell>
          <cell r="D133">
            <v>2744367.2649301142</v>
          </cell>
          <cell r="E133">
            <v>3232112.4621281237</v>
          </cell>
          <cell r="F133">
            <v>38902117.024400003</v>
          </cell>
          <cell r="G133">
            <v>41259645.610580973</v>
          </cell>
          <cell r="H133">
            <v>153643.65000000002</v>
          </cell>
          <cell r="I133">
            <v>187622.91999999998</v>
          </cell>
          <cell r="J133">
            <v>438071.39472114539</v>
          </cell>
          <cell r="K133">
            <v>505900.59252149507</v>
          </cell>
          <cell r="L133">
            <v>153643.65000000002</v>
          </cell>
          <cell r="M133">
            <v>187622.91999999998</v>
          </cell>
          <cell r="N133">
            <v>0</v>
          </cell>
          <cell r="O133">
            <v>0</v>
          </cell>
          <cell r="P133">
            <v>0</v>
          </cell>
          <cell r="Q133">
            <v>0</v>
          </cell>
          <cell r="R133">
            <v>0</v>
          </cell>
          <cell r="T133">
            <v>0</v>
          </cell>
        </row>
        <row r="134">
          <cell r="B134">
            <v>33100</v>
          </cell>
          <cell r="C134" t="str">
            <v>Duplin County Schools</v>
          </cell>
          <cell r="D134">
            <v>50284064.368227407</v>
          </cell>
          <cell r="E134">
            <v>50198177.746114552</v>
          </cell>
          <cell r="F134">
            <v>540831654.12982905</v>
          </cell>
          <cell r="G134">
            <v>504778101.75718284</v>
          </cell>
          <cell r="H134">
            <v>2815157.9</v>
          </cell>
          <cell r="I134">
            <v>2913985.45</v>
          </cell>
          <cell r="J134">
            <v>8026626.2068966115</v>
          </cell>
          <cell r="K134">
            <v>7857179.5266485345</v>
          </cell>
          <cell r="L134">
            <v>2815157.9</v>
          </cell>
          <cell r="M134">
            <v>2913985.45</v>
          </cell>
          <cell r="N134">
            <v>0</v>
          </cell>
          <cell r="O134">
            <v>0</v>
          </cell>
          <cell r="P134">
            <v>0</v>
          </cell>
          <cell r="Q134">
            <v>0</v>
          </cell>
          <cell r="R134">
            <v>0</v>
          </cell>
          <cell r="T134">
            <v>0</v>
          </cell>
        </row>
        <row r="135">
          <cell r="B135">
            <v>33105</v>
          </cell>
          <cell r="C135" t="str">
            <v>James Sprunt Technical College</v>
          </cell>
          <cell r="D135">
            <v>5819356.8401507931</v>
          </cell>
          <cell r="E135">
            <v>6020197.7750148121</v>
          </cell>
          <cell r="F135">
            <v>60795810.004299961</v>
          </cell>
          <cell r="G135">
            <v>53670900.845476948</v>
          </cell>
          <cell r="H135">
            <v>325797.21999999991</v>
          </cell>
          <cell r="I135">
            <v>349470.23000000004</v>
          </cell>
          <cell r="J135">
            <v>928918.58896655857</v>
          </cell>
          <cell r="K135">
            <v>942300.63376917492</v>
          </cell>
          <cell r="L135">
            <v>325797.21999999991</v>
          </cell>
          <cell r="M135">
            <v>349470.23000000004</v>
          </cell>
          <cell r="N135">
            <v>0</v>
          </cell>
          <cell r="O135">
            <v>0</v>
          </cell>
          <cell r="P135">
            <v>0</v>
          </cell>
          <cell r="Q135">
            <v>0</v>
          </cell>
          <cell r="R135">
            <v>0</v>
          </cell>
          <cell r="T135">
            <v>0</v>
          </cell>
        </row>
        <row r="136">
          <cell r="B136">
            <v>33200</v>
          </cell>
          <cell r="C136" t="str">
            <v>Durham Public Schools</v>
          </cell>
          <cell r="D136">
            <v>206090928.02835992</v>
          </cell>
          <cell r="E136">
            <v>209256767.56590196</v>
          </cell>
          <cell r="F136">
            <v>2360413438.8245788</v>
          </cell>
          <cell r="G136">
            <v>2233444743.7535615</v>
          </cell>
          <cell r="H136">
            <v>11538019.280000001</v>
          </cell>
          <cell r="I136">
            <v>12147277.119999997</v>
          </cell>
          <cell r="J136">
            <v>32897397.310654007</v>
          </cell>
          <cell r="K136">
            <v>32753539.34652973</v>
          </cell>
          <cell r="L136">
            <v>11538019.280000001</v>
          </cell>
          <cell r="M136">
            <v>12147277.119999997</v>
          </cell>
          <cell r="N136">
            <v>0</v>
          </cell>
          <cell r="O136">
            <v>0</v>
          </cell>
          <cell r="P136">
            <v>0</v>
          </cell>
          <cell r="Q136">
            <v>0</v>
          </cell>
          <cell r="R136">
            <v>0</v>
          </cell>
          <cell r="T136">
            <v>0</v>
          </cell>
        </row>
        <row r="137">
          <cell r="B137">
            <v>33202</v>
          </cell>
          <cell r="C137" t="str">
            <v>Central Park School For Children</v>
          </cell>
          <cell r="D137">
            <v>2311338.4043005779</v>
          </cell>
          <cell r="E137">
            <v>2722323.9935597242</v>
          </cell>
          <cell r="F137">
            <v>28241064.610799994</v>
          </cell>
          <cell r="G137">
            <v>33124982.61022396</v>
          </cell>
          <cell r="H137">
            <v>129400.48999999999</v>
          </cell>
          <cell r="I137">
            <v>158029.89000000001</v>
          </cell>
          <cell r="J137">
            <v>368948.883549041</v>
          </cell>
          <cell r="K137">
            <v>426106.86896412604</v>
          </cell>
          <cell r="L137">
            <v>129400.48999999999</v>
          </cell>
          <cell r="M137">
            <v>158029.89000000001</v>
          </cell>
          <cell r="N137">
            <v>0</v>
          </cell>
          <cell r="O137">
            <v>0</v>
          </cell>
          <cell r="P137">
            <v>0</v>
          </cell>
          <cell r="Q137">
            <v>0</v>
          </cell>
          <cell r="R137">
            <v>0</v>
          </cell>
          <cell r="T137">
            <v>0</v>
          </cell>
        </row>
        <row r="138">
          <cell r="B138">
            <v>33203</v>
          </cell>
          <cell r="C138" t="str">
            <v>Healthy Start Academy</v>
          </cell>
          <cell r="D138">
            <v>1415820.5181660494</v>
          </cell>
          <cell r="E138">
            <v>1582990.2127562717</v>
          </cell>
          <cell r="F138">
            <v>19541158.916000001</v>
          </cell>
          <cell r="G138">
            <v>19121235.259954982</v>
          </cell>
          <cell r="H138">
            <v>79264.840000000011</v>
          </cell>
          <cell r="I138">
            <v>91891.989999999991</v>
          </cell>
          <cell r="J138">
            <v>226001.26338542748</v>
          </cell>
          <cell r="K138">
            <v>247774.6971904035</v>
          </cell>
          <cell r="L138">
            <v>79264.840000000011</v>
          </cell>
          <cell r="M138">
            <v>91891.989999999991</v>
          </cell>
          <cell r="N138">
            <v>0</v>
          </cell>
          <cell r="O138">
            <v>0</v>
          </cell>
          <cell r="P138">
            <v>0</v>
          </cell>
          <cell r="Q138">
            <v>0</v>
          </cell>
          <cell r="R138">
            <v>0</v>
          </cell>
          <cell r="T138">
            <v>0</v>
          </cell>
        </row>
        <row r="139">
          <cell r="B139">
            <v>33204</v>
          </cell>
          <cell r="C139" t="str">
            <v>Voyager Academy</v>
          </cell>
          <cell r="D139">
            <v>5076438.867789614</v>
          </cell>
          <cell r="E139">
            <v>5381784.8776733922</v>
          </cell>
          <cell r="F139">
            <v>68952111.42930001</v>
          </cell>
          <cell r="G139">
            <v>69043834.992967933</v>
          </cell>
          <cell r="H139">
            <v>284204.88999999996</v>
          </cell>
          <cell r="I139">
            <v>312410.59999999998</v>
          </cell>
          <cell r="J139">
            <v>810329.82846261247</v>
          </cell>
          <cell r="K139">
            <v>842374.20273597597</v>
          </cell>
          <cell r="L139">
            <v>284204.88999999996</v>
          </cell>
          <cell r="M139">
            <v>312410.59999999998</v>
          </cell>
          <cell r="N139">
            <v>0</v>
          </cell>
          <cell r="O139">
            <v>0</v>
          </cell>
          <cell r="P139">
            <v>0</v>
          </cell>
          <cell r="Q139">
            <v>0</v>
          </cell>
          <cell r="R139">
            <v>0</v>
          </cell>
          <cell r="T139">
            <v>0</v>
          </cell>
        </row>
        <row r="140">
          <cell r="B140">
            <v>33205</v>
          </cell>
          <cell r="C140" t="str">
            <v>Durham Technical Institute</v>
          </cell>
          <cell r="D140">
            <v>18323399.654876031</v>
          </cell>
          <cell r="E140">
            <v>19445137.126165729</v>
          </cell>
          <cell r="F140">
            <v>190436540.39355904</v>
          </cell>
          <cell r="G140">
            <v>168660273.256717</v>
          </cell>
          <cell r="H140">
            <v>1025837.1900000001</v>
          </cell>
          <cell r="I140">
            <v>1128782.94</v>
          </cell>
          <cell r="J140">
            <v>2924884.4881003578</v>
          </cell>
          <cell r="K140">
            <v>3043615.1306788921</v>
          </cell>
          <cell r="L140">
            <v>1025837.1900000001</v>
          </cell>
          <cell r="M140">
            <v>1128782.94</v>
          </cell>
          <cell r="N140">
            <v>0</v>
          </cell>
          <cell r="O140">
            <v>0</v>
          </cell>
          <cell r="P140">
            <v>0</v>
          </cell>
          <cell r="Q140">
            <v>0</v>
          </cell>
          <cell r="R140">
            <v>0</v>
          </cell>
          <cell r="T140">
            <v>0</v>
          </cell>
        </row>
        <row r="141">
          <cell r="B141">
            <v>33206</v>
          </cell>
          <cell r="C141" t="str">
            <v>Bear Grass Charter School</v>
          </cell>
          <cell r="D141">
            <v>1290150.2741229129</v>
          </cell>
          <cell r="E141">
            <v>1560793.3428338699</v>
          </cell>
          <cell r="F141">
            <v>15561724.852200005</v>
          </cell>
          <cell r="G141">
            <v>15787374.455390988</v>
          </cell>
          <cell r="H141">
            <v>72229.179999999993</v>
          </cell>
          <cell r="I141">
            <v>90603.470000000016</v>
          </cell>
          <cell r="J141">
            <v>205941.06962549154</v>
          </cell>
          <cell r="K141">
            <v>244300.37203079197</v>
          </cell>
          <cell r="L141">
            <v>72229.179999999993</v>
          </cell>
          <cell r="M141">
            <v>90603.470000000016</v>
          </cell>
          <cell r="N141">
            <v>0</v>
          </cell>
          <cell r="O141">
            <v>0</v>
          </cell>
          <cell r="P141">
            <v>0</v>
          </cell>
          <cell r="Q141">
            <v>0</v>
          </cell>
          <cell r="R141">
            <v>0</v>
          </cell>
          <cell r="T141">
            <v>0</v>
          </cell>
        </row>
        <row r="142">
          <cell r="B142">
            <v>33207</v>
          </cell>
          <cell r="C142" t="str">
            <v>Invest Collegiate Charter (Buncombe)</v>
          </cell>
          <cell r="D142">
            <v>2460409.1641895673</v>
          </cell>
          <cell r="E142">
            <v>3117563.920740318</v>
          </cell>
          <cell r="F142">
            <v>31930114.221099988</v>
          </cell>
          <cell r="G142">
            <v>45271507.553263955</v>
          </cell>
          <cell r="H142">
            <v>137746.23000000001</v>
          </cell>
          <cell r="I142">
            <v>180973.41999999998</v>
          </cell>
          <cell r="J142">
            <v>392744.3997436905</v>
          </cell>
          <cell r="K142">
            <v>487971.08801334823</v>
          </cell>
          <cell r="L142">
            <v>137746.23000000001</v>
          </cell>
          <cell r="M142">
            <v>180973.41999999998</v>
          </cell>
          <cell r="N142">
            <v>0</v>
          </cell>
          <cell r="O142">
            <v>0</v>
          </cell>
          <cell r="P142">
            <v>0</v>
          </cell>
          <cell r="Q142">
            <v>0</v>
          </cell>
          <cell r="R142">
            <v>0</v>
          </cell>
          <cell r="T142">
            <v>0</v>
          </cell>
        </row>
        <row r="143">
          <cell r="B143">
            <v>33208</v>
          </cell>
          <cell r="C143" t="str">
            <v>Kipp Halifax College Prep Charter</v>
          </cell>
          <cell r="D143">
            <v>503470.29346250289</v>
          </cell>
          <cell r="E143">
            <v>108589.67441262626</v>
          </cell>
          <cell r="F143">
            <v>5103787.2952999994</v>
          </cell>
          <cell r="G143">
            <v>4275285.6743969955</v>
          </cell>
          <cell r="H143">
            <v>28186.83</v>
          </cell>
          <cell r="I143">
            <v>6303.59</v>
          </cell>
          <cell r="J143">
            <v>80366.770321245436</v>
          </cell>
          <cell r="K143">
            <v>16996.803567562918</v>
          </cell>
          <cell r="L143">
            <v>28186.83</v>
          </cell>
          <cell r="M143">
            <v>6303.59</v>
          </cell>
          <cell r="N143">
            <v>0</v>
          </cell>
          <cell r="O143">
            <v>0</v>
          </cell>
          <cell r="P143">
            <v>0</v>
          </cell>
          <cell r="Q143">
            <v>0</v>
          </cell>
          <cell r="R143">
            <v>0</v>
          </cell>
          <cell r="T143">
            <v>0</v>
          </cell>
        </row>
        <row r="144">
          <cell r="B144">
            <v>33209</v>
          </cell>
          <cell r="C144" t="str">
            <v>Pioneer Springs Community Charter</v>
          </cell>
          <cell r="D144">
            <v>805377.2800405724</v>
          </cell>
          <cell r="E144">
            <v>976251.59349274274</v>
          </cell>
          <cell r="F144">
            <v>11768698.4888</v>
          </cell>
          <cell r="G144">
            <v>11706423.65120499</v>
          </cell>
          <cell r="H144">
            <v>45089.120000000003</v>
          </cell>
          <cell r="I144">
            <v>56671.039999999994</v>
          </cell>
          <cell r="J144">
            <v>128558.86777715245</v>
          </cell>
          <cell r="K144">
            <v>152806.02559010033</v>
          </cell>
          <cell r="L144">
            <v>45089.120000000003</v>
          </cell>
          <cell r="M144">
            <v>56671.039999999994</v>
          </cell>
          <cell r="N144">
            <v>0</v>
          </cell>
          <cell r="O144">
            <v>0</v>
          </cell>
          <cell r="P144">
            <v>0</v>
          </cell>
          <cell r="Q144">
            <v>0</v>
          </cell>
          <cell r="R144">
            <v>0</v>
          </cell>
          <cell r="T144">
            <v>0</v>
          </cell>
        </row>
        <row r="145">
          <cell r="B145">
            <v>33300</v>
          </cell>
          <cell r="C145" t="str">
            <v>Edgecombe County Schools</v>
          </cell>
          <cell r="D145">
            <v>30800289.347522162</v>
          </cell>
          <cell r="E145">
            <v>32647574.958123442</v>
          </cell>
          <cell r="F145">
            <v>340240809.52600038</v>
          </cell>
          <cell r="G145">
            <v>322746365.81789714</v>
          </cell>
          <cell r="H145">
            <v>1724356.99</v>
          </cell>
          <cell r="I145">
            <v>1895179.5200000003</v>
          </cell>
          <cell r="J145">
            <v>4916516.0526091121</v>
          </cell>
          <cell r="K145">
            <v>5110102.9773047073</v>
          </cell>
          <cell r="L145">
            <v>1724356.99</v>
          </cell>
          <cell r="M145">
            <v>1895179.5200000003</v>
          </cell>
          <cell r="N145">
            <v>0</v>
          </cell>
          <cell r="O145">
            <v>0</v>
          </cell>
          <cell r="P145">
            <v>0</v>
          </cell>
          <cell r="Q145">
            <v>0</v>
          </cell>
          <cell r="R145">
            <v>0</v>
          </cell>
          <cell r="T145">
            <v>0</v>
          </cell>
        </row>
        <row r="146">
          <cell r="B146">
            <v>33305</v>
          </cell>
          <cell r="C146" t="str">
            <v>Edgecombe Technical College</v>
          </cell>
          <cell r="D146">
            <v>9890252.8145646062</v>
          </cell>
          <cell r="E146">
            <v>9585865.7015729751</v>
          </cell>
          <cell r="F146">
            <v>86758747.13913925</v>
          </cell>
          <cell r="G146">
            <v>77126323.471766964</v>
          </cell>
          <cell r="H146">
            <v>553706.70000000007</v>
          </cell>
          <cell r="I146">
            <v>556455.91999999993</v>
          </cell>
          <cell r="J146">
            <v>1578737.9845209538</v>
          </cell>
          <cell r="K146">
            <v>1500410.3957026873</v>
          </cell>
          <cell r="L146">
            <v>553706.70000000007</v>
          </cell>
          <cell r="M146">
            <v>556455.91999999993</v>
          </cell>
          <cell r="N146">
            <v>0</v>
          </cell>
          <cell r="O146">
            <v>0</v>
          </cell>
          <cell r="P146">
            <v>0</v>
          </cell>
          <cell r="Q146">
            <v>0</v>
          </cell>
          <cell r="R146">
            <v>0</v>
          </cell>
          <cell r="T146">
            <v>0</v>
          </cell>
        </row>
        <row r="147">
          <cell r="B147">
            <v>33400</v>
          </cell>
          <cell r="C147" t="str">
            <v>Winston-Salem-Forsyth County Schools</v>
          </cell>
          <cell r="D147">
            <v>280678233.04733789</v>
          </cell>
          <cell r="E147">
            <v>291930084.01741481</v>
          </cell>
          <cell r="F147">
            <v>3025967618.994173</v>
          </cell>
          <cell r="G147">
            <v>2915868505.9297028</v>
          </cell>
          <cell r="H147">
            <v>15713796.310000002</v>
          </cell>
          <cell r="I147">
            <v>16946432.229999997</v>
          </cell>
          <cell r="J147">
            <v>44803443.981483698</v>
          </cell>
          <cell r="K147">
            <v>45693831.576026857</v>
          </cell>
          <cell r="L147">
            <v>15713796.310000002</v>
          </cell>
          <cell r="M147">
            <v>16946432.229999997</v>
          </cell>
          <cell r="N147">
            <v>0</v>
          </cell>
          <cell r="O147">
            <v>0</v>
          </cell>
          <cell r="P147">
            <v>0</v>
          </cell>
          <cell r="Q147">
            <v>0</v>
          </cell>
          <cell r="R147">
            <v>0</v>
          </cell>
          <cell r="T147">
            <v>0</v>
          </cell>
        </row>
        <row r="148">
          <cell r="B148">
            <v>33402</v>
          </cell>
          <cell r="C148" t="str">
            <v>Arts Based Elementary Charter</v>
          </cell>
          <cell r="D148">
            <v>1848554.4788531268</v>
          </cell>
          <cell r="E148">
            <v>2090917.8596928637</v>
          </cell>
          <cell r="F148">
            <v>23937073.506199997</v>
          </cell>
          <cell r="G148">
            <v>23669586.921950992</v>
          </cell>
          <cell r="H148">
            <v>103491.48999999999</v>
          </cell>
          <cell r="I148">
            <v>121377</v>
          </cell>
          <cell r="J148">
            <v>295076.70096401288</v>
          </cell>
          <cell r="K148">
            <v>327277.15898719366</v>
          </cell>
          <cell r="L148">
            <v>103491.48999999999</v>
          </cell>
          <cell r="M148">
            <v>121377</v>
          </cell>
          <cell r="N148">
            <v>0</v>
          </cell>
          <cell r="O148">
            <v>0</v>
          </cell>
          <cell r="P148">
            <v>0</v>
          </cell>
          <cell r="Q148">
            <v>0</v>
          </cell>
          <cell r="R148">
            <v>0</v>
          </cell>
          <cell r="T148">
            <v>0</v>
          </cell>
        </row>
        <row r="149">
          <cell r="B149">
            <v>33405</v>
          </cell>
          <cell r="C149" t="str">
            <v>Forsyth Technical Institute</v>
          </cell>
          <cell r="D149">
            <v>29990558.944224395</v>
          </cell>
          <cell r="E149">
            <v>30395564.071218222</v>
          </cell>
          <cell r="F149">
            <v>304144971.65534997</v>
          </cell>
          <cell r="G149">
            <v>260220059.54016963</v>
          </cell>
          <cell r="H149">
            <v>1679024.1600000001</v>
          </cell>
          <cell r="I149">
            <v>1764451.13</v>
          </cell>
          <cell r="J149">
            <v>4787262.3147243606</v>
          </cell>
          <cell r="K149">
            <v>4757611.0218422227</v>
          </cell>
          <cell r="L149">
            <v>1679024.1600000001</v>
          </cell>
          <cell r="M149">
            <v>1764451.13</v>
          </cell>
          <cell r="N149">
            <v>0</v>
          </cell>
          <cell r="O149">
            <v>0</v>
          </cell>
          <cell r="P149">
            <v>0</v>
          </cell>
          <cell r="Q149">
            <v>0</v>
          </cell>
          <cell r="R149">
            <v>0</v>
          </cell>
          <cell r="T149">
            <v>0</v>
          </cell>
        </row>
        <row r="150">
          <cell r="B150">
            <v>33500</v>
          </cell>
          <cell r="C150" t="str">
            <v>Franklin County Schools</v>
          </cell>
          <cell r="D150">
            <v>45161915.652118869</v>
          </cell>
          <cell r="E150">
            <v>43536664.901750259</v>
          </cell>
          <cell r="F150">
            <v>505844242.20540476</v>
          </cell>
          <cell r="G150">
            <v>465280608.86116701</v>
          </cell>
          <cell r="H150">
            <v>2528393.9399999995</v>
          </cell>
          <cell r="I150">
            <v>2527287.12</v>
          </cell>
          <cell r="J150">
            <v>7208999.914414241</v>
          </cell>
          <cell r="K150">
            <v>6814498.2045900524</v>
          </cell>
          <cell r="L150">
            <v>2528393.9399999995</v>
          </cell>
          <cell r="M150">
            <v>2527287.12</v>
          </cell>
          <cell r="N150">
            <v>0</v>
          </cell>
          <cell r="O150">
            <v>0</v>
          </cell>
          <cell r="P150">
            <v>0</v>
          </cell>
          <cell r="Q150">
            <v>0</v>
          </cell>
          <cell r="R150">
            <v>0</v>
          </cell>
          <cell r="T150">
            <v>0</v>
          </cell>
        </row>
        <row r="151">
          <cell r="B151">
            <v>33501</v>
          </cell>
          <cell r="C151" t="str">
            <v>A Childs Garden Charter (AKA Cross Creek Charter)</v>
          </cell>
          <cell r="D151">
            <v>876324.9190739789</v>
          </cell>
          <cell r="E151">
            <v>963909.3951375722</v>
          </cell>
          <cell r="F151">
            <v>10504364.202400001</v>
          </cell>
          <cell r="G151">
            <v>11280829.795048993</v>
          </cell>
          <cell r="H151">
            <v>49061.13</v>
          </cell>
          <cell r="I151">
            <v>55954.58</v>
          </cell>
          <cell r="J151">
            <v>139883.93041753059</v>
          </cell>
          <cell r="K151">
            <v>150874.18518106104</v>
          </cell>
          <cell r="L151">
            <v>49061.13</v>
          </cell>
          <cell r="M151">
            <v>55954.58</v>
          </cell>
          <cell r="N151">
            <v>0</v>
          </cell>
          <cell r="O151">
            <v>0</v>
          </cell>
          <cell r="P151">
            <v>0</v>
          </cell>
          <cell r="Q151">
            <v>0</v>
          </cell>
          <cell r="R151">
            <v>0</v>
          </cell>
          <cell r="T151">
            <v>0</v>
          </cell>
        </row>
        <row r="152">
          <cell r="B152">
            <v>33600</v>
          </cell>
          <cell r="C152" t="str">
            <v>Gaston County Schools</v>
          </cell>
          <cell r="D152">
            <v>143891164.44974682</v>
          </cell>
          <cell r="E152">
            <v>150274442.4601185</v>
          </cell>
          <cell r="F152">
            <v>1603241985.7174375</v>
          </cell>
          <cell r="G152">
            <v>1559941536.8607745</v>
          </cell>
          <cell r="H152">
            <v>8055759.8799999999</v>
          </cell>
          <cell r="I152">
            <v>8723375.1999999993</v>
          </cell>
          <cell r="J152">
            <v>22968719.931935009</v>
          </cell>
          <cell r="K152">
            <v>23521436.946335319</v>
          </cell>
          <cell r="L152">
            <v>8055759.8799999999</v>
          </cell>
          <cell r="M152">
            <v>8723375.1999999993</v>
          </cell>
          <cell r="N152">
            <v>0</v>
          </cell>
          <cell r="O152">
            <v>0</v>
          </cell>
          <cell r="P152">
            <v>0</v>
          </cell>
          <cell r="Q152">
            <v>0</v>
          </cell>
          <cell r="R152">
            <v>0</v>
          </cell>
          <cell r="T152">
            <v>0</v>
          </cell>
        </row>
        <row r="153">
          <cell r="B153">
            <v>33605</v>
          </cell>
          <cell r="C153" t="str">
            <v>Gaston College</v>
          </cell>
          <cell r="D153">
            <v>22843715.10374115</v>
          </cell>
          <cell r="E153">
            <v>23070239.371783033</v>
          </cell>
          <cell r="F153">
            <v>213443448.58930016</v>
          </cell>
          <cell r="G153">
            <v>190110180.63348976</v>
          </cell>
          <cell r="H153">
            <v>1278907.46</v>
          </cell>
          <cell r="I153">
            <v>1339218.77</v>
          </cell>
          <cell r="J153">
            <v>3646442.7571297437</v>
          </cell>
          <cell r="K153">
            <v>3611027.7425535643</v>
          </cell>
          <cell r="L153">
            <v>1278907.46</v>
          </cell>
          <cell r="M153">
            <v>1339218.77</v>
          </cell>
          <cell r="N153">
            <v>0</v>
          </cell>
          <cell r="O153">
            <v>0</v>
          </cell>
          <cell r="P153">
            <v>0</v>
          </cell>
          <cell r="Q153">
            <v>0</v>
          </cell>
          <cell r="R153">
            <v>0</v>
          </cell>
          <cell r="T153">
            <v>0</v>
          </cell>
        </row>
        <row r="154">
          <cell r="B154">
            <v>33700</v>
          </cell>
          <cell r="C154" t="str">
            <v>Gates County Schools</v>
          </cell>
          <cell r="D154">
            <v>10392053.913622342</v>
          </cell>
          <cell r="E154">
            <v>10855670.090137418</v>
          </cell>
          <cell r="F154">
            <v>113746970.07750002</v>
          </cell>
          <cell r="G154">
            <v>105196586.12824695</v>
          </cell>
          <cell r="H154">
            <v>581800.07999999996</v>
          </cell>
          <cell r="I154">
            <v>630167.58999999985</v>
          </cell>
          <cell r="J154">
            <v>1658838.3086087445</v>
          </cell>
          <cell r="K154">
            <v>1699164.2447993162</v>
          </cell>
          <cell r="L154">
            <v>581800.07999999996</v>
          </cell>
          <cell r="M154">
            <v>630167.58999999985</v>
          </cell>
          <cell r="N154">
            <v>0</v>
          </cell>
          <cell r="O154">
            <v>0</v>
          </cell>
          <cell r="P154">
            <v>0</v>
          </cell>
          <cell r="Q154">
            <v>0</v>
          </cell>
          <cell r="R154">
            <v>0</v>
          </cell>
          <cell r="T154">
            <v>0</v>
          </cell>
        </row>
        <row r="155">
          <cell r="B155">
            <v>33800</v>
          </cell>
          <cell r="C155" t="str">
            <v>Graham County Schools</v>
          </cell>
          <cell r="D155">
            <v>8002533.9800584391</v>
          </cell>
          <cell r="E155">
            <v>8204856.9792062007</v>
          </cell>
          <cell r="F155">
            <v>86004421.076900065</v>
          </cell>
          <cell r="G155">
            <v>82353330.23572892</v>
          </cell>
          <cell r="H155">
            <v>448022.58999999997</v>
          </cell>
          <cell r="I155">
            <v>476288.88</v>
          </cell>
          <cell r="J155">
            <v>1277409.648025674</v>
          </cell>
          <cell r="K155">
            <v>1284250.488178093</v>
          </cell>
          <cell r="L155">
            <v>448022.58999999997</v>
          </cell>
          <cell r="M155">
            <v>476288.88</v>
          </cell>
          <cell r="N155">
            <v>0</v>
          </cell>
          <cell r="O155">
            <v>0</v>
          </cell>
          <cell r="P155">
            <v>0</v>
          </cell>
          <cell r="Q155">
            <v>0</v>
          </cell>
          <cell r="R155">
            <v>0</v>
          </cell>
          <cell r="T155">
            <v>0</v>
          </cell>
        </row>
        <row r="156">
          <cell r="B156">
            <v>33900</v>
          </cell>
          <cell r="C156" t="str">
            <v>Granville County Schools And Oxford Orphanage</v>
          </cell>
          <cell r="D156">
            <v>41465807.49657955</v>
          </cell>
          <cell r="E156">
            <v>42350134.262272827</v>
          </cell>
          <cell r="F156">
            <v>448699530.14413673</v>
          </cell>
          <cell r="G156">
            <v>413739515.22898686</v>
          </cell>
          <cell r="H156">
            <v>2321466.9900000002</v>
          </cell>
          <cell r="I156">
            <v>2458409.4600000004</v>
          </cell>
          <cell r="J156">
            <v>6619006.2661776086</v>
          </cell>
          <cell r="K156">
            <v>6628778.6293617496</v>
          </cell>
          <cell r="L156">
            <v>2321466.9900000002</v>
          </cell>
          <cell r="M156">
            <v>2458409.4600000004</v>
          </cell>
          <cell r="N156">
            <v>0</v>
          </cell>
          <cell r="O156">
            <v>0</v>
          </cell>
          <cell r="P156">
            <v>0</v>
          </cell>
          <cell r="Q156">
            <v>0</v>
          </cell>
          <cell r="R156">
            <v>0</v>
          </cell>
          <cell r="T156">
            <v>0</v>
          </cell>
        </row>
        <row r="157">
          <cell r="B157">
            <v>34000</v>
          </cell>
          <cell r="C157" t="str">
            <v>Greene County Schools</v>
          </cell>
          <cell r="D157">
            <v>17178016.137605488</v>
          </cell>
          <cell r="E157">
            <v>17840327.995964393</v>
          </cell>
          <cell r="F157">
            <v>195735824.92934257</v>
          </cell>
          <cell r="G157">
            <v>187350601.19865555</v>
          </cell>
          <cell r="H157">
            <v>961712.79</v>
          </cell>
          <cell r="I157">
            <v>1035624.3699999999</v>
          </cell>
          <cell r="J157">
            <v>2742051.905408808</v>
          </cell>
          <cell r="K157">
            <v>2792425.266660918</v>
          </cell>
          <cell r="L157">
            <v>961712.79</v>
          </cell>
          <cell r="M157">
            <v>1035624.3699999999</v>
          </cell>
          <cell r="N157">
            <v>0</v>
          </cell>
          <cell r="O157">
            <v>0</v>
          </cell>
          <cell r="P157">
            <v>0</v>
          </cell>
          <cell r="Q157">
            <v>0</v>
          </cell>
          <cell r="R157">
            <v>0</v>
          </cell>
          <cell r="T157">
            <v>0</v>
          </cell>
        </row>
        <row r="158">
          <cell r="B158">
            <v>34100</v>
          </cell>
          <cell r="C158" t="str">
            <v>Guilford County Schools</v>
          </cell>
          <cell r="D158">
            <v>386871141.28413934</v>
          </cell>
          <cell r="E158">
            <v>398819292.00846201</v>
          </cell>
          <cell r="F158">
            <v>4441086748.0954542</v>
          </cell>
          <cell r="G158">
            <v>4180586492.0614166</v>
          </cell>
          <cell r="H158">
            <v>21659015.900000002</v>
          </cell>
          <cell r="I158">
            <v>23151310.789999999</v>
          </cell>
          <cell r="J158">
            <v>61754555.450879119</v>
          </cell>
          <cell r="K158">
            <v>62424472.694009252</v>
          </cell>
          <cell r="L158">
            <v>21659015.900000002</v>
          </cell>
          <cell r="M158">
            <v>23151310.789999999</v>
          </cell>
          <cell r="N158">
            <v>0</v>
          </cell>
          <cell r="O158">
            <v>0</v>
          </cell>
          <cell r="P158">
            <v>0</v>
          </cell>
          <cell r="Q158">
            <v>0</v>
          </cell>
          <cell r="R158">
            <v>0</v>
          </cell>
          <cell r="T158">
            <v>0</v>
          </cell>
        </row>
        <row r="159">
          <cell r="B159">
            <v>34105</v>
          </cell>
          <cell r="C159" t="str">
            <v>Guilford Technical Community College</v>
          </cell>
          <cell r="D159">
            <v>36311314.63348113</v>
          </cell>
          <cell r="E159">
            <v>38706318.028769024</v>
          </cell>
          <cell r="F159">
            <v>372585535.59367543</v>
          </cell>
          <cell r="G159">
            <v>331042129.71413642</v>
          </cell>
          <cell r="H159">
            <v>2032892.2400000002</v>
          </cell>
          <cell r="I159">
            <v>2246887.29</v>
          </cell>
          <cell r="J159">
            <v>5796217.0183707122</v>
          </cell>
          <cell r="K159">
            <v>6058436.8441766948</v>
          </cell>
          <cell r="L159">
            <v>2032892.2400000002</v>
          </cell>
          <cell r="M159">
            <v>2246887.29</v>
          </cell>
          <cell r="N159">
            <v>0</v>
          </cell>
          <cell r="O159">
            <v>0</v>
          </cell>
          <cell r="P159">
            <v>0</v>
          </cell>
          <cell r="Q159">
            <v>0</v>
          </cell>
          <cell r="R159">
            <v>0</v>
          </cell>
          <cell r="T159">
            <v>0</v>
          </cell>
        </row>
        <row r="160">
          <cell r="B160">
            <v>34200</v>
          </cell>
          <cell r="C160" t="str">
            <v>Halifax County Schools</v>
          </cell>
          <cell r="D160">
            <v>15988799.343061125</v>
          </cell>
          <cell r="E160">
            <v>14882400.590040855</v>
          </cell>
          <cell r="F160">
            <v>170585589.21027422</v>
          </cell>
          <cell r="G160">
            <v>136988910.3581019</v>
          </cell>
          <cell r="H160">
            <v>895134.38</v>
          </cell>
          <cell r="I160">
            <v>863917.79</v>
          </cell>
          <cell r="J160">
            <v>2552222.4075609222</v>
          </cell>
          <cell r="K160">
            <v>2329440.9971386259</v>
          </cell>
          <cell r="L160">
            <v>895134.38</v>
          </cell>
          <cell r="M160">
            <v>863917.79</v>
          </cell>
          <cell r="N160">
            <v>0</v>
          </cell>
          <cell r="O160">
            <v>0</v>
          </cell>
          <cell r="P160">
            <v>0</v>
          </cell>
          <cell r="Q160">
            <v>0</v>
          </cell>
          <cell r="R160">
            <v>0</v>
          </cell>
          <cell r="T160">
            <v>0</v>
          </cell>
        </row>
        <row r="161">
          <cell r="B161">
            <v>34205</v>
          </cell>
          <cell r="C161" t="str">
            <v>Halifax Community College</v>
          </cell>
          <cell r="D161">
            <v>7112787.451913463</v>
          </cell>
          <cell r="E161">
            <v>7305974.8762734719</v>
          </cell>
          <cell r="F161">
            <v>69599223.944643199</v>
          </cell>
          <cell r="G161">
            <v>59354323.899003968</v>
          </cell>
          <cell r="H161">
            <v>398210.05</v>
          </cell>
          <cell r="I161">
            <v>424109.11</v>
          </cell>
          <cell r="J161">
            <v>1135383.2846035422</v>
          </cell>
          <cell r="K161">
            <v>1143554.5830049119</v>
          </cell>
          <cell r="L161">
            <v>398210.05</v>
          </cell>
          <cell r="M161">
            <v>424109.11</v>
          </cell>
          <cell r="N161">
            <v>0</v>
          </cell>
          <cell r="O161">
            <v>0</v>
          </cell>
          <cell r="P161">
            <v>0</v>
          </cell>
          <cell r="Q161">
            <v>0</v>
          </cell>
          <cell r="R161">
            <v>0</v>
          </cell>
          <cell r="T161">
            <v>0</v>
          </cell>
        </row>
        <row r="162">
          <cell r="B162">
            <v>34220</v>
          </cell>
          <cell r="C162" t="str">
            <v>Roanoke Rapids City Schools</v>
          </cell>
          <cell r="D162">
            <v>15646905.817647012</v>
          </cell>
          <cell r="E162">
            <v>16235554.18037466</v>
          </cell>
          <cell r="F162">
            <v>155206534.69359991</v>
          </cell>
          <cell r="G162">
            <v>154400988.96162388</v>
          </cell>
          <cell r="H162">
            <v>875993.44</v>
          </cell>
          <cell r="I162">
            <v>942467.85000000009</v>
          </cell>
          <cell r="J162">
            <v>2497647.4330528718</v>
          </cell>
          <cell r="K162">
            <v>2541240.9301990382</v>
          </cell>
          <cell r="L162">
            <v>875993.44</v>
          </cell>
          <cell r="M162">
            <v>942467.85000000009</v>
          </cell>
          <cell r="N162">
            <v>0</v>
          </cell>
          <cell r="O162">
            <v>0</v>
          </cell>
          <cell r="P162">
            <v>0</v>
          </cell>
          <cell r="Q162">
            <v>0</v>
          </cell>
          <cell r="R162">
            <v>0</v>
          </cell>
          <cell r="T162">
            <v>0</v>
          </cell>
        </row>
        <row r="163">
          <cell r="B163">
            <v>34230</v>
          </cell>
          <cell r="C163" t="str">
            <v>Weldon City Schools</v>
          </cell>
          <cell r="D163">
            <v>6848388.1299125412</v>
          </cell>
          <cell r="E163">
            <v>6323248.1334105739</v>
          </cell>
          <cell r="F163">
            <v>73076508.394220456</v>
          </cell>
          <cell r="G163">
            <v>64704790.844051942</v>
          </cell>
          <cell r="H163">
            <v>383407.63</v>
          </cell>
          <cell r="I163">
            <v>367062.19</v>
          </cell>
          <cell r="J163">
            <v>1093178.3722973831</v>
          </cell>
          <cell r="K163">
            <v>989735.04630051402</v>
          </cell>
          <cell r="L163">
            <v>383407.63</v>
          </cell>
          <cell r="M163">
            <v>367062.19</v>
          </cell>
          <cell r="N163">
            <v>0</v>
          </cell>
          <cell r="O163">
            <v>0</v>
          </cell>
          <cell r="P163">
            <v>0</v>
          </cell>
          <cell r="Q163">
            <v>0</v>
          </cell>
          <cell r="R163">
            <v>0</v>
          </cell>
          <cell r="T163">
            <v>0</v>
          </cell>
        </row>
        <row r="164">
          <cell r="B164">
            <v>34300</v>
          </cell>
          <cell r="C164" t="str">
            <v>Harnett County Schools</v>
          </cell>
          <cell r="D164">
            <v>91913607.24327606</v>
          </cell>
          <cell r="E164">
            <v>95882723.837403089</v>
          </cell>
          <cell r="F164">
            <v>1049072210.1307783</v>
          </cell>
          <cell r="G164">
            <v>1016262087.5973247</v>
          </cell>
          <cell r="H164">
            <v>5145791.63</v>
          </cell>
          <cell r="I164">
            <v>5565956.2700000005</v>
          </cell>
          <cell r="J164">
            <v>14671768.838468079</v>
          </cell>
          <cell r="K164">
            <v>15007870.973022547</v>
          </cell>
          <cell r="L164">
            <v>5145791.63</v>
          </cell>
          <cell r="M164">
            <v>5565956.2700000005</v>
          </cell>
          <cell r="N164">
            <v>0</v>
          </cell>
          <cell r="O164">
            <v>0</v>
          </cell>
          <cell r="P164">
            <v>0</v>
          </cell>
          <cell r="Q164">
            <v>0</v>
          </cell>
          <cell r="R164">
            <v>0</v>
          </cell>
          <cell r="T164">
            <v>0</v>
          </cell>
        </row>
        <row r="165">
          <cell r="B165">
            <v>34400</v>
          </cell>
          <cell r="C165" t="str">
            <v>Haywood County Schools</v>
          </cell>
          <cell r="D165">
            <v>39313894.573284991</v>
          </cell>
          <cell r="E165">
            <v>38870981.449347503</v>
          </cell>
          <cell r="F165">
            <v>445321897.43584991</v>
          </cell>
          <cell r="G165">
            <v>406606608.03910601</v>
          </cell>
          <cell r="H165">
            <v>2200991.9500000002</v>
          </cell>
          <cell r="I165">
            <v>2256445.94</v>
          </cell>
          <cell r="J165">
            <v>6275505.7778600901</v>
          </cell>
          <cell r="K165">
            <v>6084210.4900548514</v>
          </cell>
          <cell r="L165">
            <v>2200991.9500000002</v>
          </cell>
          <cell r="M165">
            <v>2256445.94</v>
          </cell>
          <cell r="N165">
            <v>0</v>
          </cell>
          <cell r="O165">
            <v>0</v>
          </cell>
          <cell r="P165">
            <v>0</v>
          </cell>
          <cell r="Q165">
            <v>0</v>
          </cell>
          <cell r="R165">
            <v>0</v>
          </cell>
          <cell r="T165">
            <v>0</v>
          </cell>
        </row>
        <row r="166">
          <cell r="B166">
            <v>34405</v>
          </cell>
          <cell r="C166" t="str">
            <v>Haywood Technical College</v>
          </cell>
          <cell r="D166">
            <v>8410829.2913651001</v>
          </cell>
          <cell r="E166">
            <v>8235194.4700351711</v>
          </cell>
          <cell r="F166">
            <v>93311472.113350034</v>
          </cell>
          <cell r="G166">
            <v>77137379.781757936</v>
          </cell>
          <cell r="H166">
            <v>470881.04</v>
          </cell>
          <cell r="I166">
            <v>478049.96</v>
          </cell>
          <cell r="J166">
            <v>1342584.0504345179</v>
          </cell>
          <cell r="K166">
            <v>1288999.009390095</v>
          </cell>
          <cell r="L166">
            <v>470881.04</v>
          </cell>
          <cell r="M166">
            <v>478049.96</v>
          </cell>
          <cell r="N166">
            <v>0</v>
          </cell>
          <cell r="O166">
            <v>0</v>
          </cell>
          <cell r="P166">
            <v>0</v>
          </cell>
          <cell r="Q166">
            <v>0</v>
          </cell>
          <cell r="R166">
            <v>0</v>
          </cell>
          <cell r="T166">
            <v>0</v>
          </cell>
        </row>
        <row r="167">
          <cell r="B167">
            <v>34500</v>
          </cell>
          <cell r="C167" t="str">
            <v>Henderson County Schools</v>
          </cell>
          <cell r="D167">
            <v>68242639.035295248</v>
          </cell>
          <cell r="E167">
            <v>70291720.08204098</v>
          </cell>
          <cell r="F167">
            <v>765261550.13365066</v>
          </cell>
          <cell r="G167">
            <v>717772499.55105674</v>
          </cell>
          <cell r="H167">
            <v>3820570.3299999996</v>
          </cell>
          <cell r="I167">
            <v>4080408.07</v>
          </cell>
          <cell r="J167">
            <v>10893275.271013975</v>
          </cell>
          <cell r="K167">
            <v>11002285.117098117</v>
          </cell>
          <cell r="L167">
            <v>3820570.3299999996</v>
          </cell>
          <cell r="M167">
            <v>4080408.07</v>
          </cell>
          <cell r="N167">
            <v>0</v>
          </cell>
          <cell r="O167">
            <v>0</v>
          </cell>
          <cell r="P167">
            <v>0</v>
          </cell>
          <cell r="Q167">
            <v>0</v>
          </cell>
          <cell r="R167">
            <v>0</v>
          </cell>
          <cell r="T167">
            <v>0</v>
          </cell>
        </row>
        <row r="168">
          <cell r="B168">
            <v>34501</v>
          </cell>
          <cell r="C168" t="str">
            <v>Mountain Community School</v>
          </cell>
          <cell r="D168">
            <v>781480.91789534793</v>
          </cell>
          <cell r="E168">
            <v>806386.4167585508</v>
          </cell>
          <cell r="F168">
            <v>8785160.5747999996</v>
          </cell>
          <cell r="G168">
            <v>8831287.6967719961</v>
          </cell>
          <cell r="H168">
            <v>43751.279999999992</v>
          </cell>
          <cell r="I168">
            <v>46810.430000000008</v>
          </cell>
          <cell r="J168">
            <v>124744.39555709167</v>
          </cell>
          <cell r="K168">
            <v>126218.18418126089</v>
          </cell>
          <cell r="L168">
            <v>43751.279999999992</v>
          </cell>
          <cell r="M168">
            <v>46810.430000000008</v>
          </cell>
          <cell r="N168">
            <v>0</v>
          </cell>
          <cell r="O168">
            <v>0</v>
          </cell>
          <cell r="P168">
            <v>0</v>
          </cell>
          <cell r="Q168">
            <v>0</v>
          </cell>
          <cell r="R168">
            <v>0</v>
          </cell>
          <cell r="T168">
            <v>0</v>
          </cell>
        </row>
        <row r="169">
          <cell r="B169">
            <v>34505</v>
          </cell>
          <cell r="C169" t="str">
            <v>Blue Ridge Community College</v>
          </cell>
          <cell r="D169">
            <v>9830727.1450771708</v>
          </cell>
          <cell r="E169">
            <v>10358152.501635397</v>
          </cell>
          <cell r="F169">
            <v>94589426.762144983</v>
          </cell>
          <cell r="G169">
            <v>82253880.122821897</v>
          </cell>
          <cell r="H169">
            <v>550374.14999999991</v>
          </cell>
          <cell r="I169">
            <v>601286.88</v>
          </cell>
          <cell r="J169">
            <v>1569236.161136271</v>
          </cell>
          <cell r="K169">
            <v>1621291.1986840474</v>
          </cell>
          <cell r="L169">
            <v>550374.14999999991</v>
          </cell>
          <cell r="M169">
            <v>601286.88</v>
          </cell>
          <cell r="N169">
            <v>0</v>
          </cell>
          <cell r="O169">
            <v>0</v>
          </cell>
          <cell r="P169">
            <v>0</v>
          </cell>
          <cell r="Q169">
            <v>0</v>
          </cell>
          <cell r="R169">
            <v>0</v>
          </cell>
          <cell r="T169">
            <v>0</v>
          </cell>
        </row>
        <row r="170">
          <cell r="B170">
            <v>34600</v>
          </cell>
          <cell r="C170" t="str">
            <v>Hertford County Schools</v>
          </cell>
          <cell r="D170">
            <v>17315255.890475314</v>
          </cell>
          <cell r="E170">
            <v>17892398.960104994</v>
          </cell>
          <cell r="F170">
            <v>180240834.44930002</v>
          </cell>
          <cell r="G170">
            <v>166533862.66571891</v>
          </cell>
          <cell r="H170">
            <v>969396.17</v>
          </cell>
          <cell r="I170">
            <v>1038647.07</v>
          </cell>
          <cell r="J170">
            <v>2763958.8894772842</v>
          </cell>
          <cell r="K170">
            <v>2800575.5807111138</v>
          </cell>
          <cell r="L170">
            <v>969396.17</v>
          </cell>
          <cell r="M170">
            <v>1038647.07</v>
          </cell>
          <cell r="N170">
            <v>0</v>
          </cell>
          <cell r="O170">
            <v>0</v>
          </cell>
          <cell r="P170">
            <v>0</v>
          </cell>
          <cell r="Q170">
            <v>0</v>
          </cell>
          <cell r="R170">
            <v>0</v>
          </cell>
          <cell r="T170">
            <v>0</v>
          </cell>
        </row>
        <row r="171">
          <cell r="B171">
            <v>34605</v>
          </cell>
          <cell r="C171" t="str">
            <v>Roanoke-Chowan Community College</v>
          </cell>
          <cell r="D171">
            <v>4313480.3812891683</v>
          </cell>
          <cell r="E171">
            <v>3840075.3786826422</v>
          </cell>
          <cell r="F171">
            <v>42171665.991499998</v>
          </cell>
          <cell r="G171">
            <v>35567399.070505962</v>
          </cell>
          <cell r="H171">
            <v>241490.59</v>
          </cell>
          <cell r="I171">
            <v>222914.94</v>
          </cell>
          <cell r="J171">
            <v>688542.08796349389</v>
          </cell>
          <cell r="K171">
            <v>601060.89505425852</v>
          </cell>
          <cell r="L171">
            <v>241490.59</v>
          </cell>
          <cell r="M171">
            <v>222914.94</v>
          </cell>
          <cell r="N171">
            <v>0</v>
          </cell>
          <cell r="O171">
            <v>0</v>
          </cell>
          <cell r="P171">
            <v>0</v>
          </cell>
          <cell r="Q171">
            <v>0</v>
          </cell>
          <cell r="R171">
            <v>0</v>
          </cell>
          <cell r="T171">
            <v>0</v>
          </cell>
        </row>
        <row r="172">
          <cell r="B172">
            <v>34700</v>
          </cell>
          <cell r="C172" t="str">
            <v>Hoke County Schools</v>
          </cell>
          <cell r="D172">
            <v>40785144.849018112</v>
          </cell>
          <cell r="E172">
            <v>42599714.853375763</v>
          </cell>
          <cell r="F172">
            <v>502347260.23419255</v>
          </cell>
          <cell r="G172">
            <v>468833784.37033761</v>
          </cell>
          <cell r="H172">
            <v>2283360.0299999998</v>
          </cell>
          <cell r="I172">
            <v>2472897.52</v>
          </cell>
          <cell r="J172">
            <v>6510355.0520481393</v>
          </cell>
          <cell r="K172">
            <v>6667843.7826942252</v>
          </cell>
          <cell r="L172">
            <v>2283360.0299999998</v>
          </cell>
          <cell r="M172">
            <v>2472897.52</v>
          </cell>
          <cell r="N172">
            <v>0</v>
          </cell>
          <cell r="O172">
            <v>0</v>
          </cell>
          <cell r="P172">
            <v>0</v>
          </cell>
          <cell r="Q172">
            <v>0</v>
          </cell>
          <cell r="R172">
            <v>0</v>
          </cell>
          <cell r="T172">
            <v>0</v>
          </cell>
        </row>
        <row r="173">
          <cell r="B173">
            <v>34800</v>
          </cell>
          <cell r="C173" t="str">
            <v>Hyde County Schools</v>
          </cell>
          <cell r="D173">
            <v>5409229.4339260301</v>
          </cell>
          <cell r="E173">
            <v>5756147.8400734942</v>
          </cell>
          <cell r="F173">
            <v>51423047.80969999</v>
          </cell>
          <cell r="G173">
            <v>52054197.168440945</v>
          </cell>
          <cell r="H173">
            <v>302836.2</v>
          </cell>
          <cell r="I173">
            <v>334142.23</v>
          </cell>
          <cell r="J173">
            <v>863451.73722475173</v>
          </cell>
          <cell r="K173">
            <v>900970.69240503083</v>
          </cell>
          <cell r="L173">
            <v>302836.2</v>
          </cell>
          <cell r="M173">
            <v>334142.23</v>
          </cell>
          <cell r="N173">
            <v>0</v>
          </cell>
          <cell r="O173">
            <v>0</v>
          </cell>
          <cell r="P173">
            <v>0</v>
          </cell>
          <cell r="Q173">
            <v>0</v>
          </cell>
          <cell r="R173">
            <v>0</v>
          </cell>
          <cell r="T173">
            <v>0</v>
          </cell>
        </row>
        <row r="174">
          <cell r="B174">
            <v>34900</v>
          </cell>
          <cell r="C174" t="str">
            <v>Iredell County Schools</v>
          </cell>
          <cell r="D174">
            <v>98527978.604496136</v>
          </cell>
          <cell r="E174">
            <v>102778537.07109629</v>
          </cell>
          <cell r="F174">
            <v>1094443212.7282977</v>
          </cell>
          <cell r="G174">
            <v>1037451535.1020757</v>
          </cell>
          <cell r="H174">
            <v>5516097.8100000005</v>
          </cell>
          <cell r="I174">
            <v>5966255.6500000004</v>
          </cell>
          <cell r="J174">
            <v>15727592.133127244</v>
          </cell>
          <cell r="K174">
            <v>16087225.742301198</v>
          </cell>
          <cell r="L174">
            <v>5516097.8100000005</v>
          </cell>
          <cell r="M174">
            <v>5966255.6500000004</v>
          </cell>
          <cell r="N174">
            <v>0</v>
          </cell>
          <cell r="O174">
            <v>0</v>
          </cell>
          <cell r="P174">
            <v>0</v>
          </cell>
          <cell r="Q174">
            <v>0</v>
          </cell>
          <cell r="R174">
            <v>0</v>
          </cell>
          <cell r="T174">
            <v>0</v>
          </cell>
        </row>
        <row r="175">
          <cell r="B175">
            <v>34901</v>
          </cell>
          <cell r="C175" t="str">
            <v>American Renaissance Middle School</v>
          </cell>
          <cell r="D175">
            <v>2189675.1199237984</v>
          </cell>
          <cell r="E175">
            <v>2198106.8360228906</v>
          </cell>
          <cell r="F175">
            <v>27909201.869599998</v>
          </cell>
          <cell r="G175">
            <v>27170831.981139988</v>
          </cell>
          <cell r="H175">
            <v>122589.16000000002</v>
          </cell>
          <cell r="I175">
            <v>127599.28</v>
          </cell>
          <cell r="J175">
            <v>349528.30331024836</v>
          </cell>
          <cell r="K175">
            <v>344054.72080551868</v>
          </cell>
          <cell r="L175">
            <v>122589.16000000002</v>
          </cell>
          <cell r="M175">
            <v>127599.28</v>
          </cell>
          <cell r="N175">
            <v>0</v>
          </cell>
          <cell r="O175">
            <v>0</v>
          </cell>
          <cell r="P175">
            <v>0</v>
          </cell>
          <cell r="Q175">
            <v>0</v>
          </cell>
          <cell r="R175">
            <v>0</v>
          </cell>
          <cell r="T175">
            <v>0</v>
          </cell>
        </row>
        <row r="176">
          <cell r="B176">
            <v>34903</v>
          </cell>
          <cell r="C176" t="str">
            <v>Success Institute</v>
          </cell>
          <cell r="D176">
            <v>271637.85632442177</v>
          </cell>
          <cell r="E176">
            <v>258730.86536851994</v>
          </cell>
          <cell r="F176">
            <v>1750220.3961999998</v>
          </cell>
          <cell r="G176">
            <v>1641420.484460999</v>
          </cell>
          <cell r="H176">
            <v>15207.669999999998</v>
          </cell>
          <cell r="I176">
            <v>15019.23</v>
          </cell>
          <cell r="J176">
            <v>43360.368016243556</v>
          </cell>
          <cell r="K176">
            <v>40497.383561755756</v>
          </cell>
          <cell r="L176">
            <v>15207.669999999998</v>
          </cell>
          <cell r="M176">
            <v>15019.23</v>
          </cell>
          <cell r="N176">
            <v>0</v>
          </cell>
          <cell r="O176">
            <v>0</v>
          </cell>
          <cell r="P176">
            <v>0</v>
          </cell>
          <cell r="Q176">
            <v>0</v>
          </cell>
          <cell r="R176">
            <v>0</v>
          </cell>
          <cell r="T176">
            <v>0</v>
          </cell>
        </row>
        <row r="177">
          <cell r="B177">
            <v>34905</v>
          </cell>
          <cell r="C177" t="str">
            <v>Mitchell Community College</v>
          </cell>
          <cell r="D177">
            <v>10267906.753655123</v>
          </cell>
          <cell r="E177">
            <v>10445294.148157973</v>
          </cell>
          <cell r="F177">
            <v>110145218.94029997</v>
          </cell>
          <cell r="G177">
            <v>92800925.512430921</v>
          </cell>
          <cell r="H177">
            <v>574849.68999999994</v>
          </cell>
          <cell r="I177">
            <v>606345.42000000004</v>
          </cell>
          <cell r="J177">
            <v>1639021.2381267825</v>
          </cell>
          <cell r="K177">
            <v>1634930.8882448629</v>
          </cell>
          <cell r="L177">
            <v>574849.68999999994</v>
          </cell>
          <cell r="M177">
            <v>606345.42000000004</v>
          </cell>
          <cell r="N177">
            <v>0</v>
          </cell>
          <cell r="O177">
            <v>0</v>
          </cell>
          <cell r="P177">
            <v>0</v>
          </cell>
          <cell r="Q177">
            <v>0</v>
          </cell>
          <cell r="R177">
            <v>0</v>
          </cell>
          <cell r="T177">
            <v>0</v>
          </cell>
        </row>
        <row r="178">
          <cell r="B178">
            <v>34910</v>
          </cell>
          <cell r="C178" t="str">
            <v>Mooresville City Schools</v>
          </cell>
          <cell r="D178">
            <v>29719310.834522892</v>
          </cell>
          <cell r="E178">
            <v>30290775.454878721</v>
          </cell>
          <cell r="F178">
            <v>344826539.49079365</v>
          </cell>
          <cell r="G178">
            <v>323937999.8414619</v>
          </cell>
          <cell r="H178">
            <v>1663838.31</v>
          </cell>
          <cell r="I178">
            <v>1758368.1900000002</v>
          </cell>
          <cell r="J178">
            <v>4743964.1602641791</v>
          </cell>
          <cell r="K178">
            <v>4741209.1720561069</v>
          </cell>
          <cell r="L178">
            <v>1663838.31</v>
          </cell>
          <cell r="M178">
            <v>1758368.1900000002</v>
          </cell>
          <cell r="N178">
            <v>0</v>
          </cell>
          <cell r="O178">
            <v>0</v>
          </cell>
          <cell r="P178">
            <v>0</v>
          </cell>
          <cell r="Q178">
            <v>0</v>
          </cell>
          <cell r="R178">
            <v>0</v>
          </cell>
          <cell r="T178">
            <v>0</v>
          </cell>
        </row>
        <row r="179">
          <cell r="B179">
            <v>35000</v>
          </cell>
          <cell r="C179" t="str">
            <v>Jackson County Schools</v>
          </cell>
          <cell r="D179">
            <v>20065766.398119513</v>
          </cell>
          <cell r="E179">
            <v>20534071.960488115</v>
          </cell>
          <cell r="F179">
            <v>221604541.90329152</v>
          </cell>
          <cell r="G179">
            <v>213002175.664763</v>
          </cell>
          <cell r="H179">
            <v>1123383.75</v>
          </cell>
          <cell r="I179">
            <v>1191995.1999999997</v>
          </cell>
          <cell r="J179">
            <v>3203010.9032789213</v>
          </cell>
          <cell r="K179">
            <v>3214058.6979606645</v>
          </cell>
          <cell r="L179">
            <v>1123383.75</v>
          </cell>
          <cell r="M179">
            <v>1191995.1999999997</v>
          </cell>
          <cell r="N179">
            <v>0</v>
          </cell>
          <cell r="O179">
            <v>0</v>
          </cell>
          <cell r="P179">
            <v>0</v>
          </cell>
          <cell r="Q179">
            <v>0</v>
          </cell>
          <cell r="R179">
            <v>0</v>
          </cell>
          <cell r="T179">
            <v>0</v>
          </cell>
        </row>
        <row r="180">
          <cell r="B180">
            <v>35005</v>
          </cell>
          <cell r="C180" t="str">
            <v>Southwestern Community College</v>
          </cell>
          <cell r="D180">
            <v>9769601.2281127684</v>
          </cell>
          <cell r="E180">
            <v>10345221.841264462</v>
          </cell>
          <cell r="F180">
            <v>104446843.56925759</v>
          </cell>
          <cell r="G180">
            <v>91529287.984214887</v>
          </cell>
          <cell r="H180">
            <v>546952.01</v>
          </cell>
          <cell r="I180">
            <v>600536.25999999978</v>
          </cell>
          <cell r="J180">
            <v>1559478.8972159529</v>
          </cell>
          <cell r="K180">
            <v>1619267.2503159132</v>
          </cell>
          <cell r="L180">
            <v>546952.01</v>
          </cell>
          <cell r="M180">
            <v>600536.25999999978</v>
          </cell>
          <cell r="N180">
            <v>0</v>
          </cell>
          <cell r="O180">
            <v>0</v>
          </cell>
          <cell r="P180">
            <v>0</v>
          </cell>
          <cell r="Q180">
            <v>0</v>
          </cell>
          <cell r="R180">
            <v>0</v>
          </cell>
          <cell r="T180">
            <v>0</v>
          </cell>
        </row>
        <row r="181">
          <cell r="B181">
            <v>35100</v>
          </cell>
          <cell r="C181" t="str">
            <v>Johnston County Schools</v>
          </cell>
          <cell r="D181">
            <v>165748346.54271418</v>
          </cell>
          <cell r="E181">
            <v>174889575.33072755</v>
          </cell>
          <cell r="F181">
            <v>1943610128.088058</v>
          </cell>
          <cell r="G181">
            <v>1890946604.6339495</v>
          </cell>
          <cell r="H181">
            <v>9279436.1999999993</v>
          </cell>
          <cell r="I181">
            <v>10152274.459999999</v>
          </cell>
          <cell r="J181">
            <v>26457686.720927838</v>
          </cell>
          <cell r="K181">
            <v>27374276.366420701</v>
          </cell>
          <cell r="L181">
            <v>9279436.1999999993</v>
          </cell>
          <cell r="M181">
            <v>10152274.459999999</v>
          </cell>
          <cell r="N181">
            <v>0</v>
          </cell>
          <cell r="O181">
            <v>0</v>
          </cell>
          <cell r="P181">
            <v>0</v>
          </cell>
          <cell r="Q181">
            <v>0</v>
          </cell>
          <cell r="R181">
            <v>0</v>
          </cell>
          <cell r="T181">
            <v>0</v>
          </cell>
        </row>
        <row r="182">
          <cell r="B182">
            <v>35105</v>
          </cell>
          <cell r="C182" t="str">
            <v>Johnston Technical College</v>
          </cell>
          <cell r="D182">
            <v>15850759.555762302</v>
          </cell>
          <cell r="E182">
            <v>16106687.717312368</v>
          </cell>
          <cell r="F182">
            <v>180913688.44229022</v>
          </cell>
          <cell r="G182">
            <v>154544427.18122873</v>
          </cell>
          <cell r="H182">
            <v>887406.2100000002</v>
          </cell>
          <cell r="I182">
            <v>934987.2</v>
          </cell>
          <cell r="J182">
            <v>2530187.7174807135</v>
          </cell>
          <cell r="K182">
            <v>2521070.3387412033</v>
          </cell>
          <cell r="L182">
            <v>887406.2100000002</v>
          </cell>
          <cell r="M182">
            <v>934987.2</v>
          </cell>
          <cell r="N182">
            <v>0</v>
          </cell>
          <cell r="O182">
            <v>0</v>
          </cell>
          <cell r="P182">
            <v>0</v>
          </cell>
          <cell r="Q182">
            <v>0</v>
          </cell>
          <cell r="R182">
            <v>0</v>
          </cell>
          <cell r="T182">
            <v>0</v>
          </cell>
        </row>
        <row r="183">
          <cell r="B183">
            <v>35106</v>
          </cell>
          <cell r="C183" t="str">
            <v>Neuse Charter School</v>
          </cell>
          <cell r="D183">
            <v>3428282.5641887882</v>
          </cell>
          <cell r="E183">
            <v>3453320.4329383308</v>
          </cell>
          <cell r="F183">
            <v>45347219.3248</v>
          </cell>
          <cell r="G183">
            <v>42331904.881857961</v>
          </cell>
          <cell r="H183">
            <v>191932.71</v>
          </cell>
          <cell r="I183">
            <v>200463.96</v>
          </cell>
          <cell r="J183">
            <v>547241.81547567446</v>
          </cell>
          <cell r="K183">
            <v>540524.77247025736</v>
          </cell>
          <cell r="L183">
            <v>191932.71</v>
          </cell>
          <cell r="M183">
            <v>200463.96</v>
          </cell>
          <cell r="N183">
            <v>0</v>
          </cell>
          <cell r="O183">
            <v>0</v>
          </cell>
          <cell r="P183">
            <v>0</v>
          </cell>
          <cell r="Q183">
            <v>0</v>
          </cell>
          <cell r="R183">
            <v>0</v>
          </cell>
          <cell r="T183">
            <v>0</v>
          </cell>
        </row>
        <row r="184">
          <cell r="B184">
            <v>35200</v>
          </cell>
          <cell r="C184" t="str">
            <v>Jones County Schools</v>
          </cell>
          <cell r="D184">
            <v>8513982.1118189003</v>
          </cell>
          <cell r="E184">
            <v>8566208.4882946834</v>
          </cell>
          <cell r="F184">
            <v>83553045.66460003</v>
          </cell>
          <cell r="G184">
            <v>78892792.468054891</v>
          </cell>
          <cell r="H184">
            <v>476656.06</v>
          </cell>
          <cell r="I184">
            <v>497265.20000000007</v>
          </cell>
          <cell r="J184">
            <v>1359049.8859307619</v>
          </cell>
          <cell r="K184">
            <v>1340810.3835092206</v>
          </cell>
          <cell r="L184">
            <v>476656.06</v>
          </cell>
          <cell r="M184">
            <v>497265.20000000007</v>
          </cell>
          <cell r="N184">
            <v>0</v>
          </cell>
          <cell r="O184">
            <v>0</v>
          </cell>
          <cell r="P184">
            <v>0</v>
          </cell>
          <cell r="Q184">
            <v>0</v>
          </cell>
          <cell r="R184">
            <v>0</v>
          </cell>
          <cell r="T184">
            <v>0</v>
          </cell>
        </row>
        <row r="185">
          <cell r="B185">
            <v>35300</v>
          </cell>
          <cell r="C185" t="str">
            <v>Sanford-Lee County Board Of Education</v>
          </cell>
          <cell r="D185">
            <v>50538182.3815137</v>
          </cell>
          <cell r="E185">
            <v>53643614.579612203</v>
          </cell>
          <cell r="F185">
            <v>569720738.94249952</v>
          </cell>
          <cell r="G185">
            <v>571647140.85809219</v>
          </cell>
          <cell r="H185">
            <v>2829384.72</v>
          </cell>
          <cell r="I185">
            <v>3113991.7699999996</v>
          </cell>
          <cell r="J185">
            <v>8067189.9586679786</v>
          </cell>
          <cell r="K185">
            <v>8396470.3328892812</v>
          </cell>
          <cell r="L185">
            <v>2829384.72</v>
          </cell>
          <cell r="M185">
            <v>3113991.7699999996</v>
          </cell>
          <cell r="N185">
            <v>0</v>
          </cell>
          <cell r="O185">
            <v>0</v>
          </cell>
          <cell r="P185">
            <v>0</v>
          </cell>
          <cell r="Q185">
            <v>0</v>
          </cell>
          <cell r="R185">
            <v>0</v>
          </cell>
          <cell r="T185">
            <v>0</v>
          </cell>
        </row>
        <row r="186">
          <cell r="B186">
            <v>35305</v>
          </cell>
          <cell r="C186" t="str">
            <v>Central Carolina Community College</v>
          </cell>
          <cell r="D186">
            <v>20036106.00136308</v>
          </cell>
          <cell r="E186">
            <v>20747672.474893741</v>
          </cell>
          <cell r="F186">
            <v>214516259.31055698</v>
          </cell>
          <cell r="G186">
            <v>190873140.15153968</v>
          </cell>
          <cell r="H186">
            <v>1121723.2100000002</v>
          </cell>
          <cell r="I186">
            <v>1204394.6299999999</v>
          </cell>
          <cell r="J186">
            <v>3198276.3433163706</v>
          </cell>
          <cell r="K186">
            <v>3247492.1344721997</v>
          </cell>
          <cell r="L186">
            <v>1121723.2100000002</v>
          </cell>
          <cell r="M186">
            <v>1204394.6299999999</v>
          </cell>
          <cell r="N186">
            <v>0</v>
          </cell>
          <cell r="O186">
            <v>0</v>
          </cell>
          <cell r="P186">
            <v>0</v>
          </cell>
          <cell r="Q186">
            <v>0</v>
          </cell>
          <cell r="R186">
            <v>0</v>
          </cell>
          <cell r="T186">
            <v>0</v>
          </cell>
        </row>
        <row r="187">
          <cell r="B187">
            <v>35400</v>
          </cell>
          <cell r="C187" t="str">
            <v>Lenoir County Schools</v>
          </cell>
          <cell r="D187">
            <v>43183798.821562916</v>
          </cell>
          <cell r="E187">
            <v>43253653.43210844</v>
          </cell>
          <cell r="F187">
            <v>455841642.2640931</v>
          </cell>
          <cell r="G187">
            <v>422578904.81589472</v>
          </cell>
          <cell r="H187">
            <v>2417648.89</v>
          </cell>
          <cell r="I187">
            <v>2510858.41</v>
          </cell>
          <cell r="J187">
            <v>6893241.7394947913</v>
          </cell>
          <cell r="K187">
            <v>6770200.3430954982</v>
          </cell>
          <cell r="L187">
            <v>2417648.89</v>
          </cell>
          <cell r="M187">
            <v>2510858.41</v>
          </cell>
          <cell r="N187">
            <v>0</v>
          </cell>
          <cell r="O187">
            <v>0</v>
          </cell>
          <cell r="P187">
            <v>0</v>
          </cell>
          <cell r="Q187">
            <v>0</v>
          </cell>
          <cell r="R187">
            <v>0</v>
          </cell>
          <cell r="T187">
            <v>0</v>
          </cell>
        </row>
        <row r="188">
          <cell r="B188">
            <v>35401</v>
          </cell>
          <cell r="C188" t="str">
            <v>Childrens Village Academy</v>
          </cell>
          <cell r="D188">
            <v>405443.30199035472</v>
          </cell>
          <cell r="E188">
            <v>453383.79865188757</v>
          </cell>
          <cell r="F188">
            <v>4197896.2397000007</v>
          </cell>
          <cell r="G188">
            <v>5196206.7556549935</v>
          </cell>
          <cell r="H188">
            <v>22698.78</v>
          </cell>
          <cell r="I188">
            <v>26318.760000000006</v>
          </cell>
          <cell r="J188">
            <v>64719.148582244947</v>
          </cell>
          <cell r="K188">
            <v>70965.084001629584</v>
          </cell>
          <cell r="L188">
            <v>22698.78</v>
          </cell>
          <cell r="M188">
            <v>26318.760000000006</v>
          </cell>
          <cell r="N188">
            <v>0</v>
          </cell>
          <cell r="O188">
            <v>0</v>
          </cell>
          <cell r="P188">
            <v>0</v>
          </cell>
          <cell r="Q188">
            <v>0</v>
          </cell>
          <cell r="R188">
            <v>0</v>
          </cell>
          <cell r="T188">
            <v>0</v>
          </cell>
        </row>
        <row r="189">
          <cell r="B189">
            <v>35405</v>
          </cell>
          <cell r="C189" t="str">
            <v>Lenoir County Community College</v>
          </cell>
          <cell r="D189">
            <v>14582088.035837205</v>
          </cell>
          <cell r="E189">
            <v>14517997.037178002</v>
          </cell>
          <cell r="F189">
            <v>158082423.65269998</v>
          </cell>
          <cell r="G189">
            <v>137219571.82894385</v>
          </cell>
          <cell r="H189">
            <v>816379.52</v>
          </cell>
          <cell r="I189">
            <v>842764.3</v>
          </cell>
          <cell r="J189">
            <v>2327675.2078473736</v>
          </cell>
          <cell r="K189">
            <v>2272403.386142605</v>
          </cell>
          <cell r="L189">
            <v>816379.52</v>
          </cell>
          <cell r="M189">
            <v>842764.3</v>
          </cell>
          <cell r="N189">
            <v>0</v>
          </cell>
          <cell r="O189">
            <v>0</v>
          </cell>
          <cell r="P189">
            <v>0</v>
          </cell>
          <cell r="Q189">
            <v>0</v>
          </cell>
          <cell r="R189">
            <v>0</v>
          </cell>
          <cell r="T189">
            <v>0</v>
          </cell>
        </row>
        <row r="190">
          <cell r="B190">
            <v>35500</v>
          </cell>
          <cell r="C190" t="str">
            <v>Lincoln County Schools</v>
          </cell>
          <cell r="D190">
            <v>56763614.120382003</v>
          </cell>
          <cell r="E190">
            <v>56561595.647289574</v>
          </cell>
          <cell r="F190">
            <v>649863438.98545659</v>
          </cell>
          <cell r="G190">
            <v>590158266.41746807</v>
          </cell>
          <cell r="H190">
            <v>3177916.0800000005</v>
          </cell>
          <cell r="I190">
            <v>3283379.48</v>
          </cell>
          <cell r="J190">
            <v>9060928.5152517222</v>
          </cell>
          <cell r="K190">
            <v>8853202.0736321472</v>
          </cell>
          <cell r="L190">
            <v>3177916.0800000005</v>
          </cell>
          <cell r="M190">
            <v>3283379.48</v>
          </cell>
          <cell r="N190">
            <v>0</v>
          </cell>
          <cell r="O190">
            <v>0</v>
          </cell>
          <cell r="P190">
            <v>0</v>
          </cell>
          <cell r="Q190">
            <v>0</v>
          </cell>
          <cell r="R190">
            <v>0</v>
          </cell>
          <cell r="T190">
            <v>0</v>
          </cell>
        </row>
        <row r="191">
          <cell r="B191">
            <v>35600</v>
          </cell>
          <cell r="C191" t="str">
            <v>Macon County Schools</v>
          </cell>
          <cell r="D191">
            <v>23311605.56732</v>
          </cell>
          <cell r="E191">
            <v>24400800.224011701</v>
          </cell>
          <cell r="F191">
            <v>249039963.56705093</v>
          </cell>
          <cell r="G191">
            <v>243649196.03827375</v>
          </cell>
          <cell r="H191">
            <v>1305102.3500000003</v>
          </cell>
          <cell r="I191">
            <v>1416457.33</v>
          </cell>
          <cell r="J191">
            <v>3721130.0741576012</v>
          </cell>
          <cell r="K191">
            <v>3819291.3878987436</v>
          </cell>
          <cell r="L191">
            <v>1305102.3500000003</v>
          </cell>
          <cell r="M191">
            <v>1416457.33</v>
          </cell>
          <cell r="N191">
            <v>0</v>
          </cell>
          <cell r="O191">
            <v>0</v>
          </cell>
          <cell r="P191">
            <v>0</v>
          </cell>
          <cell r="Q191">
            <v>0</v>
          </cell>
          <cell r="R191">
            <v>0</v>
          </cell>
          <cell r="T191">
            <v>0</v>
          </cell>
        </row>
        <row r="192">
          <cell r="B192">
            <v>35700</v>
          </cell>
          <cell r="C192" t="str">
            <v>Madison County Schools</v>
          </cell>
          <cell r="D192">
            <v>13229971.799668498</v>
          </cell>
          <cell r="E192">
            <v>13481828.434178768</v>
          </cell>
          <cell r="F192">
            <v>140294928.03499994</v>
          </cell>
          <cell r="G192">
            <v>136256598.37553191</v>
          </cell>
          <cell r="H192">
            <v>740681.17</v>
          </cell>
          <cell r="I192">
            <v>782615.1</v>
          </cell>
          <cell r="J192">
            <v>2111842.7815636364</v>
          </cell>
          <cell r="K192">
            <v>2110218.9583568424</v>
          </cell>
          <cell r="L192">
            <v>740681.17</v>
          </cell>
          <cell r="M192">
            <v>782615.1</v>
          </cell>
          <cell r="N192">
            <v>0</v>
          </cell>
          <cell r="O192">
            <v>0</v>
          </cell>
          <cell r="P192">
            <v>0</v>
          </cell>
          <cell r="Q192">
            <v>0</v>
          </cell>
          <cell r="R192">
            <v>0</v>
          </cell>
          <cell r="T192">
            <v>0</v>
          </cell>
        </row>
        <row r="193">
          <cell r="B193">
            <v>35800</v>
          </cell>
          <cell r="C193" t="str">
            <v>Martin County Schools</v>
          </cell>
          <cell r="D193">
            <v>20232181.597204428</v>
          </cell>
          <cell r="E193">
            <v>20438965.749317795</v>
          </cell>
          <cell r="F193">
            <v>202087906.11369976</v>
          </cell>
          <cell r="G193">
            <v>188044308.86788371</v>
          </cell>
          <cell r="H193">
            <v>1132700.52</v>
          </cell>
          <cell r="I193">
            <v>1186474.3200000003</v>
          </cell>
          <cell r="J193">
            <v>3229575.0367670036</v>
          </cell>
          <cell r="K193">
            <v>3199172.3692368618</v>
          </cell>
          <cell r="L193">
            <v>1132700.52</v>
          </cell>
          <cell r="M193">
            <v>1186474.3200000003</v>
          </cell>
          <cell r="N193">
            <v>0</v>
          </cell>
          <cell r="O193">
            <v>0</v>
          </cell>
          <cell r="P193">
            <v>0</v>
          </cell>
          <cell r="Q193">
            <v>0</v>
          </cell>
          <cell r="R193">
            <v>0</v>
          </cell>
          <cell r="T193">
            <v>0</v>
          </cell>
        </row>
        <row r="194">
          <cell r="B194">
            <v>35805</v>
          </cell>
          <cell r="C194" t="str">
            <v>Martin Community College</v>
          </cell>
          <cell r="D194">
            <v>3757414.2990585133</v>
          </cell>
          <cell r="E194">
            <v>3990961.4495437327</v>
          </cell>
          <cell r="F194">
            <v>31612496.356900003</v>
          </cell>
          <cell r="G194">
            <v>29906666.280874971</v>
          </cell>
          <cell r="H194">
            <v>210359.18</v>
          </cell>
          <cell r="I194">
            <v>231673.81999999998</v>
          </cell>
          <cell r="J194">
            <v>599779.6809370023</v>
          </cell>
          <cell r="K194">
            <v>624678.06603648537</v>
          </cell>
          <cell r="L194">
            <v>210359.18</v>
          </cell>
          <cell r="M194">
            <v>231673.81999999998</v>
          </cell>
          <cell r="N194">
            <v>0</v>
          </cell>
          <cell r="O194">
            <v>0</v>
          </cell>
          <cell r="P194">
            <v>0</v>
          </cell>
          <cell r="Q194">
            <v>0</v>
          </cell>
          <cell r="R194">
            <v>0</v>
          </cell>
          <cell r="T194">
            <v>0</v>
          </cell>
        </row>
        <row r="195">
          <cell r="B195">
            <v>35900</v>
          </cell>
          <cell r="C195" t="str">
            <v>Mcdowell County Schools</v>
          </cell>
          <cell r="D195">
            <v>33925600.534607679</v>
          </cell>
          <cell r="E195">
            <v>34722083.409803011</v>
          </cell>
          <cell r="F195">
            <v>379024722.38289273</v>
          </cell>
          <cell r="G195">
            <v>350516559.86150628</v>
          </cell>
          <cell r="H195">
            <v>1899327.8199999998</v>
          </cell>
          <cell r="I195">
            <v>2015603.96</v>
          </cell>
          <cell r="J195">
            <v>5415395.8666047864</v>
          </cell>
          <cell r="K195">
            <v>5434811.6832030546</v>
          </cell>
          <cell r="L195">
            <v>1899327.8199999998</v>
          </cell>
          <cell r="M195">
            <v>2015603.96</v>
          </cell>
          <cell r="N195">
            <v>0</v>
          </cell>
          <cell r="O195">
            <v>0</v>
          </cell>
          <cell r="P195">
            <v>0</v>
          </cell>
          <cell r="Q195">
            <v>0</v>
          </cell>
          <cell r="R195">
            <v>0</v>
          </cell>
          <cell r="T195">
            <v>0</v>
          </cell>
        </row>
        <row r="196">
          <cell r="B196">
            <v>35905</v>
          </cell>
          <cell r="C196" t="str">
            <v>Mcdowell Technical College</v>
          </cell>
          <cell r="D196">
            <v>5838378.6902247462</v>
          </cell>
          <cell r="E196">
            <v>5924413.5233017299</v>
          </cell>
          <cell r="F196">
            <v>49838384.816099986</v>
          </cell>
          <cell r="G196">
            <v>45489075.83816696</v>
          </cell>
          <cell r="H196">
            <v>326862.16000000003</v>
          </cell>
          <cell r="I196">
            <v>343909.99</v>
          </cell>
          <cell r="J196">
            <v>931954.96405328927</v>
          </cell>
          <cell r="K196">
            <v>927308.17596838099</v>
          </cell>
          <cell r="L196">
            <v>326862.16000000003</v>
          </cell>
          <cell r="M196">
            <v>343909.99</v>
          </cell>
          <cell r="N196">
            <v>0</v>
          </cell>
          <cell r="O196">
            <v>0</v>
          </cell>
          <cell r="P196">
            <v>0</v>
          </cell>
          <cell r="Q196">
            <v>0</v>
          </cell>
          <cell r="R196">
            <v>0</v>
          </cell>
          <cell r="T196">
            <v>0</v>
          </cell>
        </row>
        <row r="197">
          <cell r="B197">
            <v>36000</v>
          </cell>
          <cell r="C197" t="str">
            <v>Charlotte-Mecklenburg County Schools</v>
          </cell>
          <cell r="D197">
            <v>742429738.44566464</v>
          </cell>
          <cell r="E197">
            <v>785361856.53993309</v>
          </cell>
          <cell r="F197">
            <v>8895219968.9437866</v>
          </cell>
          <cell r="G197">
            <v>8568380147.2659979</v>
          </cell>
          <cell r="H197">
            <v>41564996.18</v>
          </cell>
          <cell r="I197">
            <v>45589962.139999993</v>
          </cell>
          <cell r="J197">
            <v>118510825.85028198</v>
          </cell>
          <cell r="K197">
            <v>122927352.69048433</v>
          </cell>
          <cell r="L197">
            <v>41564996.18</v>
          </cell>
          <cell r="M197">
            <v>45589962.139999993</v>
          </cell>
          <cell r="N197">
            <v>0</v>
          </cell>
          <cell r="O197">
            <v>0</v>
          </cell>
          <cell r="P197">
            <v>0</v>
          </cell>
          <cell r="Q197">
            <v>0</v>
          </cell>
          <cell r="R197">
            <v>0</v>
          </cell>
          <cell r="T197">
            <v>0</v>
          </cell>
        </row>
        <row r="198">
          <cell r="B198">
            <v>36001</v>
          </cell>
          <cell r="C198" t="str">
            <v>Community Charter School</v>
          </cell>
          <cell r="D198">
            <v>370510.43006646389</v>
          </cell>
          <cell r="E198">
            <v>445944.12971901253</v>
          </cell>
          <cell r="F198">
            <v>4542279.4012000002</v>
          </cell>
          <cell r="G198">
            <v>4639917.4301989982</v>
          </cell>
          <cell r="H198">
            <v>20743.060000000001</v>
          </cell>
          <cell r="I198">
            <v>25886.89</v>
          </cell>
          <cell r="J198">
            <v>59142.966370457885</v>
          </cell>
          <cell r="K198">
            <v>69800.603196767042</v>
          </cell>
          <cell r="L198">
            <v>20743.060000000001</v>
          </cell>
          <cell r="M198">
            <v>25886.89</v>
          </cell>
          <cell r="N198">
            <v>0</v>
          </cell>
          <cell r="O198">
            <v>0</v>
          </cell>
          <cell r="P198">
            <v>0</v>
          </cell>
          <cell r="Q198">
            <v>0</v>
          </cell>
          <cell r="R198">
            <v>0</v>
          </cell>
          <cell r="T198">
            <v>0</v>
          </cell>
        </row>
        <row r="199">
          <cell r="B199">
            <v>36002</v>
          </cell>
          <cell r="C199" t="str">
            <v>Kennedy Charter</v>
          </cell>
          <cell r="D199">
            <v>1792059.0804279558</v>
          </cell>
          <cell r="E199">
            <v>0</v>
          </cell>
          <cell r="F199">
            <v>24992530.963199999</v>
          </cell>
          <cell r="G199">
            <v>3434255.7855419964</v>
          </cell>
          <cell r="H199">
            <v>100328.58999999998</v>
          </cell>
          <cell r="I199">
            <v>0</v>
          </cell>
          <cell r="J199">
            <v>286058.58655210253</v>
          </cell>
          <cell r="K199">
            <v>0</v>
          </cell>
          <cell r="L199">
            <v>100328.58999999998</v>
          </cell>
          <cell r="M199">
            <v>0</v>
          </cell>
          <cell r="N199">
            <v>0</v>
          </cell>
          <cell r="O199">
            <v>0</v>
          </cell>
          <cell r="P199">
            <v>0</v>
          </cell>
          <cell r="Q199">
            <v>0</v>
          </cell>
          <cell r="R199">
            <v>0</v>
          </cell>
          <cell r="T199">
            <v>0</v>
          </cell>
        </row>
        <row r="200">
          <cell r="B200">
            <v>36003</v>
          </cell>
          <cell r="C200" t="str">
            <v>Community School Of Davidson</v>
          </cell>
          <cell r="D200">
            <v>4994809.0990416463</v>
          </cell>
          <cell r="E200">
            <v>5141126.1355922045</v>
          </cell>
          <cell r="F200">
            <v>66010446.137750059</v>
          </cell>
          <cell r="G200">
            <v>62611596.121254951</v>
          </cell>
          <cell r="H200">
            <v>279634.84000000003</v>
          </cell>
          <cell r="I200">
            <v>298440.45</v>
          </cell>
          <cell r="J200">
            <v>797299.62397680827</v>
          </cell>
          <cell r="K200">
            <v>804705.52578214672</v>
          </cell>
          <cell r="L200">
            <v>279634.84000000003</v>
          </cell>
          <cell r="M200">
            <v>298440.45</v>
          </cell>
          <cell r="N200">
            <v>0</v>
          </cell>
          <cell r="O200">
            <v>0</v>
          </cell>
          <cell r="P200">
            <v>0</v>
          </cell>
          <cell r="Q200">
            <v>0</v>
          </cell>
          <cell r="R200">
            <v>0</v>
          </cell>
          <cell r="T200">
            <v>0</v>
          </cell>
        </row>
        <row r="201">
          <cell r="B201">
            <v>36004</v>
          </cell>
          <cell r="C201" t="str">
            <v>Corvian Community School</v>
          </cell>
          <cell r="D201">
            <v>2341626.4681665218</v>
          </cell>
          <cell r="E201">
            <v>2717027.1463522767</v>
          </cell>
          <cell r="F201">
            <v>33599579.738799989</v>
          </cell>
          <cell r="G201">
            <v>34219615.523080952</v>
          </cell>
          <cell r="H201">
            <v>131096.16999999998</v>
          </cell>
          <cell r="I201">
            <v>157722.41</v>
          </cell>
          <cell r="J201">
            <v>373783.63527877897</v>
          </cell>
          <cell r="K201">
            <v>425277.7894775233</v>
          </cell>
          <cell r="L201">
            <v>131096.16999999998</v>
          </cell>
          <cell r="M201">
            <v>157722.41</v>
          </cell>
          <cell r="N201">
            <v>0</v>
          </cell>
          <cell r="O201">
            <v>0</v>
          </cell>
          <cell r="P201">
            <v>0</v>
          </cell>
          <cell r="Q201">
            <v>0</v>
          </cell>
          <cell r="R201">
            <v>0</v>
          </cell>
          <cell r="T201">
            <v>0</v>
          </cell>
        </row>
        <row r="202">
          <cell r="B202">
            <v>36005</v>
          </cell>
          <cell r="C202" t="str">
            <v>Central Piedmont Community College</v>
          </cell>
          <cell r="D202">
            <v>71464369.821616605</v>
          </cell>
          <cell r="E202">
            <v>73226521.929890186</v>
          </cell>
          <cell r="F202">
            <v>756899607.51857007</v>
          </cell>
          <cell r="G202">
            <v>652226187.49644303</v>
          </cell>
          <cell r="H202">
            <v>4000939.22</v>
          </cell>
          <cell r="I202">
            <v>4250772.22</v>
          </cell>
          <cell r="J202">
            <v>11407546.125726195</v>
          </cell>
          <cell r="K202">
            <v>11461649.700217389</v>
          </cell>
          <cell r="L202">
            <v>4000939.22</v>
          </cell>
          <cell r="M202">
            <v>4250772.22</v>
          </cell>
          <cell r="N202">
            <v>0</v>
          </cell>
          <cell r="O202">
            <v>0</v>
          </cell>
          <cell r="P202">
            <v>0</v>
          </cell>
          <cell r="Q202">
            <v>0</v>
          </cell>
          <cell r="R202">
            <v>0</v>
          </cell>
          <cell r="T202">
            <v>0</v>
          </cell>
        </row>
        <row r="203">
          <cell r="B203">
            <v>36006</v>
          </cell>
          <cell r="C203" t="str">
            <v>Lake Norman Charter School</v>
          </cell>
          <cell r="D203">
            <v>6285158.7119506169</v>
          </cell>
          <cell r="E203">
            <v>6678352.4015735276</v>
          </cell>
          <cell r="F203">
            <v>82296269.40169999</v>
          </cell>
          <cell r="G203">
            <v>81602574.01808995</v>
          </cell>
          <cell r="H203">
            <v>351875.18</v>
          </cell>
          <cell r="I203">
            <v>387675.86</v>
          </cell>
          <cell r="J203">
            <v>1003272.5131845934</v>
          </cell>
          <cell r="K203">
            <v>1045317.103476911</v>
          </cell>
          <cell r="L203">
            <v>351875.18</v>
          </cell>
          <cell r="M203">
            <v>387675.86</v>
          </cell>
          <cell r="N203">
            <v>0</v>
          </cell>
          <cell r="O203">
            <v>0</v>
          </cell>
          <cell r="P203">
            <v>0</v>
          </cell>
          <cell r="Q203">
            <v>0</v>
          </cell>
          <cell r="R203">
            <v>0</v>
          </cell>
          <cell r="T203">
            <v>0</v>
          </cell>
        </row>
        <row r="204">
          <cell r="B204">
            <v>36007</v>
          </cell>
          <cell r="C204" t="str">
            <v>Socrates Academy</v>
          </cell>
          <cell r="D204">
            <v>2222535.118539257</v>
          </cell>
          <cell r="E204">
            <v>2454038.7169557852</v>
          </cell>
          <cell r="F204">
            <v>27996668.607399989</v>
          </cell>
          <cell r="G204">
            <v>26977627.972693969</v>
          </cell>
          <cell r="H204">
            <v>124428.83</v>
          </cell>
          <cell r="I204">
            <v>142456.03</v>
          </cell>
          <cell r="J204">
            <v>354773.60178321908</v>
          </cell>
          <cell r="K204">
            <v>384113.99836043426</v>
          </cell>
          <cell r="L204">
            <v>124428.83</v>
          </cell>
          <cell r="M204">
            <v>142456.03</v>
          </cell>
          <cell r="N204">
            <v>0</v>
          </cell>
          <cell r="O204">
            <v>0</v>
          </cell>
          <cell r="P204">
            <v>0</v>
          </cell>
          <cell r="Q204">
            <v>0</v>
          </cell>
          <cell r="R204">
            <v>0</v>
          </cell>
          <cell r="T204">
            <v>0</v>
          </cell>
        </row>
        <row r="205">
          <cell r="B205">
            <v>36008</v>
          </cell>
          <cell r="C205" t="str">
            <v>Pine Lake Prep Charter</v>
          </cell>
          <cell r="D205">
            <v>6014817.0935925273</v>
          </cell>
          <cell r="E205">
            <v>6901918.5271067331</v>
          </cell>
          <cell r="F205">
            <v>87251733.359599978</v>
          </cell>
          <cell r="G205">
            <v>90249012.157932907</v>
          </cell>
          <cell r="H205">
            <v>336740.07999999996</v>
          </cell>
          <cell r="I205">
            <v>400653.79</v>
          </cell>
          <cell r="J205">
            <v>960119.05798977066</v>
          </cell>
          <cell r="K205">
            <v>1080310.3893542574</v>
          </cell>
          <cell r="L205">
            <v>336740.07999999996</v>
          </cell>
          <cell r="M205">
            <v>400653.79</v>
          </cell>
          <cell r="N205">
            <v>0</v>
          </cell>
          <cell r="O205">
            <v>0</v>
          </cell>
          <cell r="P205">
            <v>0</v>
          </cell>
          <cell r="Q205">
            <v>0</v>
          </cell>
          <cell r="R205">
            <v>0</v>
          </cell>
          <cell r="T205">
            <v>0</v>
          </cell>
        </row>
        <row r="206">
          <cell r="B206">
            <v>36009</v>
          </cell>
          <cell r="C206" t="str">
            <v>Charlotte Secondary Charter</v>
          </cell>
          <cell r="D206">
            <v>1966176.6873376211</v>
          </cell>
          <cell r="E206">
            <v>1701731.373739982</v>
          </cell>
          <cell r="F206">
            <v>27122899.102750003</v>
          </cell>
          <cell r="G206">
            <v>25786148.613891974</v>
          </cell>
          <cell r="H206">
            <v>110076.58</v>
          </cell>
          <cell r="I206">
            <v>98784.87000000001</v>
          </cell>
          <cell r="J206">
            <v>313852.22185709421</v>
          </cell>
          <cell r="K206">
            <v>266360.44394340989</v>
          </cell>
          <cell r="L206">
            <v>110076.58</v>
          </cell>
          <cell r="M206">
            <v>98784.87000000001</v>
          </cell>
          <cell r="N206">
            <v>0</v>
          </cell>
          <cell r="O206">
            <v>0</v>
          </cell>
          <cell r="P206">
            <v>0</v>
          </cell>
          <cell r="Q206">
            <v>0</v>
          </cell>
          <cell r="R206">
            <v>0</v>
          </cell>
          <cell r="T206">
            <v>0</v>
          </cell>
        </row>
        <row r="207">
          <cell r="B207">
            <v>36100</v>
          </cell>
          <cell r="C207" t="str">
            <v>Mitchell County Schools</v>
          </cell>
          <cell r="D207">
            <v>11228316.916649066</v>
          </cell>
          <cell r="E207">
            <v>11272355.97801129</v>
          </cell>
          <cell r="F207">
            <v>114527189.78119996</v>
          </cell>
          <cell r="G207">
            <v>105965622.02446994</v>
          </cell>
          <cell r="H207">
            <v>628618.34</v>
          </cell>
          <cell r="I207">
            <v>654356.05000000005</v>
          </cell>
          <cell r="J207">
            <v>1792327.3298381751</v>
          </cell>
          <cell r="K207">
            <v>1764385.2542910276</v>
          </cell>
          <cell r="L207">
            <v>628618.34</v>
          </cell>
          <cell r="M207">
            <v>654356.05000000005</v>
          </cell>
          <cell r="N207">
            <v>0</v>
          </cell>
          <cell r="O207">
            <v>0</v>
          </cell>
          <cell r="P207">
            <v>0</v>
          </cell>
          <cell r="Q207">
            <v>0</v>
          </cell>
          <cell r="R207">
            <v>0</v>
          </cell>
          <cell r="T207">
            <v>0</v>
          </cell>
        </row>
        <row r="208">
          <cell r="B208">
            <v>36102</v>
          </cell>
          <cell r="C208" t="str">
            <v>Kipp Charlotte Charter</v>
          </cell>
          <cell r="D208">
            <v>1824704.0217867708</v>
          </cell>
          <cell r="E208">
            <v>2447667.6164900563</v>
          </cell>
          <cell r="F208">
            <v>27713089.4113</v>
          </cell>
          <cell r="G208">
            <v>29173294.824065972</v>
          </cell>
          <cell r="H208">
            <v>102156.22</v>
          </cell>
          <cell r="I208">
            <v>142086.19</v>
          </cell>
          <cell r="J208">
            <v>291269.55637177429</v>
          </cell>
          <cell r="K208">
            <v>383116.77331384539</v>
          </cell>
          <cell r="L208">
            <v>102156.22</v>
          </cell>
          <cell r="M208">
            <v>142086.19</v>
          </cell>
          <cell r="N208">
            <v>0</v>
          </cell>
          <cell r="O208">
            <v>0</v>
          </cell>
          <cell r="P208">
            <v>0</v>
          </cell>
          <cell r="Q208">
            <v>0</v>
          </cell>
          <cell r="R208">
            <v>0</v>
          </cell>
          <cell r="T208">
            <v>0</v>
          </cell>
        </row>
        <row r="209">
          <cell r="B209">
            <v>36105</v>
          </cell>
          <cell r="C209" t="str">
            <v>Mayland Technical College</v>
          </cell>
          <cell r="D209">
            <v>6274334.5801438354</v>
          </cell>
          <cell r="E209">
            <v>6324078.2851828085</v>
          </cell>
          <cell r="F209">
            <v>58669980.106100015</v>
          </cell>
          <cell r="G209">
            <v>53378361.810655959</v>
          </cell>
          <cell r="H209">
            <v>351269.18999999994</v>
          </cell>
          <cell r="I209">
            <v>367110.38</v>
          </cell>
          <cell r="J209">
            <v>1001544.7041636083</v>
          </cell>
          <cell r="K209">
            <v>989864.98431423644</v>
          </cell>
          <cell r="L209">
            <v>351269.18999999994</v>
          </cell>
          <cell r="M209">
            <v>367110.38</v>
          </cell>
          <cell r="N209">
            <v>0</v>
          </cell>
          <cell r="O209">
            <v>0</v>
          </cell>
          <cell r="P209">
            <v>0</v>
          </cell>
          <cell r="Q209">
            <v>0</v>
          </cell>
          <cell r="R209">
            <v>0</v>
          </cell>
          <cell r="T209">
            <v>0</v>
          </cell>
        </row>
        <row r="210">
          <cell r="B210">
            <v>36200</v>
          </cell>
          <cell r="C210" t="str">
            <v>Montgomery County Schools</v>
          </cell>
          <cell r="D210">
            <v>22864179.837967232</v>
          </cell>
          <cell r="E210">
            <v>23109897.508345257</v>
          </cell>
          <cell r="F210">
            <v>235217459.57333708</v>
          </cell>
          <cell r="G210">
            <v>224656708.44612071</v>
          </cell>
          <cell r="H210">
            <v>1280053.18</v>
          </cell>
          <cell r="I210">
            <v>1341520.9099999999</v>
          </cell>
          <cell r="J210">
            <v>3649709.4535298869</v>
          </cell>
          <cell r="K210">
            <v>3617235.1610825337</v>
          </cell>
          <cell r="L210">
            <v>1280053.18</v>
          </cell>
          <cell r="M210">
            <v>1341520.9099999999</v>
          </cell>
          <cell r="N210">
            <v>0</v>
          </cell>
          <cell r="O210">
            <v>0</v>
          </cell>
          <cell r="P210">
            <v>0</v>
          </cell>
          <cell r="Q210">
            <v>0</v>
          </cell>
          <cell r="R210">
            <v>0</v>
          </cell>
          <cell r="T210">
            <v>0</v>
          </cell>
        </row>
        <row r="211">
          <cell r="B211">
            <v>36205</v>
          </cell>
          <cell r="C211" t="str">
            <v>Montgomery Community College</v>
          </cell>
          <cell r="D211">
            <v>3991214.7601614636</v>
          </cell>
          <cell r="E211">
            <v>4078788.3717977791</v>
          </cell>
          <cell r="F211">
            <v>41496389.026300006</v>
          </cell>
          <cell r="G211">
            <v>35794753.815738969</v>
          </cell>
          <cell r="H211">
            <v>223448.52</v>
          </cell>
          <cell r="I211">
            <v>236772.14</v>
          </cell>
          <cell r="J211">
            <v>637100.23033672874</v>
          </cell>
          <cell r="K211">
            <v>638425.01714919694</v>
          </cell>
          <cell r="L211">
            <v>223448.52</v>
          </cell>
          <cell r="M211">
            <v>236772.14</v>
          </cell>
          <cell r="N211">
            <v>0</v>
          </cell>
          <cell r="O211">
            <v>0</v>
          </cell>
          <cell r="P211">
            <v>0</v>
          </cell>
          <cell r="Q211">
            <v>0</v>
          </cell>
          <cell r="R211">
            <v>0</v>
          </cell>
          <cell r="T211">
            <v>0</v>
          </cell>
        </row>
        <row r="212">
          <cell r="B212">
            <v>36300</v>
          </cell>
          <cell r="C212" t="str">
            <v>Moore County Schools</v>
          </cell>
          <cell r="D212">
            <v>68358216.949508741</v>
          </cell>
          <cell r="E212">
            <v>69320561.544606775</v>
          </cell>
          <cell r="F212">
            <v>743835092.31826484</v>
          </cell>
          <cell r="G212">
            <v>723496251.43916392</v>
          </cell>
          <cell r="H212">
            <v>3827040.9699999993</v>
          </cell>
          <cell r="I212">
            <v>4024032.6799999997</v>
          </cell>
          <cell r="J212">
            <v>10911724.470115522</v>
          </cell>
          <cell r="K212">
            <v>10850276.272951407</v>
          </cell>
          <cell r="L212">
            <v>3827040.9699999993</v>
          </cell>
          <cell r="M212">
            <v>4024032.6799999997</v>
          </cell>
          <cell r="N212">
            <v>0</v>
          </cell>
          <cell r="O212">
            <v>0</v>
          </cell>
          <cell r="P212">
            <v>0</v>
          </cell>
          <cell r="Q212">
            <v>0</v>
          </cell>
          <cell r="R212">
            <v>0</v>
          </cell>
          <cell r="T212">
            <v>0</v>
          </cell>
        </row>
        <row r="213">
          <cell r="B213">
            <v>36301</v>
          </cell>
          <cell r="C213" t="str">
            <v>Academy Of Moore County</v>
          </cell>
          <cell r="D213">
            <v>728917.81640125369</v>
          </cell>
          <cell r="E213">
            <v>920445.37704307947</v>
          </cell>
          <cell r="F213">
            <v>9600362.6270000003</v>
          </cell>
          <cell r="G213">
            <v>11090825.921207998</v>
          </cell>
          <cell r="H213">
            <v>40808.53</v>
          </cell>
          <cell r="I213">
            <v>53431.510000000009</v>
          </cell>
          <cell r="J213">
            <v>116353.97657904963</v>
          </cell>
          <cell r="K213">
            <v>144071.05788737431</v>
          </cell>
          <cell r="L213">
            <v>40808.53</v>
          </cell>
          <cell r="M213">
            <v>53431.510000000009</v>
          </cell>
          <cell r="N213">
            <v>0</v>
          </cell>
          <cell r="O213">
            <v>0</v>
          </cell>
          <cell r="P213">
            <v>0</v>
          </cell>
          <cell r="Q213">
            <v>0</v>
          </cell>
          <cell r="R213">
            <v>0</v>
          </cell>
          <cell r="T213">
            <v>0</v>
          </cell>
        </row>
        <row r="214">
          <cell r="B214">
            <v>36302</v>
          </cell>
          <cell r="C214" t="str">
            <v>Stars Charter School</v>
          </cell>
          <cell r="D214">
            <v>1451510.1987248238</v>
          </cell>
          <cell r="E214">
            <v>1438544.1489201325</v>
          </cell>
          <cell r="F214">
            <v>18896299.531399991</v>
          </cell>
          <cell r="G214">
            <v>18052502.671578981</v>
          </cell>
          <cell r="H214">
            <v>81262.929999999993</v>
          </cell>
          <cell r="I214">
            <v>83506.949999999983</v>
          </cell>
          <cell r="J214">
            <v>231698.25166368281</v>
          </cell>
          <cell r="K214">
            <v>225165.53673006935</v>
          </cell>
          <cell r="L214">
            <v>81262.929999999993</v>
          </cell>
          <cell r="M214">
            <v>83506.949999999983</v>
          </cell>
          <cell r="N214">
            <v>0</v>
          </cell>
          <cell r="O214">
            <v>0</v>
          </cell>
          <cell r="P214">
            <v>0</v>
          </cell>
          <cell r="Q214">
            <v>0</v>
          </cell>
          <cell r="R214">
            <v>0</v>
          </cell>
          <cell r="T214">
            <v>0</v>
          </cell>
        </row>
        <row r="215">
          <cell r="B215">
            <v>36305</v>
          </cell>
          <cell r="C215" t="str">
            <v>Sandhills Community College</v>
          </cell>
          <cell r="D215">
            <v>15238962.742976651</v>
          </cell>
          <cell r="E215">
            <v>15288741.708445018</v>
          </cell>
          <cell r="F215">
            <v>149767204.85058302</v>
          </cell>
          <cell r="G215">
            <v>126803019.13250092</v>
          </cell>
          <cell r="H215">
            <v>853154.71000000008</v>
          </cell>
          <cell r="I215">
            <v>887505.74</v>
          </cell>
          <cell r="J215">
            <v>2432529.2566442825</v>
          </cell>
          <cell r="K215">
            <v>2393042.810186666</v>
          </cell>
          <cell r="L215">
            <v>853154.71000000008</v>
          </cell>
          <cell r="M215">
            <v>887505.74</v>
          </cell>
          <cell r="N215">
            <v>0</v>
          </cell>
          <cell r="O215">
            <v>0</v>
          </cell>
          <cell r="P215">
            <v>0</v>
          </cell>
          <cell r="Q215">
            <v>0</v>
          </cell>
          <cell r="R215">
            <v>0</v>
          </cell>
          <cell r="T215">
            <v>0</v>
          </cell>
        </row>
        <row r="216">
          <cell r="B216">
            <v>36310</v>
          </cell>
          <cell r="C216" t="str">
            <v>Fernleaf Community Charter</v>
          </cell>
          <cell r="D216">
            <v>0</v>
          </cell>
          <cell r="E216">
            <v>495636.61170164373</v>
          </cell>
          <cell r="F216" t="str">
            <v xml:space="preserve"> </v>
          </cell>
          <cell r="G216">
            <v>3833983</v>
          </cell>
          <cell r="H216">
            <v>0</v>
          </cell>
          <cell r="I216">
            <v>28771.519999999997</v>
          </cell>
          <cell r="J216">
            <v>0</v>
          </cell>
          <cell r="K216">
            <v>77578.629603163878</v>
          </cell>
          <cell r="L216">
            <v>0</v>
          </cell>
          <cell r="M216">
            <v>28771.519999999997</v>
          </cell>
          <cell r="N216">
            <v>0</v>
          </cell>
          <cell r="O216">
            <v>0</v>
          </cell>
          <cell r="P216">
            <v>0</v>
          </cell>
          <cell r="Q216">
            <v>0</v>
          </cell>
          <cell r="R216">
            <v>0</v>
          </cell>
          <cell r="T216">
            <v>0</v>
          </cell>
        </row>
        <row r="217">
          <cell r="B217">
            <v>36400</v>
          </cell>
          <cell r="C217" t="str">
            <v>Nash-Rocky Mount Schools</v>
          </cell>
          <cell r="D217">
            <v>77238322.251910955</v>
          </cell>
          <cell r="E217">
            <v>81571094.365375474</v>
          </cell>
          <cell r="F217">
            <v>798178934.62570596</v>
          </cell>
          <cell r="G217">
            <v>796964765.53256309</v>
          </cell>
          <cell r="H217">
            <v>4324194.4699999988</v>
          </cell>
          <cell r="I217">
            <v>4735171.5299999984</v>
          </cell>
          <cell r="J217">
            <v>12329217.006484572</v>
          </cell>
          <cell r="K217">
            <v>12767768.899012521</v>
          </cell>
          <cell r="L217">
            <v>4324194.4699999988</v>
          </cell>
          <cell r="M217">
            <v>4735171.5299999984</v>
          </cell>
          <cell r="N217">
            <v>0</v>
          </cell>
          <cell r="O217">
            <v>0</v>
          </cell>
          <cell r="P217">
            <v>0</v>
          </cell>
          <cell r="Q217">
            <v>0</v>
          </cell>
          <cell r="R217">
            <v>0</v>
          </cell>
          <cell r="T217">
            <v>0</v>
          </cell>
        </row>
        <row r="218">
          <cell r="B218">
            <v>36405</v>
          </cell>
          <cell r="C218" t="str">
            <v>Nash Technical College</v>
          </cell>
          <cell r="D218">
            <v>13046858.76210946</v>
          </cell>
          <cell r="E218">
            <v>13374821.715697886</v>
          </cell>
          <cell r="F218">
            <v>135739117.66581658</v>
          </cell>
          <cell r="G218">
            <v>123206476.75766686</v>
          </cell>
          <cell r="H218">
            <v>730429.57000000007</v>
          </cell>
          <cell r="I218">
            <v>776403.40000000014</v>
          </cell>
          <cell r="J218">
            <v>2082613.2448393831</v>
          </cell>
          <cell r="K218">
            <v>2093469.9241206963</v>
          </cell>
          <cell r="L218">
            <v>730429.57000000007</v>
          </cell>
          <cell r="M218">
            <v>776403.40000000014</v>
          </cell>
          <cell r="N218">
            <v>0</v>
          </cell>
          <cell r="O218">
            <v>0</v>
          </cell>
          <cell r="P218">
            <v>0</v>
          </cell>
          <cell r="Q218">
            <v>0</v>
          </cell>
          <cell r="R218">
            <v>0</v>
          </cell>
          <cell r="T218">
            <v>0</v>
          </cell>
        </row>
        <row r="219">
          <cell r="B219">
            <v>36500</v>
          </cell>
          <cell r="C219" t="str">
            <v>New Hanover County Schools</v>
          </cell>
          <cell r="D219">
            <v>141325639.44247013</v>
          </cell>
          <cell r="E219">
            <v>150756934.11205006</v>
          </cell>
          <cell r="F219">
            <v>1576913735.8970599</v>
          </cell>
          <cell r="G219">
            <v>1542361988.9778728</v>
          </cell>
          <cell r="H219">
            <v>7912128.7299999995</v>
          </cell>
          <cell r="I219">
            <v>8751383.6600000001</v>
          </cell>
          <cell r="J219">
            <v>22559196.347941123</v>
          </cell>
          <cell r="K219">
            <v>23596958.084742159</v>
          </cell>
          <cell r="L219">
            <v>7912128.7299999995</v>
          </cell>
          <cell r="M219">
            <v>8751383.6600000001</v>
          </cell>
          <cell r="N219">
            <v>0</v>
          </cell>
          <cell r="O219">
            <v>0</v>
          </cell>
          <cell r="P219">
            <v>0</v>
          </cell>
          <cell r="Q219">
            <v>0</v>
          </cell>
          <cell r="R219">
            <v>0</v>
          </cell>
          <cell r="T219">
            <v>0</v>
          </cell>
        </row>
        <row r="220">
          <cell r="B220">
            <v>36501</v>
          </cell>
          <cell r="C220" t="str">
            <v>Cape Fear Center For Inquiry</v>
          </cell>
          <cell r="D220">
            <v>1520588.7687104549</v>
          </cell>
          <cell r="E220">
            <v>1716039.8207625716</v>
          </cell>
          <cell r="F220">
            <v>18846349.271299999</v>
          </cell>
          <cell r="G220">
            <v>19152611.798280988</v>
          </cell>
          <cell r="H220">
            <v>85130.3</v>
          </cell>
          <cell r="I220">
            <v>99615.47</v>
          </cell>
          <cell r="J220">
            <v>242724.96295180125</v>
          </cell>
          <cell r="K220">
            <v>268600.04789024295</v>
          </cell>
          <cell r="L220">
            <v>85130.3</v>
          </cell>
          <cell r="M220">
            <v>99615.47</v>
          </cell>
          <cell r="N220">
            <v>0</v>
          </cell>
          <cell r="O220">
            <v>0</v>
          </cell>
          <cell r="P220">
            <v>0</v>
          </cell>
          <cell r="Q220">
            <v>0</v>
          </cell>
          <cell r="R220">
            <v>0</v>
          </cell>
          <cell r="T220">
            <v>0</v>
          </cell>
        </row>
        <row r="221">
          <cell r="B221">
            <v>36502</v>
          </cell>
          <cell r="C221" t="str">
            <v>Wilmington Preparatory Academy</v>
          </cell>
          <cell r="D221">
            <v>568128.75807196216</v>
          </cell>
          <cell r="E221">
            <v>614148.31384314189</v>
          </cell>
          <cell r="F221">
            <v>7778712.3083000015</v>
          </cell>
          <cell r="G221">
            <v>7035695.4420809932</v>
          </cell>
          <cell r="H221">
            <v>31806.739999999994</v>
          </cell>
          <cell r="I221">
            <v>35651.079999999994</v>
          </cell>
          <cell r="J221">
            <v>90687.919437821474</v>
          </cell>
          <cell r="K221">
            <v>96128.460723408527</v>
          </cell>
          <cell r="L221">
            <v>31806.739999999994</v>
          </cell>
          <cell r="M221">
            <v>35651.079999999994</v>
          </cell>
          <cell r="N221">
            <v>0</v>
          </cell>
          <cell r="O221">
            <v>0</v>
          </cell>
          <cell r="P221">
            <v>0</v>
          </cell>
          <cell r="Q221">
            <v>0</v>
          </cell>
          <cell r="R221">
            <v>0</v>
          </cell>
          <cell r="T221">
            <v>0</v>
          </cell>
        </row>
        <row r="222">
          <cell r="B222">
            <v>36505</v>
          </cell>
          <cell r="C222" t="str">
            <v>Cape Fear Community College</v>
          </cell>
          <cell r="D222">
            <v>31063661.96760349</v>
          </cell>
          <cell r="E222">
            <v>32449839.317646835</v>
          </cell>
          <cell r="F222">
            <v>314693107.06327885</v>
          </cell>
          <cell r="G222">
            <v>291502967.45891494</v>
          </cell>
          <cell r="H222">
            <v>1739101.93</v>
          </cell>
          <cell r="I222">
            <v>1883701.0399999996</v>
          </cell>
          <cell r="J222">
            <v>4958557.0769591555</v>
          </cell>
          <cell r="K222">
            <v>5079152.7616634276</v>
          </cell>
          <cell r="L222">
            <v>1739101.93</v>
          </cell>
          <cell r="M222">
            <v>1883701.0399999996</v>
          </cell>
          <cell r="N222">
            <v>0</v>
          </cell>
          <cell r="O222">
            <v>0</v>
          </cell>
          <cell r="P222">
            <v>0</v>
          </cell>
          <cell r="Q222">
            <v>0</v>
          </cell>
          <cell r="R222">
            <v>0</v>
          </cell>
          <cell r="T222">
            <v>0</v>
          </cell>
        </row>
        <row r="223">
          <cell r="B223">
            <v>36600</v>
          </cell>
          <cell r="C223" t="str">
            <v>Northampton County Schools</v>
          </cell>
          <cell r="D223">
            <v>11983836.994183002</v>
          </cell>
          <cell r="E223">
            <v>12437386.048347268</v>
          </cell>
          <cell r="F223">
            <v>116482565.12861156</v>
          </cell>
          <cell r="G223">
            <v>107714503.50018692</v>
          </cell>
          <cell r="H223">
            <v>670916.19999999995</v>
          </cell>
          <cell r="I223">
            <v>721985.61</v>
          </cell>
          <cell r="J223">
            <v>1912927.7095084039</v>
          </cell>
          <cell r="K223">
            <v>1946739.4915876647</v>
          </cell>
          <cell r="L223">
            <v>670916.19999999995</v>
          </cell>
          <cell r="M223">
            <v>721985.61</v>
          </cell>
          <cell r="N223">
            <v>0</v>
          </cell>
          <cell r="O223">
            <v>0</v>
          </cell>
          <cell r="P223">
            <v>0</v>
          </cell>
          <cell r="Q223">
            <v>0</v>
          </cell>
          <cell r="R223">
            <v>0</v>
          </cell>
          <cell r="T223">
            <v>0</v>
          </cell>
        </row>
        <row r="224">
          <cell r="B224">
            <v>36601</v>
          </cell>
          <cell r="C224" t="str">
            <v>Gaston College Preparatory Charter</v>
          </cell>
          <cell r="D224">
            <v>4720999.2358727138</v>
          </cell>
          <cell r="E224">
            <v>5316972.7461997224</v>
          </cell>
          <cell r="F224">
            <v>62609065.780770883</v>
          </cell>
          <cell r="G224">
            <v>66010032.646546975</v>
          </cell>
          <cell r="H224">
            <v>264305.57</v>
          </cell>
          <cell r="I224">
            <v>308648.28000000003</v>
          </cell>
          <cell r="J224">
            <v>753592.54796711286</v>
          </cell>
          <cell r="K224">
            <v>832229.60037473228</v>
          </cell>
          <cell r="L224">
            <v>264305.57</v>
          </cell>
          <cell r="M224">
            <v>308648.28000000003</v>
          </cell>
          <cell r="N224">
            <v>0</v>
          </cell>
          <cell r="O224">
            <v>0</v>
          </cell>
          <cell r="P224">
            <v>0</v>
          </cell>
          <cell r="Q224">
            <v>0</v>
          </cell>
          <cell r="R224">
            <v>0</v>
          </cell>
          <cell r="T224">
            <v>0</v>
          </cell>
        </row>
        <row r="225">
          <cell r="B225">
            <v>36700</v>
          </cell>
          <cell r="C225" t="str">
            <v>Onslow County Schools</v>
          </cell>
          <cell r="D225">
            <v>120048603.05695614</v>
          </cell>
          <cell r="E225">
            <v>125139069.89083733</v>
          </cell>
          <cell r="F225">
            <v>1363004321.263164</v>
          </cell>
          <cell r="G225">
            <v>1301036489.7279294</v>
          </cell>
          <cell r="H225">
            <v>6720931.9200000009</v>
          </cell>
          <cell r="I225">
            <v>7264276.2199999988</v>
          </cell>
          <cell r="J225">
            <v>19162835.691681795</v>
          </cell>
          <cell r="K225">
            <v>19587167.942689553</v>
          </cell>
          <cell r="L225">
            <v>6720931.9200000009</v>
          </cell>
          <cell r="M225">
            <v>7264276.2199999988</v>
          </cell>
          <cell r="N225">
            <v>0</v>
          </cell>
          <cell r="O225">
            <v>0</v>
          </cell>
          <cell r="P225">
            <v>0</v>
          </cell>
          <cell r="Q225">
            <v>0</v>
          </cell>
          <cell r="R225">
            <v>0</v>
          </cell>
          <cell r="T225">
            <v>0</v>
          </cell>
        </row>
        <row r="226">
          <cell r="B226">
            <v>36701</v>
          </cell>
          <cell r="C226" t="str">
            <v>Zeca School Of The Arts And Technology</v>
          </cell>
          <cell r="D226">
            <v>479439.6098413681</v>
          </cell>
          <cell r="E226">
            <v>346673.03384286567</v>
          </cell>
          <cell r="F226">
            <v>6984671.1623</v>
          </cell>
          <cell r="G226">
            <v>4866683.7611379996</v>
          </cell>
          <cell r="H226">
            <v>26841.470000000005</v>
          </cell>
          <cell r="I226">
            <v>20124.239999999998</v>
          </cell>
          <cell r="J226">
            <v>76530.856948958084</v>
          </cell>
          <cell r="K226">
            <v>54262.373381912897</v>
          </cell>
          <cell r="L226">
            <v>26841.470000000005</v>
          </cell>
          <cell r="M226">
            <v>20124.239999999998</v>
          </cell>
          <cell r="N226">
            <v>0</v>
          </cell>
          <cell r="O226">
            <v>0</v>
          </cell>
          <cell r="P226">
            <v>0</v>
          </cell>
          <cell r="Q226">
            <v>0</v>
          </cell>
          <cell r="R226">
            <v>0</v>
          </cell>
          <cell r="T226">
            <v>0</v>
          </cell>
        </row>
        <row r="227">
          <cell r="B227">
            <v>36705</v>
          </cell>
          <cell r="C227" t="str">
            <v>Coastal Carolina Community College</v>
          </cell>
          <cell r="D227">
            <v>14761673.169844767</v>
          </cell>
          <cell r="E227">
            <v>15884719.190354742</v>
          </cell>
          <cell r="F227">
            <v>158358736.23645002</v>
          </cell>
          <cell r="G227">
            <v>139912200.92574275</v>
          </cell>
          <cell r="H227">
            <v>826433.60999999987</v>
          </cell>
          <cell r="I227">
            <v>922102.01000000013</v>
          </cell>
          <cell r="J227">
            <v>2356341.6006918023</v>
          </cell>
          <cell r="K227">
            <v>2486327.1141087757</v>
          </cell>
          <cell r="L227">
            <v>826433.60999999987</v>
          </cell>
          <cell r="M227">
            <v>922102.01000000013</v>
          </cell>
          <cell r="N227">
            <v>0</v>
          </cell>
          <cell r="O227">
            <v>0</v>
          </cell>
          <cell r="P227">
            <v>0</v>
          </cell>
          <cell r="Q227">
            <v>0</v>
          </cell>
          <cell r="R227">
            <v>0</v>
          </cell>
          <cell r="T227">
            <v>0</v>
          </cell>
        </row>
        <row r="228">
          <cell r="B228">
            <v>36800</v>
          </cell>
          <cell r="C228" t="str">
            <v>Orange County Schools</v>
          </cell>
          <cell r="D228">
            <v>47161138.459053196</v>
          </cell>
          <cell r="E228">
            <v>50305607.895401858</v>
          </cell>
          <cell r="F228">
            <v>515808782.89304972</v>
          </cell>
          <cell r="G228">
            <v>501232894.45399964</v>
          </cell>
          <cell r="H228">
            <v>2640320.61</v>
          </cell>
          <cell r="I228">
            <v>2920221.73</v>
          </cell>
          <cell r="J228">
            <v>7528127.1444259826</v>
          </cell>
          <cell r="K228">
            <v>7873994.8376304219</v>
          </cell>
          <cell r="L228">
            <v>2640320.61</v>
          </cell>
          <cell r="M228">
            <v>2920221.73</v>
          </cell>
          <cell r="N228">
            <v>0</v>
          </cell>
          <cell r="O228">
            <v>0</v>
          </cell>
          <cell r="P228">
            <v>0</v>
          </cell>
          <cell r="Q228">
            <v>0</v>
          </cell>
          <cell r="R228">
            <v>0</v>
          </cell>
          <cell r="T228">
            <v>0</v>
          </cell>
        </row>
        <row r="229">
          <cell r="B229">
            <v>36802</v>
          </cell>
          <cell r="C229" t="str">
            <v>Orange Charter School</v>
          </cell>
          <cell r="D229">
            <v>978106.30296921555</v>
          </cell>
          <cell r="E229">
            <v>1396431.0439192008</v>
          </cell>
          <cell r="F229">
            <v>13835151.160499997</v>
          </cell>
          <cell r="G229">
            <v>17711342.233002979</v>
          </cell>
          <cell r="H229">
            <v>54759.369999999995</v>
          </cell>
          <cell r="I229">
            <v>81062.3</v>
          </cell>
          <cell r="J229">
            <v>156130.84946856732</v>
          </cell>
          <cell r="K229">
            <v>218573.85867971354</v>
          </cell>
          <cell r="L229">
            <v>54759.369999999995</v>
          </cell>
          <cell r="M229">
            <v>81062.3</v>
          </cell>
          <cell r="N229">
            <v>0</v>
          </cell>
          <cell r="O229">
            <v>0</v>
          </cell>
          <cell r="P229">
            <v>0</v>
          </cell>
          <cell r="Q229">
            <v>0</v>
          </cell>
          <cell r="R229">
            <v>0</v>
          </cell>
          <cell r="T229">
            <v>0</v>
          </cell>
        </row>
        <row r="230">
          <cell r="B230">
            <v>36810</v>
          </cell>
          <cell r="C230" t="str">
            <v>Chapel Hill - Carboro City Schools</v>
          </cell>
          <cell r="D230">
            <v>86451538.920144767</v>
          </cell>
          <cell r="E230">
            <v>90058782.96810396</v>
          </cell>
          <cell r="F230">
            <v>1009278391.727854</v>
          </cell>
          <cell r="G230">
            <v>949490652.13117385</v>
          </cell>
          <cell r="H230">
            <v>4839997.24</v>
          </cell>
          <cell r="I230">
            <v>5227878.6800000006</v>
          </cell>
          <cell r="J230">
            <v>13799882.659474012</v>
          </cell>
          <cell r="K230">
            <v>14096289.09859463</v>
          </cell>
          <cell r="L230">
            <v>4839997.24</v>
          </cell>
          <cell r="M230">
            <v>5227878.6800000006</v>
          </cell>
          <cell r="N230">
            <v>0</v>
          </cell>
          <cell r="O230">
            <v>0</v>
          </cell>
          <cell r="P230">
            <v>0</v>
          </cell>
          <cell r="Q230">
            <v>0</v>
          </cell>
          <cell r="R230">
            <v>0</v>
          </cell>
          <cell r="T230">
            <v>0</v>
          </cell>
        </row>
        <row r="231">
          <cell r="B231">
            <v>36900</v>
          </cell>
          <cell r="C231" t="str">
            <v>Pamlico County Schools</v>
          </cell>
          <cell r="D231">
            <v>9056109.3044011164</v>
          </cell>
          <cell r="E231">
            <v>9271625.0902258474</v>
          </cell>
          <cell r="F231">
            <v>96356129.171299979</v>
          </cell>
          <cell r="G231">
            <v>92701481.320374876</v>
          </cell>
          <cell r="H231">
            <v>507007.10000000003</v>
          </cell>
          <cell r="I231">
            <v>538214.36999999988</v>
          </cell>
          <cell r="J231">
            <v>1445587.2887068433</v>
          </cell>
          <cell r="K231">
            <v>1451224.4489457</v>
          </cell>
          <cell r="L231">
            <v>507007.10000000003</v>
          </cell>
          <cell r="M231">
            <v>538214.36999999988</v>
          </cell>
          <cell r="N231">
            <v>0</v>
          </cell>
          <cell r="O231">
            <v>0</v>
          </cell>
          <cell r="P231">
            <v>0</v>
          </cell>
          <cell r="Q231">
            <v>0</v>
          </cell>
          <cell r="R231">
            <v>0</v>
          </cell>
          <cell r="T231">
            <v>0</v>
          </cell>
        </row>
        <row r="232">
          <cell r="B232">
            <v>36901</v>
          </cell>
          <cell r="C232" t="str">
            <v>Arapahoe Charter School</v>
          </cell>
          <cell r="D232">
            <v>2979048.3176238076</v>
          </cell>
          <cell r="E232">
            <v>3177108.1457614149</v>
          </cell>
          <cell r="F232">
            <v>31532940.005000003</v>
          </cell>
          <cell r="G232">
            <v>31549565.23931798</v>
          </cell>
          <cell r="H232">
            <v>166782.29</v>
          </cell>
          <cell r="I232">
            <v>184429.94</v>
          </cell>
          <cell r="J232">
            <v>475532.50912150636</v>
          </cell>
          <cell r="K232">
            <v>497291.14078761701</v>
          </cell>
          <cell r="L232">
            <v>166782.29</v>
          </cell>
          <cell r="M232">
            <v>184429.94</v>
          </cell>
          <cell r="N232">
            <v>0</v>
          </cell>
          <cell r="O232">
            <v>0</v>
          </cell>
          <cell r="P232">
            <v>0</v>
          </cell>
          <cell r="Q232">
            <v>0</v>
          </cell>
          <cell r="R232">
            <v>0</v>
          </cell>
          <cell r="T232">
            <v>0</v>
          </cell>
        </row>
        <row r="233">
          <cell r="B233">
            <v>36905</v>
          </cell>
          <cell r="C233" t="str">
            <v>Pamlico Community College</v>
          </cell>
          <cell r="D233">
            <v>3274361.7630293239</v>
          </cell>
          <cell r="E233">
            <v>3577401.5077290018</v>
          </cell>
          <cell r="F233">
            <v>28863283.236099988</v>
          </cell>
          <cell r="G233">
            <v>28647119.310463987</v>
          </cell>
          <cell r="H233">
            <v>183315.44</v>
          </cell>
          <cell r="I233">
            <v>207666.81999999998</v>
          </cell>
          <cell r="J233">
            <v>522672.1083150552</v>
          </cell>
          <cell r="K233">
            <v>559946.33963193127</v>
          </cell>
          <cell r="L233">
            <v>183315.44</v>
          </cell>
          <cell r="M233">
            <v>207666.81999999998</v>
          </cell>
          <cell r="N233">
            <v>0</v>
          </cell>
          <cell r="O233">
            <v>0</v>
          </cell>
          <cell r="P233">
            <v>0</v>
          </cell>
          <cell r="Q233">
            <v>0</v>
          </cell>
          <cell r="R233">
            <v>0</v>
          </cell>
          <cell r="T233">
            <v>0</v>
          </cell>
        </row>
        <row r="234">
          <cell r="B234">
            <v>37000</v>
          </cell>
          <cell r="C234" t="str">
            <v>Elizabeth City And Pasquotank County Schools</v>
          </cell>
          <cell r="D234">
            <v>30964110.284484569</v>
          </cell>
          <cell r="E234">
            <v>30658387.124872584</v>
          </cell>
          <cell r="F234">
            <v>332757912.24252808</v>
          </cell>
          <cell r="G234">
            <v>308087008.41017854</v>
          </cell>
          <cell r="H234">
            <v>1733528.52</v>
          </cell>
          <cell r="I234">
            <v>1779707.9100000001</v>
          </cell>
          <cell r="J234">
            <v>4942666.0753326472</v>
          </cell>
          <cell r="K234">
            <v>4798748.9278185833</v>
          </cell>
          <cell r="L234">
            <v>1733528.52</v>
          </cell>
          <cell r="M234">
            <v>1779707.9100000001</v>
          </cell>
          <cell r="N234">
            <v>0</v>
          </cell>
          <cell r="O234">
            <v>0</v>
          </cell>
          <cell r="P234">
            <v>0</v>
          </cell>
          <cell r="Q234">
            <v>0</v>
          </cell>
          <cell r="R234">
            <v>0</v>
          </cell>
          <cell r="T234">
            <v>0</v>
          </cell>
        </row>
        <row r="235">
          <cell r="B235">
            <v>37001</v>
          </cell>
          <cell r="C235" t="str">
            <v>N.E. ACADEMY OF AEROSPACE &amp; ADV.TECH</v>
          </cell>
          <cell r="D235">
            <v>525350.40451719856</v>
          </cell>
          <cell r="E235">
            <v>1033474.7010664229</v>
          </cell>
          <cell r="F235">
            <v>5375081.3422999987</v>
          </cell>
          <cell r="G235">
            <v>12119478.629130986</v>
          </cell>
          <cell r="H235">
            <v>29411.79</v>
          </cell>
          <cell r="I235">
            <v>59992.82</v>
          </cell>
          <cell r="J235">
            <v>83859.397160542823</v>
          </cell>
          <cell r="K235">
            <v>161762.76962876073</v>
          </cell>
          <cell r="L235">
            <v>29411.79</v>
          </cell>
          <cell r="M235">
            <v>59992.82</v>
          </cell>
          <cell r="N235">
            <v>0</v>
          </cell>
          <cell r="O235">
            <v>0</v>
          </cell>
          <cell r="P235">
            <v>0</v>
          </cell>
          <cell r="Q235">
            <v>0</v>
          </cell>
          <cell r="R235">
            <v>0</v>
          </cell>
          <cell r="T235">
            <v>0</v>
          </cell>
        </row>
        <row r="236">
          <cell r="B236">
            <v>37005</v>
          </cell>
          <cell r="C236" t="str">
            <v>College Of The Albemarle</v>
          </cell>
          <cell r="D236">
            <v>8273665.2729444532</v>
          </cell>
          <cell r="E236">
            <v>8461652.0870597586</v>
          </cell>
          <cell r="F236">
            <v>78274982.212499976</v>
          </cell>
          <cell r="G236">
            <v>69477270.843236879</v>
          </cell>
          <cell r="H236">
            <v>463201.9</v>
          </cell>
          <cell r="I236">
            <v>491195.74000000005</v>
          </cell>
          <cell r="J236">
            <v>1320689.1555263395</v>
          </cell>
          <cell r="K236">
            <v>1324444.880774877</v>
          </cell>
          <cell r="L236">
            <v>463201.9</v>
          </cell>
          <cell r="M236">
            <v>491195.74000000005</v>
          </cell>
          <cell r="N236">
            <v>0</v>
          </cell>
          <cell r="O236">
            <v>0</v>
          </cell>
          <cell r="P236">
            <v>0</v>
          </cell>
          <cell r="Q236">
            <v>0</v>
          </cell>
          <cell r="R236">
            <v>0</v>
          </cell>
          <cell r="T236">
            <v>0</v>
          </cell>
        </row>
        <row r="237">
          <cell r="B237">
            <v>37100</v>
          </cell>
          <cell r="C237" t="str">
            <v>Pender County Schools</v>
          </cell>
          <cell r="D237">
            <v>41739002.7318248</v>
          </cell>
          <cell r="E237">
            <v>44047773.275460571</v>
          </cell>
          <cell r="F237">
            <v>469086413.25363415</v>
          </cell>
          <cell r="G237">
            <v>459404254.3984701</v>
          </cell>
          <cell r="H237">
            <v>2336761.85</v>
          </cell>
          <cell r="I237">
            <v>2556956.77</v>
          </cell>
          <cell r="J237">
            <v>6662615.2318085637</v>
          </cell>
          <cell r="K237">
            <v>6894498.5239268653</v>
          </cell>
          <cell r="L237">
            <v>2336761.85</v>
          </cell>
          <cell r="M237">
            <v>2556956.77</v>
          </cell>
          <cell r="N237">
            <v>0</v>
          </cell>
          <cell r="O237">
            <v>0</v>
          </cell>
          <cell r="P237">
            <v>0</v>
          </cell>
          <cell r="Q237">
            <v>0</v>
          </cell>
          <cell r="R237">
            <v>0</v>
          </cell>
          <cell r="T237">
            <v>0</v>
          </cell>
        </row>
        <row r="238">
          <cell r="B238">
            <v>37200</v>
          </cell>
          <cell r="C238" t="str">
            <v>Perquimans County Schools</v>
          </cell>
          <cell r="D238">
            <v>10138785.054985629</v>
          </cell>
          <cell r="E238">
            <v>10182890.563182885</v>
          </cell>
          <cell r="F238">
            <v>106077821.91629998</v>
          </cell>
          <cell r="G238">
            <v>103116025.23351993</v>
          </cell>
          <cell r="H238">
            <v>567620.79999999993</v>
          </cell>
          <cell r="I238">
            <v>591112.99</v>
          </cell>
          <cell r="J238">
            <v>1618410.1036960022</v>
          </cell>
          <cell r="K238">
            <v>1593858.6388494147</v>
          </cell>
          <cell r="L238">
            <v>567620.79999999993</v>
          </cell>
          <cell r="M238">
            <v>591112.99</v>
          </cell>
          <cell r="N238">
            <v>0</v>
          </cell>
          <cell r="O238">
            <v>0</v>
          </cell>
          <cell r="P238">
            <v>0</v>
          </cell>
          <cell r="Q238">
            <v>0</v>
          </cell>
          <cell r="R238">
            <v>0</v>
          </cell>
          <cell r="T238">
            <v>0</v>
          </cell>
        </row>
        <row r="239">
          <cell r="B239">
            <v>37300</v>
          </cell>
          <cell r="C239" t="str">
            <v>Person County Schools</v>
          </cell>
          <cell r="D239">
            <v>25362369.060684435</v>
          </cell>
          <cell r="E239">
            <v>26044671.965837184</v>
          </cell>
          <cell r="F239">
            <v>278889167.66180271</v>
          </cell>
          <cell r="G239">
            <v>272406630.49796879</v>
          </cell>
          <cell r="H239">
            <v>1419914.53</v>
          </cell>
          <cell r="I239">
            <v>1511883.4700000002</v>
          </cell>
          <cell r="J239">
            <v>4048484.5194833605</v>
          </cell>
          <cell r="K239">
            <v>4076595.4569753748</v>
          </cell>
          <cell r="L239">
            <v>1419914.53</v>
          </cell>
          <cell r="M239">
            <v>1511883.4700000002</v>
          </cell>
          <cell r="N239">
            <v>0</v>
          </cell>
          <cell r="O239">
            <v>0</v>
          </cell>
          <cell r="P239">
            <v>0</v>
          </cell>
          <cell r="Q239">
            <v>0</v>
          </cell>
          <cell r="R239">
            <v>0</v>
          </cell>
          <cell r="T239">
            <v>0</v>
          </cell>
        </row>
        <row r="240">
          <cell r="B240">
            <v>37301</v>
          </cell>
          <cell r="C240" t="str">
            <v>Roxboro Community School</v>
          </cell>
          <cell r="D240">
            <v>2567657.7179447347</v>
          </cell>
          <cell r="E240">
            <v>2845826.425519323</v>
          </cell>
          <cell r="F240">
            <v>30536191.651600003</v>
          </cell>
          <cell r="G240">
            <v>31030166.309841964</v>
          </cell>
          <cell r="H240">
            <v>143750.54999999999</v>
          </cell>
          <cell r="I240">
            <v>165199.15999999997</v>
          </cell>
          <cell r="J240">
            <v>409864.01930982328</v>
          </cell>
          <cell r="K240">
            <v>445437.86509693629</v>
          </cell>
          <cell r="L240">
            <v>143750.54999999999</v>
          </cell>
          <cell r="M240">
            <v>165199.15999999997</v>
          </cell>
          <cell r="N240">
            <v>0</v>
          </cell>
          <cell r="O240">
            <v>0</v>
          </cell>
          <cell r="P240">
            <v>0</v>
          </cell>
          <cell r="Q240">
            <v>0</v>
          </cell>
          <cell r="R240">
            <v>0</v>
          </cell>
          <cell r="T240">
            <v>0</v>
          </cell>
        </row>
        <row r="241">
          <cell r="B241">
            <v>37305</v>
          </cell>
          <cell r="C241" t="str">
            <v>Piedmont Community College</v>
          </cell>
          <cell r="D241">
            <v>9038855.2464110572</v>
          </cell>
          <cell r="E241">
            <v>8994305.3023758288</v>
          </cell>
          <cell r="F241">
            <v>81814079.883749932</v>
          </cell>
          <cell r="G241">
            <v>65074501.857927896</v>
          </cell>
          <cell r="H241">
            <v>506041.13</v>
          </cell>
          <cell r="I241">
            <v>522116.06000000011</v>
          </cell>
          <cell r="J241">
            <v>1442833.0985716912</v>
          </cell>
          <cell r="K241">
            <v>1407817.4677112401</v>
          </cell>
          <cell r="L241">
            <v>506041.13</v>
          </cell>
          <cell r="M241">
            <v>522116.06000000011</v>
          </cell>
          <cell r="N241">
            <v>0</v>
          </cell>
          <cell r="O241">
            <v>0</v>
          </cell>
          <cell r="P241">
            <v>0</v>
          </cell>
          <cell r="Q241">
            <v>0</v>
          </cell>
          <cell r="R241">
            <v>0</v>
          </cell>
          <cell r="T241">
            <v>0</v>
          </cell>
        </row>
        <row r="242">
          <cell r="B242">
            <v>37400</v>
          </cell>
          <cell r="C242" t="str">
            <v>Pitt County Schools</v>
          </cell>
          <cell r="D242">
            <v>116972008.94740286</v>
          </cell>
          <cell r="E242">
            <v>119690393.45399933</v>
          </cell>
          <cell r="F242">
            <v>1375046115.4647663</v>
          </cell>
          <cell r="G242">
            <v>1293479586.9386725</v>
          </cell>
          <cell r="H242">
            <v>6548688.5199999996</v>
          </cell>
          <cell r="I242">
            <v>6947982.5899999989</v>
          </cell>
          <cell r="J242">
            <v>18671732.37260865</v>
          </cell>
          <cell r="K242">
            <v>18734323.658911355</v>
          </cell>
          <cell r="L242">
            <v>6548688.5199999996</v>
          </cell>
          <cell r="M242">
            <v>6947982.5899999989</v>
          </cell>
          <cell r="N242">
            <v>0</v>
          </cell>
          <cell r="O242">
            <v>0</v>
          </cell>
          <cell r="P242">
            <v>0</v>
          </cell>
          <cell r="Q242">
            <v>0</v>
          </cell>
          <cell r="R242">
            <v>0</v>
          </cell>
          <cell r="T242">
            <v>0</v>
          </cell>
        </row>
        <row r="243">
          <cell r="B243">
            <v>37405</v>
          </cell>
          <cell r="C243" t="str">
            <v>Pitt Community College</v>
          </cell>
          <cell r="D243">
            <v>27665803.396327414</v>
          </cell>
          <cell r="E243">
            <v>29111928.241287407</v>
          </cell>
          <cell r="F243">
            <v>305333633.06653422</v>
          </cell>
          <cell r="G243">
            <v>271266907.47741783</v>
          </cell>
          <cell r="H243">
            <v>1548872.51</v>
          </cell>
          <cell r="I243">
            <v>1689936.5499999998</v>
          </cell>
          <cell r="J243">
            <v>4416171.7109749811</v>
          </cell>
          <cell r="K243">
            <v>4556692.2312515508</v>
          </cell>
          <cell r="L243">
            <v>1548872.51</v>
          </cell>
          <cell r="M243">
            <v>1689936.5499999998</v>
          </cell>
          <cell r="N243">
            <v>0</v>
          </cell>
          <cell r="O243">
            <v>0</v>
          </cell>
          <cell r="P243">
            <v>0</v>
          </cell>
          <cell r="Q243">
            <v>0</v>
          </cell>
          <cell r="R243">
            <v>0</v>
          </cell>
          <cell r="T243">
            <v>0</v>
          </cell>
        </row>
        <row r="244">
          <cell r="B244">
            <v>37500</v>
          </cell>
          <cell r="C244" t="str">
            <v>Polk County Schools</v>
          </cell>
          <cell r="D244">
            <v>15035115.077906821</v>
          </cell>
          <cell r="E244">
            <v>14814341.409230214</v>
          </cell>
          <cell r="F244">
            <v>155277060.76849994</v>
          </cell>
          <cell r="G244">
            <v>143937323.11182672</v>
          </cell>
          <cell r="H244">
            <v>841742.28</v>
          </cell>
          <cell r="I244">
            <v>859966.9800000001</v>
          </cell>
          <cell r="J244">
            <v>2399989.9416302387</v>
          </cell>
          <cell r="K244">
            <v>2318788.156217379</v>
          </cell>
          <cell r="L244">
            <v>841742.28</v>
          </cell>
          <cell r="M244">
            <v>859966.9800000001</v>
          </cell>
          <cell r="N244">
            <v>0</v>
          </cell>
          <cell r="O244">
            <v>0</v>
          </cell>
          <cell r="P244">
            <v>0</v>
          </cell>
          <cell r="Q244">
            <v>0</v>
          </cell>
          <cell r="R244">
            <v>0</v>
          </cell>
          <cell r="T244">
            <v>0</v>
          </cell>
        </row>
        <row r="245">
          <cell r="B245">
            <v>37600</v>
          </cell>
          <cell r="C245" t="str">
            <v>Randolph County Schools</v>
          </cell>
          <cell r="D245">
            <v>83452976.121289343</v>
          </cell>
          <cell r="E245">
            <v>86299513.79462254</v>
          </cell>
          <cell r="F245">
            <v>949215821.66498089</v>
          </cell>
          <cell r="G245">
            <v>903023771.75274193</v>
          </cell>
          <cell r="H245">
            <v>4672122.43</v>
          </cell>
          <cell r="I245">
            <v>5009654.51</v>
          </cell>
          <cell r="J245">
            <v>13321235.138699494</v>
          </cell>
          <cell r="K245">
            <v>13507876.249538064</v>
          </cell>
          <cell r="L245">
            <v>4672122.43</v>
          </cell>
          <cell r="M245">
            <v>5009654.51</v>
          </cell>
          <cell r="N245">
            <v>0</v>
          </cell>
          <cell r="O245">
            <v>0</v>
          </cell>
          <cell r="P245">
            <v>0</v>
          </cell>
          <cell r="Q245">
            <v>0</v>
          </cell>
          <cell r="R245">
            <v>0</v>
          </cell>
          <cell r="T245">
            <v>0</v>
          </cell>
        </row>
        <row r="246">
          <cell r="B246">
            <v>37601</v>
          </cell>
          <cell r="C246" t="str">
            <v>Uwharrie Charter Academy</v>
          </cell>
          <cell r="D246">
            <v>2243354.590067415</v>
          </cell>
          <cell r="E246">
            <v>3016898.3283719029</v>
          </cell>
          <cell r="F246">
            <v>30084825.061999999</v>
          </cell>
          <cell r="G246">
            <v>36767887.207964979</v>
          </cell>
          <cell r="H246">
            <v>125594.41</v>
          </cell>
          <cell r="I246">
            <v>175129.82</v>
          </cell>
          <cell r="J246">
            <v>358096.92335400369</v>
          </cell>
          <cell r="K246">
            <v>472214.58714203356</v>
          </cell>
          <cell r="L246">
            <v>125594.41</v>
          </cell>
          <cell r="M246">
            <v>175129.82</v>
          </cell>
          <cell r="N246">
            <v>0</v>
          </cell>
          <cell r="O246">
            <v>0</v>
          </cell>
          <cell r="P246">
            <v>0</v>
          </cell>
          <cell r="Q246">
            <v>0</v>
          </cell>
          <cell r="R246">
            <v>0</v>
          </cell>
          <cell r="T246">
            <v>0</v>
          </cell>
        </row>
        <row r="247">
          <cell r="B247">
            <v>37605</v>
          </cell>
          <cell r="C247" t="str">
            <v>Randolph Community College</v>
          </cell>
          <cell r="D247">
            <v>10384906.653599625</v>
          </cell>
          <cell r="E247">
            <v>10831037.545612894</v>
          </cell>
          <cell r="F247">
            <v>114348177.09332833</v>
          </cell>
          <cell r="G247">
            <v>102819740.76210187</v>
          </cell>
          <cell r="H247">
            <v>581399.93999999994</v>
          </cell>
          <cell r="I247">
            <v>628737.67999999993</v>
          </cell>
          <cell r="J247">
            <v>1657697.4226177926</v>
          </cell>
          <cell r="K247">
            <v>1695308.6800514041</v>
          </cell>
          <cell r="L247">
            <v>581399.93999999994</v>
          </cell>
          <cell r="M247">
            <v>628737.67999999993</v>
          </cell>
          <cell r="N247">
            <v>0</v>
          </cell>
          <cell r="O247">
            <v>0</v>
          </cell>
          <cell r="P247">
            <v>0</v>
          </cell>
          <cell r="Q247">
            <v>0</v>
          </cell>
          <cell r="R247">
            <v>0</v>
          </cell>
          <cell r="T247">
            <v>0</v>
          </cell>
        </row>
        <row r="248">
          <cell r="B248">
            <v>37610</v>
          </cell>
          <cell r="C248" t="str">
            <v>Asheboro City Schools</v>
          </cell>
          <cell r="D248">
            <v>23940299.557365824</v>
          </cell>
          <cell r="E248">
            <v>25368166.144426282</v>
          </cell>
          <cell r="F248">
            <v>290741738.90029997</v>
          </cell>
          <cell r="G248">
            <v>283491866.94597858</v>
          </cell>
          <cell r="H248">
            <v>1340299.8400000001</v>
          </cell>
          <cell r="I248">
            <v>1472612.5600000003</v>
          </cell>
          <cell r="J248">
            <v>3821485.7578124967</v>
          </cell>
          <cell r="K248">
            <v>3970706.5994847324</v>
          </cell>
          <cell r="L248">
            <v>1340299.8400000001</v>
          </cell>
          <cell r="M248">
            <v>1472612.5600000003</v>
          </cell>
          <cell r="N248">
            <v>0</v>
          </cell>
          <cell r="O248">
            <v>0</v>
          </cell>
          <cell r="P248">
            <v>0</v>
          </cell>
          <cell r="Q248">
            <v>0</v>
          </cell>
          <cell r="R248">
            <v>0</v>
          </cell>
          <cell r="T248">
            <v>0</v>
          </cell>
        </row>
        <row r="249">
          <cell r="B249">
            <v>37700</v>
          </cell>
          <cell r="C249" t="str">
            <v>Richmond County Schools</v>
          </cell>
          <cell r="D249">
            <v>36928933.889285728</v>
          </cell>
          <cell r="E249">
            <v>37958971.613284469</v>
          </cell>
          <cell r="F249">
            <v>405573250.77566701</v>
          </cell>
          <cell r="G249">
            <v>378798589.57496321</v>
          </cell>
          <cell r="H249">
            <v>2067469.7099999997</v>
          </cell>
          <cell r="I249">
            <v>2203504.1100000003</v>
          </cell>
          <cell r="J249">
            <v>5894804.8904293915</v>
          </cell>
          <cell r="K249">
            <v>5941459.7900541686</v>
          </cell>
          <cell r="L249">
            <v>2067469.7099999997</v>
          </cell>
          <cell r="M249">
            <v>2203504.1100000003</v>
          </cell>
          <cell r="N249">
            <v>0</v>
          </cell>
          <cell r="O249">
            <v>0</v>
          </cell>
          <cell r="P249">
            <v>0</v>
          </cell>
          <cell r="Q249">
            <v>0</v>
          </cell>
          <cell r="R249">
            <v>0</v>
          </cell>
          <cell r="T249">
            <v>0</v>
          </cell>
        </row>
        <row r="250">
          <cell r="B250">
            <v>37705</v>
          </cell>
          <cell r="C250" t="str">
            <v>Richmond Technical College</v>
          </cell>
          <cell r="D250">
            <v>10952508.664287999</v>
          </cell>
          <cell r="E250">
            <v>11721415.201006364</v>
          </cell>
          <cell r="F250">
            <v>117724140.23142754</v>
          </cell>
          <cell r="G250">
            <v>104863737.45935293</v>
          </cell>
          <cell r="H250">
            <v>613177.19000000006</v>
          </cell>
          <cell r="I250">
            <v>680423.77000000014</v>
          </cell>
          <cell r="J250">
            <v>1748301.2596647681</v>
          </cell>
          <cell r="K250">
            <v>1834673.4418625913</v>
          </cell>
          <cell r="L250">
            <v>613177.19000000006</v>
          </cell>
          <cell r="M250">
            <v>680423.77000000014</v>
          </cell>
          <cell r="N250">
            <v>0</v>
          </cell>
          <cell r="O250">
            <v>0</v>
          </cell>
          <cell r="P250">
            <v>0</v>
          </cell>
          <cell r="Q250">
            <v>0</v>
          </cell>
          <cell r="R250">
            <v>0</v>
          </cell>
          <cell r="T250">
            <v>0</v>
          </cell>
        </row>
        <row r="251">
          <cell r="B251">
            <v>37800</v>
          </cell>
          <cell r="C251" t="str">
            <v>Robeson County Schools</v>
          </cell>
          <cell r="D251">
            <v>113011828.34260319</v>
          </cell>
          <cell r="E251">
            <v>118424851.45292202</v>
          </cell>
          <cell r="F251">
            <v>1221532959.1897588</v>
          </cell>
          <cell r="G251">
            <v>1162520811.3048315</v>
          </cell>
          <cell r="H251">
            <v>6326977.4499999993</v>
          </cell>
          <cell r="I251">
            <v>6874518.3499999996</v>
          </cell>
          <cell r="J251">
            <v>18039585.989337895</v>
          </cell>
          <cell r="K251">
            <v>18536236.972353332</v>
          </cell>
          <cell r="L251">
            <v>6326977.4499999993</v>
          </cell>
          <cell r="M251">
            <v>6874518.3499999996</v>
          </cell>
          <cell r="N251">
            <v>0</v>
          </cell>
          <cell r="O251">
            <v>0</v>
          </cell>
          <cell r="P251">
            <v>0</v>
          </cell>
          <cell r="Q251">
            <v>0</v>
          </cell>
          <cell r="R251">
            <v>0</v>
          </cell>
          <cell r="T251">
            <v>0</v>
          </cell>
        </row>
        <row r="252">
          <cell r="B252">
            <v>37801</v>
          </cell>
          <cell r="C252" t="str">
            <v>Southeastern Academy Charter School</v>
          </cell>
          <cell r="D252">
            <v>693159.72477163619</v>
          </cell>
          <cell r="E252">
            <v>722732.30346463248</v>
          </cell>
          <cell r="F252">
            <v>7657240.9675000003</v>
          </cell>
          <cell r="G252">
            <v>9363469.0708739925</v>
          </cell>
          <cell r="H252">
            <v>38806.61</v>
          </cell>
          <cell r="I252">
            <v>41954.340000000004</v>
          </cell>
          <cell r="J252">
            <v>110646.06813948734</v>
          </cell>
          <cell r="K252">
            <v>113124.37448925892</v>
          </cell>
          <cell r="L252">
            <v>38806.61</v>
          </cell>
          <cell r="M252">
            <v>41954.340000000004</v>
          </cell>
          <cell r="N252">
            <v>0</v>
          </cell>
          <cell r="O252">
            <v>0</v>
          </cell>
          <cell r="P252">
            <v>0</v>
          </cell>
          <cell r="Q252">
            <v>0</v>
          </cell>
          <cell r="R252">
            <v>0</v>
          </cell>
          <cell r="T252">
            <v>0</v>
          </cell>
        </row>
        <row r="253">
          <cell r="B253">
            <v>37805</v>
          </cell>
          <cell r="C253" t="str">
            <v>Robeson Community College</v>
          </cell>
          <cell r="D253">
            <v>9676642.907547418</v>
          </cell>
          <cell r="E253">
            <v>9673956.7082152423</v>
          </cell>
          <cell r="F253">
            <v>100100336.04870005</v>
          </cell>
          <cell r="G253">
            <v>83306658.353723899</v>
          </cell>
          <cell r="H253">
            <v>541747.73</v>
          </cell>
          <cell r="I253">
            <v>561569.56999999995</v>
          </cell>
          <cell r="J253">
            <v>1544640.3653396314</v>
          </cell>
          <cell r="K253">
            <v>1514198.6821495008</v>
          </cell>
          <cell r="L253">
            <v>541747.73</v>
          </cell>
          <cell r="M253">
            <v>561569.56999999995</v>
          </cell>
          <cell r="N253">
            <v>0</v>
          </cell>
          <cell r="O253">
            <v>0</v>
          </cell>
          <cell r="P253">
            <v>0</v>
          </cell>
          <cell r="Q253">
            <v>0</v>
          </cell>
          <cell r="R253">
            <v>0</v>
          </cell>
          <cell r="T253">
            <v>0</v>
          </cell>
        </row>
        <row r="254">
          <cell r="B254">
            <v>37900</v>
          </cell>
          <cell r="C254" t="str">
            <v>Rockingham County Schools</v>
          </cell>
          <cell r="D254">
            <v>63694943.618241444</v>
          </cell>
          <cell r="E254">
            <v>62943281.883179337</v>
          </cell>
          <cell r="F254">
            <v>664846029.47670257</v>
          </cell>
          <cell r="G254">
            <v>620087213.64446712</v>
          </cell>
          <cell r="H254">
            <v>3565967.19</v>
          </cell>
          <cell r="I254">
            <v>3653833.9800000004</v>
          </cell>
          <cell r="J254">
            <v>10167346.456902992</v>
          </cell>
          <cell r="K254">
            <v>9852084.0388646182</v>
          </cell>
          <cell r="L254">
            <v>3565967.19</v>
          </cell>
          <cell r="M254">
            <v>3653833.9800000004</v>
          </cell>
          <cell r="N254">
            <v>0</v>
          </cell>
          <cell r="O254">
            <v>0</v>
          </cell>
          <cell r="P254">
            <v>0</v>
          </cell>
          <cell r="Q254">
            <v>0</v>
          </cell>
          <cell r="R254">
            <v>0</v>
          </cell>
          <cell r="T254">
            <v>0</v>
          </cell>
        </row>
        <row r="255">
          <cell r="B255">
            <v>37901</v>
          </cell>
          <cell r="C255" t="str">
            <v>Bethany Community Middle School</v>
          </cell>
          <cell r="D255">
            <v>765469.69079542742</v>
          </cell>
          <cell r="E255">
            <v>870379.59377585922</v>
          </cell>
          <cell r="F255">
            <v>9814330.6091000009</v>
          </cell>
          <cell r="G255">
            <v>8541701.1664729919</v>
          </cell>
          <cell r="H255">
            <v>42854.89</v>
          </cell>
          <cell r="I255">
            <v>50525.21</v>
          </cell>
          <cell r="J255">
            <v>122188.59310437668</v>
          </cell>
          <cell r="K255">
            <v>136234.60116851915</v>
          </cell>
          <cell r="L255">
            <v>42854.89</v>
          </cell>
          <cell r="M255">
            <v>50525.21</v>
          </cell>
          <cell r="N255">
            <v>0</v>
          </cell>
          <cell r="O255">
            <v>0</v>
          </cell>
          <cell r="P255">
            <v>0</v>
          </cell>
          <cell r="Q255">
            <v>0</v>
          </cell>
          <cell r="R255">
            <v>0</v>
          </cell>
          <cell r="T255">
            <v>0</v>
          </cell>
        </row>
        <row r="256">
          <cell r="B256">
            <v>37905</v>
          </cell>
          <cell r="C256" t="str">
            <v>Rockingham Community College</v>
          </cell>
          <cell r="D256">
            <v>8033007.629048679</v>
          </cell>
          <cell r="E256">
            <v>8366768.7886085166</v>
          </cell>
          <cell r="F256">
            <v>75719521.621150032</v>
          </cell>
          <cell r="G256">
            <v>69309993.364459977</v>
          </cell>
          <cell r="H256">
            <v>449728.66</v>
          </cell>
          <cell r="I256">
            <v>485687.80000000016</v>
          </cell>
          <cell r="J256">
            <v>1282274.0239005762</v>
          </cell>
          <cell r="K256">
            <v>1309593.4430636808</v>
          </cell>
          <cell r="L256">
            <v>449728.66</v>
          </cell>
          <cell r="M256">
            <v>485687.80000000016</v>
          </cell>
          <cell r="N256">
            <v>0</v>
          </cell>
          <cell r="O256">
            <v>0</v>
          </cell>
          <cell r="P256">
            <v>0</v>
          </cell>
          <cell r="Q256">
            <v>0</v>
          </cell>
          <cell r="R256">
            <v>0</v>
          </cell>
          <cell r="T256">
            <v>0</v>
          </cell>
        </row>
        <row r="257">
          <cell r="B257">
            <v>38000</v>
          </cell>
          <cell r="C257" t="str">
            <v>Rowan-Salisbury School System</v>
          </cell>
          <cell r="D257">
            <v>96701429.448605418</v>
          </cell>
          <cell r="E257">
            <v>100687984.24390092</v>
          </cell>
          <cell r="F257">
            <v>1063827735.6275914</v>
          </cell>
          <cell r="G257">
            <v>1022596537.0759444</v>
          </cell>
          <cell r="H257">
            <v>5413838.29</v>
          </cell>
          <cell r="I257">
            <v>5844899.8400000008</v>
          </cell>
          <cell r="J257">
            <v>15436028.046034057</v>
          </cell>
          <cell r="K257">
            <v>15760005.719369428</v>
          </cell>
          <cell r="L257">
            <v>5413838.29</v>
          </cell>
          <cell r="M257">
            <v>5844899.8400000008</v>
          </cell>
          <cell r="N257">
            <v>0</v>
          </cell>
          <cell r="O257">
            <v>0</v>
          </cell>
          <cell r="P257">
            <v>0</v>
          </cell>
          <cell r="Q257">
            <v>0</v>
          </cell>
          <cell r="R257">
            <v>0</v>
          </cell>
          <cell r="T257">
            <v>0</v>
          </cell>
        </row>
        <row r="258">
          <cell r="B258">
            <v>38005</v>
          </cell>
          <cell r="C258" t="str">
            <v>Rowan-Cabarrus Community College</v>
          </cell>
          <cell r="D258">
            <v>20849938.03238868</v>
          </cell>
          <cell r="E258">
            <v>20155247.126111947</v>
          </cell>
          <cell r="F258">
            <v>226478136.59690002</v>
          </cell>
          <cell r="G258">
            <v>183100319.32193506</v>
          </cell>
          <cell r="H258">
            <v>1167285.67</v>
          </cell>
          <cell r="I258">
            <v>1170004.5599999998</v>
          </cell>
          <cell r="J258">
            <v>3328184.8061726373</v>
          </cell>
          <cell r="K258">
            <v>3154763.821802001</v>
          </cell>
          <cell r="L258">
            <v>1167285.67</v>
          </cell>
          <cell r="M258">
            <v>1170004.5599999998</v>
          </cell>
          <cell r="N258">
            <v>0</v>
          </cell>
          <cell r="O258">
            <v>0</v>
          </cell>
          <cell r="P258">
            <v>0</v>
          </cell>
          <cell r="Q258">
            <v>0</v>
          </cell>
          <cell r="R258">
            <v>0</v>
          </cell>
          <cell r="T258">
            <v>0</v>
          </cell>
        </row>
        <row r="259">
          <cell r="B259">
            <v>38100</v>
          </cell>
          <cell r="C259" t="str">
            <v>Rutherford County Schools</v>
          </cell>
          <cell r="D259">
            <v>45727085.050865203</v>
          </cell>
          <cell r="E259">
            <v>46787594.88387011</v>
          </cell>
          <cell r="F259">
            <v>483787440.85721403</v>
          </cell>
          <cell r="G259">
            <v>450185538.55312169</v>
          </cell>
          <cell r="H259">
            <v>2560035.0000000005</v>
          </cell>
          <cell r="I259">
            <v>2716002.39</v>
          </cell>
          <cell r="J259">
            <v>7299215.4442109875</v>
          </cell>
          <cell r="K259">
            <v>7323344.1755985729</v>
          </cell>
          <cell r="L259">
            <v>2560035.0000000005</v>
          </cell>
          <cell r="M259">
            <v>2716002.39</v>
          </cell>
          <cell r="N259">
            <v>0</v>
          </cell>
          <cell r="O259">
            <v>0</v>
          </cell>
          <cell r="P259">
            <v>0</v>
          </cell>
          <cell r="Q259">
            <v>0</v>
          </cell>
          <cell r="R259">
            <v>0</v>
          </cell>
          <cell r="T259">
            <v>0</v>
          </cell>
        </row>
        <row r="260">
          <cell r="B260">
            <v>38105</v>
          </cell>
          <cell r="C260" t="str">
            <v>Isothermal Community College</v>
          </cell>
          <cell r="D260">
            <v>9389086.8846137021</v>
          </cell>
          <cell r="E260">
            <v>9459554.8105258606</v>
          </cell>
          <cell r="F260">
            <v>102012225.57402246</v>
          </cell>
          <cell r="G260">
            <v>86375398.725624949</v>
          </cell>
          <cell r="H260">
            <v>525648.88000000012</v>
          </cell>
          <cell r="I260">
            <v>549123.62</v>
          </cell>
          <cell r="J260">
            <v>1498739.049711511</v>
          </cell>
          <cell r="K260">
            <v>1480639.8105601829</v>
          </cell>
          <cell r="L260">
            <v>525648.88000000012</v>
          </cell>
          <cell r="M260">
            <v>549123.62</v>
          </cell>
          <cell r="N260">
            <v>0</v>
          </cell>
          <cell r="O260">
            <v>0</v>
          </cell>
          <cell r="P260">
            <v>0</v>
          </cell>
          <cell r="Q260">
            <v>0</v>
          </cell>
          <cell r="R260">
            <v>0</v>
          </cell>
          <cell r="T260">
            <v>0</v>
          </cell>
        </row>
        <row r="261">
          <cell r="B261">
            <v>38200</v>
          </cell>
          <cell r="C261" t="str">
            <v>Sampson County Schools</v>
          </cell>
          <cell r="D261">
            <v>42774440.012825973</v>
          </cell>
          <cell r="E261">
            <v>43027604.430980049</v>
          </cell>
          <cell r="F261">
            <v>476345202.25749987</v>
          </cell>
          <cell r="G261">
            <v>440038813.65153754</v>
          </cell>
          <cell r="H261">
            <v>2394730.9</v>
          </cell>
          <cell r="I261">
            <v>2497736.35</v>
          </cell>
          <cell r="J261">
            <v>6827897.5756227057</v>
          </cell>
          <cell r="K261">
            <v>6734818.4295792682</v>
          </cell>
          <cell r="L261">
            <v>2394730.9</v>
          </cell>
          <cell r="M261">
            <v>2497736.35</v>
          </cell>
          <cell r="N261">
            <v>0</v>
          </cell>
          <cell r="O261">
            <v>0</v>
          </cell>
          <cell r="P261">
            <v>0</v>
          </cell>
          <cell r="Q261">
            <v>0</v>
          </cell>
          <cell r="R261">
            <v>0</v>
          </cell>
          <cell r="T261">
            <v>0</v>
          </cell>
        </row>
        <row r="262">
          <cell r="B262">
            <v>38205</v>
          </cell>
          <cell r="C262" t="str">
            <v>Sampson Community College</v>
          </cell>
          <cell r="D262">
            <v>6838324.7363582896</v>
          </cell>
          <cell r="E262">
            <v>7107113.3026191806</v>
          </cell>
          <cell r="F262">
            <v>65200642.752300002</v>
          </cell>
          <cell r="G262">
            <v>58145105.223960929</v>
          </cell>
          <cell r="H262">
            <v>382844.23</v>
          </cell>
          <cell r="I262">
            <v>412565.27</v>
          </cell>
          <cell r="J262">
            <v>1091571.9966106177</v>
          </cell>
          <cell r="K262">
            <v>1112428.1326971706</v>
          </cell>
          <cell r="L262">
            <v>382844.23</v>
          </cell>
          <cell r="M262">
            <v>412565.27</v>
          </cell>
          <cell r="N262">
            <v>0</v>
          </cell>
          <cell r="O262">
            <v>0</v>
          </cell>
          <cell r="P262">
            <v>0</v>
          </cell>
          <cell r="Q262">
            <v>0</v>
          </cell>
          <cell r="R262">
            <v>0</v>
          </cell>
          <cell r="T262">
            <v>0</v>
          </cell>
        </row>
        <row r="263">
          <cell r="B263">
            <v>38210</v>
          </cell>
          <cell r="C263" t="str">
            <v>Clinton City Schools</v>
          </cell>
          <cell r="D263">
            <v>15468423.298627207</v>
          </cell>
          <cell r="E263">
            <v>16155622.916209143</v>
          </cell>
          <cell r="F263">
            <v>174115813.97849998</v>
          </cell>
          <cell r="G263">
            <v>166544969.64512578</v>
          </cell>
          <cell r="H263">
            <v>866001.07999999973</v>
          </cell>
          <cell r="I263">
            <v>937827.87</v>
          </cell>
          <cell r="J263">
            <v>2469157.0458370266</v>
          </cell>
          <cell r="K263">
            <v>2528729.8327740119</v>
          </cell>
          <cell r="L263">
            <v>866001.07999999973</v>
          </cell>
          <cell r="M263">
            <v>937827.87</v>
          </cell>
          <cell r="N263">
            <v>0</v>
          </cell>
          <cell r="O263">
            <v>0</v>
          </cell>
          <cell r="P263">
            <v>0</v>
          </cell>
          <cell r="Q263">
            <v>0</v>
          </cell>
          <cell r="R263">
            <v>0</v>
          </cell>
          <cell r="T263">
            <v>0</v>
          </cell>
        </row>
        <row r="264">
          <cell r="B264">
            <v>38300</v>
          </cell>
          <cell r="C264" t="str">
            <v>Scotland County Schools</v>
          </cell>
          <cell r="D264">
            <v>33930884.977247059</v>
          </cell>
          <cell r="E264">
            <v>34394196.19893463</v>
          </cell>
          <cell r="F264">
            <v>369430242.53882217</v>
          </cell>
          <cell r="G264">
            <v>345579070.7742579</v>
          </cell>
          <cell r="H264">
            <v>1899623.67</v>
          </cell>
          <cell r="I264">
            <v>1996570.2300000002</v>
          </cell>
          <cell r="J264">
            <v>5416239.3991694469</v>
          </cell>
          <cell r="K264">
            <v>5383489.7269895272</v>
          </cell>
          <cell r="L264">
            <v>1899623.67</v>
          </cell>
          <cell r="M264">
            <v>1996570.2300000002</v>
          </cell>
          <cell r="N264">
            <v>0</v>
          </cell>
          <cell r="O264">
            <v>0</v>
          </cell>
          <cell r="P264">
            <v>0</v>
          </cell>
          <cell r="Q264">
            <v>0</v>
          </cell>
          <cell r="R264">
            <v>0</v>
          </cell>
          <cell r="T264">
            <v>0</v>
          </cell>
        </row>
        <row r="265">
          <cell r="B265">
            <v>38400</v>
          </cell>
          <cell r="C265" t="str">
            <v>Stanly County Schools</v>
          </cell>
          <cell r="D265">
            <v>41764547.032715701</v>
          </cell>
          <cell r="E265">
            <v>42796385.026180372</v>
          </cell>
          <cell r="F265">
            <v>458713322.32009977</v>
          </cell>
          <cell r="G265">
            <v>428548751.62863362</v>
          </cell>
          <cell r="H265">
            <v>2338191.9500000002</v>
          </cell>
          <cell r="I265">
            <v>2484314.15</v>
          </cell>
          <cell r="J265">
            <v>6666692.7573137879</v>
          </cell>
          <cell r="K265">
            <v>6698627.2279236168</v>
          </cell>
          <cell r="L265">
            <v>2338191.9500000002</v>
          </cell>
          <cell r="M265">
            <v>2484314.15</v>
          </cell>
          <cell r="N265">
            <v>0</v>
          </cell>
          <cell r="O265">
            <v>0</v>
          </cell>
          <cell r="P265">
            <v>0</v>
          </cell>
          <cell r="Q265">
            <v>0</v>
          </cell>
          <cell r="R265">
            <v>0</v>
          </cell>
          <cell r="T265">
            <v>0</v>
          </cell>
        </row>
        <row r="266">
          <cell r="B266">
            <v>38402</v>
          </cell>
          <cell r="C266" t="str">
            <v>Gray Stone Day School</v>
          </cell>
          <cell r="D266">
            <v>1385648.5566396555</v>
          </cell>
          <cell r="E266">
            <v>1560866.7283194412</v>
          </cell>
          <cell r="F266">
            <v>16404845.884299995</v>
          </cell>
          <cell r="G266">
            <v>17561382.264398977</v>
          </cell>
          <cell r="H266">
            <v>77575.659999999989</v>
          </cell>
          <cell r="I266">
            <v>90607.729999999981</v>
          </cell>
          <cell r="J266">
            <v>221185.04456652363</v>
          </cell>
          <cell r="K266">
            <v>244311.8585619904</v>
          </cell>
          <cell r="L266">
            <v>77575.659999999989</v>
          </cell>
          <cell r="M266">
            <v>90607.729999999981</v>
          </cell>
          <cell r="N266">
            <v>0</v>
          </cell>
          <cell r="O266">
            <v>0</v>
          </cell>
          <cell r="P266">
            <v>0</v>
          </cell>
          <cell r="Q266">
            <v>0</v>
          </cell>
          <cell r="R266">
            <v>0</v>
          </cell>
          <cell r="T266">
            <v>0</v>
          </cell>
        </row>
        <row r="267">
          <cell r="B267">
            <v>38405</v>
          </cell>
          <cell r="C267" t="str">
            <v>Stanly Community College</v>
          </cell>
          <cell r="D267">
            <v>10150218.992003527</v>
          </cell>
          <cell r="E267">
            <v>10779303.534546891</v>
          </cell>
          <cell r="F267">
            <v>117070466.92346326</v>
          </cell>
          <cell r="G267">
            <v>102752607.64582583</v>
          </cell>
          <cell r="H267">
            <v>568260.92999999993</v>
          </cell>
          <cell r="I267">
            <v>625734.5399999998</v>
          </cell>
          <cell r="J267">
            <v>1620235.2532671222</v>
          </cell>
          <cell r="K267">
            <v>1687211.1069754434</v>
          </cell>
          <cell r="L267">
            <v>568260.92999999993</v>
          </cell>
          <cell r="M267">
            <v>625734.5399999998</v>
          </cell>
          <cell r="N267">
            <v>0</v>
          </cell>
          <cell r="O267">
            <v>0</v>
          </cell>
          <cell r="P267">
            <v>0</v>
          </cell>
          <cell r="Q267">
            <v>0</v>
          </cell>
          <cell r="R267">
            <v>0</v>
          </cell>
          <cell r="T267">
            <v>0</v>
          </cell>
        </row>
        <row r="268">
          <cell r="B268">
            <v>38500</v>
          </cell>
          <cell r="C268" t="str">
            <v>Stokes County Schools</v>
          </cell>
          <cell r="D268">
            <v>33601512.463987008</v>
          </cell>
          <cell r="E268">
            <v>33512975.708462659</v>
          </cell>
          <cell r="F268">
            <v>367779268.44990003</v>
          </cell>
          <cell r="G268">
            <v>334819335.50599766</v>
          </cell>
          <cell r="H268">
            <v>1881183.72</v>
          </cell>
          <cell r="I268">
            <v>1945415.71</v>
          </cell>
          <cell r="J268">
            <v>5363663.0993022658</v>
          </cell>
          <cell r="K268">
            <v>5245558.2739551496</v>
          </cell>
          <cell r="L268">
            <v>1881183.72</v>
          </cell>
          <cell r="M268">
            <v>1945415.71</v>
          </cell>
          <cell r="N268">
            <v>0</v>
          </cell>
          <cell r="O268">
            <v>0</v>
          </cell>
          <cell r="P268">
            <v>0</v>
          </cell>
          <cell r="Q268">
            <v>0</v>
          </cell>
          <cell r="R268">
            <v>0</v>
          </cell>
          <cell r="T268">
            <v>0</v>
          </cell>
        </row>
        <row r="269">
          <cell r="B269">
            <v>38600</v>
          </cell>
          <cell r="C269" t="str">
            <v>Surry County Schools</v>
          </cell>
          <cell r="D269">
            <v>41423892.587193064</v>
          </cell>
          <cell r="E269">
            <v>42550806.355770677</v>
          </cell>
          <cell r="F269">
            <v>450038630.31700045</v>
          </cell>
          <cell r="G269">
            <v>430976423.13745254</v>
          </cell>
          <cell r="H269">
            <v>2319120.38</v>
          </cell>
          <cell r="I269">
            <v>2470058.3999999994</v>
          </cell>
          <cell r="J269">
            <v>6612315.5717325928</v>
          </cell>
          <cell r="K269">
            <v>6660188.4680330958</v>
          </cell>
          <cell r="L269">
            <v>2319120.38</v>
          </cell>
          <cell r="M269">
            <v>2470058.3999999994</v>
          </cell>
          <cell r="N269">
            <v>0</v>
          </cell>
          <cell r="O269">
            <v>0</v>
          </cell>
          <cell r="P269">
            <v>0</v>
          </cell>
          <cell r="Q269">
            <v>0</v>
          </cell>
          <cell r="R269">
            <v>0</v>
          </cell>
          <cell r="T269">
            <v>0</v>
          </cell>
        </row>
        <row r="270">
          <cell r="B270">
            <v>38601</v>
          </cell>
          <cell r="C270" t="str">
            <v>Bridges Charter Schools</v>
          </cell>
          <cell r="D270">
            <v>498200.31896082335</v>
          </cell>
          <cell r="E270">
            <v>463579.55768727168</v>
          </cell>
          <cell r="F270">
            <v>6343044.9625999983</v>
          </cell>
          <cell r="G270">
            <v>5026513.80963</v>
          </cell>
          <cell r="H270">
            <v>27891.790000000005</v>
          </cell>
          <cell r="I270">
            <v>26910.620000000003</v>
          </cell>
          <cell r="J270">
            <v>79525.547242396904</v>
          </cell>
          <cell r="K270">
            <v>72560.956854955672</v>
          </cell>
          <cell r="L270">
            <v>27891.790000000005</v>
          </cell>
          <cell r="M270">
            <v>26910.620000000003</v>
          </cell>
          <cell r="N270">
            <v>0</v>
          </cell>
          <cell r="O270">
            <v>0</v>
          </cell>
          <cell r="P270">
            <v>0</v>
          </cell>
          <cell r="Q270">
            <v>0</v>
          </cell>
          <cell r="R270">
            <v>0</v>
          </cell>
          <cell r="T270">
            <v>0</v>
          </cell>
        </row>
        <row r="271">
          <cell r="B271">
            <v>38602</v>
          </cell>
          <cell r="C271" t="str">
            <v>Millennium Charter Academy</v>
          </cell>
          <cell r="D271">
            <v>2489373.3041466703</v>
          </cell>
          <cell r="E271">
            <v>3029822.9594189031</v>
          </cell>
          <cell r="F271">
            <v>28381714.315299999</v>
          </cell>
          <cell r="G271">
            <v>31261727.881989967</v>
          </cell>
          <cell r="H271">
            <v>139367.79000000004</v>
          </cell>
          <cell r="I271">
            <v>175880.09</v>
          </cell>
          <cell r="J271">
            <v>397367.81926557788</v>
          </cell>
          <cell r="K271">
            <v>474237.5917810782</v>
          </cell>
          <cell r="L271">
            <v>139367.79000000004</v>
          </cell>
          <cell r="M271">
            <v>175880.09</v>
          </cell>
          <cell r="N271">
            <v>0</v>
          </cell>
          <cell r="O271">
            <v>0</v>
          </cell>
          <cell r="P271">
            <v>0</v>
          </cell>
          <cell r="Q271">
            <v>0</v>
          </cell>
          <cell r="R271">
            <v>0</v>
          </cell>
          <cell r="T271">
            <v>0</v>
          </cell>
        </row>
        <row r="272">
          <cell r="B272">
            <v>38605</v>
          </cell>
          <cell r="C272" t="str">
            <v>Surry Community College</v>
          </cell>
          <cell r="D272">
            <v>11759865.39990841</v>
          </cell>
          <cell r="E272">
            <v>11956873.909595812</v>
          </cell>
          <cell r="F272">
            <v>126935357.52603805</v>
          </cell>
          <cell r="G272">
            <v>110444435.75964284</v>
          </cell>
          <cell r="H272">
            <v>658377.12999999989</v>
          </cell>
          <cell r="I272">
            <v>694092.06000000017</v>
          </cell>
          <cell r="J272">
            <v>1877176.0993155576</v>
          </cell>
          <cell r="K272">
            <v>1871528.1929226199</v>
          </cell>
          <cell r="L272">
            <v>658377.12999999989</v>
          </cell>
          <cell r="M272">
            <v>694092.06000000017</v>
          </cell>
          <cell r="N272">
            <v>0</v>
          </cell>
          <cell r="O272">
            <v>0</v>
          </cell>
          <cell r="P272">
            <v>0</v>
          </cell>
          <cell r="Q272">
            <v>0</v>
          </cell>
          <cell r="R272">
            <v>0</v>
          </cell>
          <cell r="T272">
            <v>0</v>
          </cell>
        </row>
        <row r="273">
          <cell r="B273">
            <v>38610</v>
          </cell>
          <cell r="C273" t="str">
            <v>Mount Airy City Schools</v>
          </cell>
          <cell r="D273">
            <v>9050712.1531828847</v>
          </cell>
          <cell r="E273">
            <v>9050015.3941753749</v>
          </cell>
          <cell r="F273">
            <v>94146473.734893695</v>
          </cell>
          <cell r="G273">
            <v>85805779.002350897</v>
          </cell>
          <cell r="H273">
            <v>506704.94000000006</v>
          </cell>
          <cell r="I273">
            <v>525350.01</v>
          </cell>
          <cell r="J273">
            <v>1444725.7649625889</v>
          </cell>
          <cell r="K273">
            <v>1416537.3896759171</v>
          </cell>
          <cell r="L273">
            <v>506704.94000000006</v>
          </cell>
          <cell r="M273">
            <v>525350.01</v>
          </cell>
          <cell r="N273">
            <v>0</v>
          </cell>
          <cell r="O273">
            <v>0</v>
          </cell>
          <cell r="P273">
            <v>0</v>
          </cell>
          <cell r="Q273">
            <v>0</v>
          </cell>
          <cell r="R273">
            <v>0</v>
          </cell>
          <cell r="T273">
            <v>0</v>
          </cell>
        </row>
        <row r="274">
          <cell r="B274">
            <v>38620</v>
          </cell>
          <cell r="C274" t="str">
            <v>Elkin City Schools</v>
          </cell>
          <cell r="D274">
            <v>7291565.5853516599</v>
          </cell>
          <cell r="E274">
            <v>7132204.4202953335</v>
          </cell>
          <cell r="F274">
            <v>78110918.488299996</v>
          </cell>
          <cell r="G274">
            <v>69893423.648706943</v>
          </cell>
          <cell r="H274">
            <v>408218.96</v>
          </cell>
          <cell r="I274">
            <v>414021.8</v>
          </cell>
          <cell r="J274">
            <v>1163920.8594615881</v>
          </cell>
          <cell r="K274">
            <v>1116355.4747832299</v>
          </cell>
          <cell r="L274">
            <v>408218.96</v>
          </cell>
          <cell r="M274">
            <v>414021.8</v>
          </cell>
          <cell r="N274">
            <v>0</v>
          </cell>
          <cell r="O274">
            <v>0</v>
          </cell>
          <cell r="P274">
            <v>0</v>
          </cell>
          <cell r="Q274">
            <v>0</v>
          </cell>
          <cell r="R274">
            <v>0</v>
          </cell>
          <cell r="T274">
            <v>0</v>
          </cell>
        </row>
        <row r="275">
          <cell r="B275">
            <v>38700</v>
          </cell>
          <cell r="C275" t="str">
            <v>Swain County Schools</v>
          </cell>
          <cell r="D275">
            <v>12418709.559964595</v>
          </cell>
          <cell r="E275">
            <v>12255126.993338486</v>
          </cell>
          <cell r="F275">
            <v>134614575.16590005</v>
          </cell>
          <cell r="G275">
            <v>128753078.24306485</v>
          </cell>
          <cell r="H275">
            <v>695262.58</v>
          </cell>
          <cell r="I275">
            <v>711405.53999999992</v>
          </cell>
          <cell r="J275">
            <v>1982344.5233045549</v>
          </cell>
          <cell r="K275">
            <v>1918211.7206633079</v>
          </cell>
          <cell r="L275">
            <v>695262.58</v>
          </cell>
          <cell r="M275">
            <v>711405.53999999992</v>
          </cell>
          <cell r="N275">
            <v>0</v>
          </cell>
          <cell r="O275">
            <v>0</v>
          </cell>
          <cell r="P275">
            <v>0</v>
          </cell>
          <cell r="Q275">
            <v>0</v>
          </cell>
          <cell r="R275">
            <v>0</v>
          </cell>
          <cell r="T275">
            <v>0</v>
          </cell>
        </row>
        <row r="276">
          <cell r="B276">
            <v>38701</v>
          </cell>
          <cell r="C276" t="str">
            <v>Mountain Discovery Charter</v>
          </cell>
          <cell r="D276">
            <v>828930.33649869589</v>
          </cell>
          <cell r="E276">
            <v>821214.76377047575</v>
          </cell>
          <cell r="F276">
            <v>8612914.3969999999</v>
          </cell>
          <cell r="G276">
            <v>7545384.9582529906</v>
          </cell>
          <cell r="H276">
            <v>46407.740000000005</v>
          </cell>
          <cell r="I276">
            <v>47671.21</v>
          </cell>
          <cell r="J276">
            <v>132318.53960548507</v>
          </cell>
          <cell r="K276">
            <v>128539.16453926111</v>
          </cell>
          <cell r="L276">
            <v>46407.740000000005</v>
          </cell>
          <cell r="M276">
            <v>47671.21</v>
          </cell>
          <cell r="N276">
            <v>0</v>
          </cell>
          <cell r="O276">
            <v>0</v>
          </cell>
          <cell r="P276">
            <v>0</v>
          </cell>
          <cell r="Q276">
            <v>0</v>
          </cell>
          <cell r="R276">
            <v>0</v>
          </cell>
          <cell r="T276">
            <v>0</v>
          </cell>
        </row>
        <row r="277">
          <cell r="B277">
            <v>38800</v>
          </cell>
          <cell r="C277" t="str">
            <v>Transylvania County Schools</v>
          </cell>
          <cell r="D277">
            <v>21140616.851018339</v>
          </cell>
          <cell r="E277">
            <v>21366514.703551136</v>
          </cell>
          <cell r="F277">
            <v>234270874.67191151</v>
          </cell>
          <cell r="G277">
            <v>219112474.28036082</v>
          </cell>
          <cell r="H277">
            <v>1183559.3500000001</v>
          </cell>
          <cell r="I277">
            <v>1240318.19</v>
          </cell>
          <cell r="J277">
            <v>3374584.6000778573</v>
          </cell>
          <cell r="K277">
            <v>3344355.3017733037</v>
          </cell>
          <cell r="L277">
            <v>1183559.3500000001</v>
          </cell>
          <cell r="M277">
            <v>1240318.19</v>
          </cell>
          <cell r="N277">
            <v>0</v>
          </cell>
          <cell r="O277">
            <v>0</v>
          </cell>
          <cell r="P277">
            <v>0</v>
          </cell>
          <cell r="Q277">
            <v>0</v>
          </cell>
          <cell r="R277">
            <v>0</v>
          </cell>
          <cell r="T277">
            <v>0</v>
          </cell>
        </row>
        <row r="278">
          <cell r="B278">
            <v>38801</v>
          </cell>
          <cell r="C278" t="str">
            <v>Brevard Academy Charter School</v>
          </cell>
          <cell r="D278">
            <v>1208684.6562211695</v>
          </cell>
          <cell r="E278">
            <v>1516509.1644182284</v>
          </cell>
          <cell r="F278">
            <v>15967793.701299999</v>
          </cell>
          <cell r="G278">
            <v>18077681.216277987</v>
          </cell>
          <cell r="H278">
            <v>67668.319999999992</v>
          </cell>
          <cell r="I278">
            <v>88032.790000000008</v>
          </cell>
          <cell r="J278">
            <v>192937.06782438955</v>
          </cell>
          <cell r="K278">
            <v>237368.87061730173</v>
          </cell>
          <cell r="L278">
            <v>67668.319999999992</v>
          </cell>
          <cell r="M278">
            <v>88032.790000000008</v>
          </cell>
          <cell r="N278">
            <v>0</v>
          </cell>
          <cell r="O278">
            <v>0</v>
          </cell>
          <cell r="P278">
            <v>0</v>
          </cell>
          <cell r="Q278">
            <v>0</v>
          </cell>
          <cell r="R278">
            <v>0</v>
          </cell>
          <cell r="T278">
            <v>0</v>
          </cell>
        </row>
        <row r="279">
          <cell r="B279">
            <v>38900</v>
          </cell>
          <cell r="C279" t="str">
            <v>Tyrrell County Schools</v>
          </cell>
          <cell r="D279">
            <v>4434979.3362007374</v>
          </cell>
          <cell r="E279">
            <v>4786524.5407787785</v>
          </cell>
          <cell r="F279">
            <v>52229110.774300009</v>
          </cell>
          <cell r="G279">
            <v>45931834.118466966</v>
          </cell>
          <cell r="H279">
            <v>248292.71999999997</v>
          </cell>
          <cell r="I279">
            <v>277855.95999999996</v>
          </cell>
          <cell r="J279">
            <v>707936.43700541346</v>
          </cell>
          <cell r="K279">
            <v>749202.14864809066</v>
          </cell>
          <cell r="L279">
            <v>248292.71999999997</v>
          </cell>
          <cell r="M279">
            <v>277855.95999999996</v>
          </cell>
          <cell r="N279">
            <v>0</v>
          </cell>
          <cell r="O279">
            <v>0</v>
          </cell>
          <cell r="P279">
            <v>0</v>
          </cell>
          <cell r="Q279">
            <v>0</v>
          </cell>
          <cell r="R279">
            <v>0</v>
          </cell>
          <cell r="T279">
            <v>0</v>
          </cell>
        </row>
        <row r="280">
          <cell r="B280">
            <v>39000</v>
          </cell>
          <cell r="C280" t="str">
            <v>Union County Schools</v>
          </cell>
          <cell r="D280">
            <v>204588853.47457105</v>
          </cell>
          <cell r="E280">
            <v>209716810.83896998</v>
          </cell>
          <cell r="F280">
            <v>2369137246.5597515</v>
          </cell>
          <cell r="G280">
            <v>2276362866.4526544</v>
          </cell>
          <cell r="H280">
            <v>11453925.499999998</v>
          </cell>
          <cell r="I280">
            <v>12173982.459999999</v>
          </cell>
          <cell r="J280">
            <v>32657627.691200327</v>
          </cell>
          <cell r="K280">
            <v>32825546.7927921</v>
          </cell>
          <cell r="L280">
            <v>11453925.499999998</v>
          </cell>
          <cell r="M280">
            <v>12173982.459999999</v>
          </cell>
          <cell r="N280">
            <v>0</v>
          </cell>
          <cell r="O280">
            <v>0</v>
          </cell>
          <cell r="P280">
            <v>0</v>
          </cell>
          <cell r="Q280">
            <v>0</v>
          </cell>
          <cell r="R280">
            <v>0</v>
          </cell>
          <cell r="T280">
            <v>0</v>
          </cell>
        </row>
        <row r="281">
          <cell r="B281">
            <v>39100</v>
          </cell>
          <cell r="C281" t="str">
            <v>Vance County Schools</v>
          </cell>
          <cell r="D281">
            <v>36175519.372334279</v>
          </cell>
          <cell r="E281">
            <v>35470689.092657372</v>
          </cell>
          <cell r="F281">
            <v>363455087.54461664</v>
          </cell>
          <cell r="G281">
            <v>327968329.57681292</v>
          </cell>
          <cell r="H281">
            <v>2025289.7299999997</v>
          </cell>
          <cell r="I281">
            <v>2059060.24</v>
          </cell>
          <cell r="J281">
            <v>5774540.6122251824</v>
          </cell>
          <cell r="K281">
            <v>5551985.8418867588</v>
          </cell>
          <cell r="L281">
            <v>2025289.7299999997</v>
          </cell>
          <cell r="M281">
            <v>2059060.24</v>
          </cell>
          <cell r="N281">
            <v>0</v>
          </cell>
          <cell r="O281">
            <v>0</v>
          </cell>
          <cell r="P281">
            <v>0</v>
          </cell>
          <cell r="Q281">
            <v>0</v>
          </cell>
          <cell r="R281">
            <v>0</v>
          </cell>
          <cell r="T281">
            <v>0</v>
          </cell>
        </row>
        <row r="282">
          <cell r="B282">
            <v>39101</v>
          </cell>
          <cell r="C282" t="str">
            <v>Vance Charter School</v>
          </cell>
          <cell r="D282">
            <v>2347798.1112990477</v>
          </cell>
          <cell r="E282">
            <v>2836513.3595075817</v>
          </cell>
          <cell r="F282">
            <v>25911098.315099992</v>
          </cell>
          <cell r="G282">
            <v>27640648.189599961</v>
          </cell>
          <cell r="H282">
            <v>131441.69</v>
          </cell>
          <cell r="I282">
            <v>164658.53999999998</v>
          </cell>
          <cell r="J282">
            <v>374768.78779438278</v>
          </cell>
          <cell r="K282">
            <v>443980.15418225183</v>
          </cell>
          <cell r="L282">
            <v>131441.69</v>
          </cell>
          <cell r="M282">
            <v>164658.53999999998</v>
          </cell>
          <cell r="N282">
            <v>0</v>
          </cell>
          <cell r="O282">
            <v>0</v>
          </cell>
          <cell r="P282">
            <v>0</v>
          </cell>
          <cell r="Q282">
            <v>0</v>
          </cell>
          <cell r="R282">
            <v>0</v>
          </cell>
          <cell r="T282">
            <v>0</v>
          </cell>
        </row>
        <row r="283">
          <cell r="B283">
            <v>39105</v>
          </cell>
          <cell r="C283" t="str">
            <v>Vance-Granville Community College</v>
          </cell>
          <cell r="D283">
            <v>14377702.013149831</v>
          </cell>
          <cell r="E283">
            <v>14102317.874134379</v>
          </cell>
          <cell r="F283">
            <v>150078304.02877954</v>
          </cell>
          <cell r="G283">
            <v>127769892.92395584</v>
          </cell>
          <cell r="H283">
            <v>804936.95000000007</v>
          </cell>
          <cell r="I283">
            <v>818634.28</v>
          </cell>
          <cell r="J283">
            <v>2295049.9571514013</v>
          </cell>
          <cell r="K283">
            <v>2207339.9524450828</v>
          </cell>
          <cell r="L283">
            <v>804936.95000000007</v>
          </cell>
          <cell r="M283">
            <v>818634.28</v>
          </cell>
          <cell r="N283">
            <v>0</v>
          </cell>
          <cell r="O283">
            <v>0</v>
          </cell>
          <cell r="P283">
            <v>0</v>
          </cell>
          <cell r="Q283">
            <v>0</v>
          </cell>
          <cell r="R283">
            <v>0</v>
          </cell>
          <cell r="T283">
            <v>0</v>
          </cell>
        </row>
        <row r="284">
          <cell r="B284">
            <v>39200</v>
          </cell>
          <cell r="C284" t="str">
            <v>Wake County Schools</v>
          </cell>
          <cell r="D284">
            <v>839919815.54165733</v>
          </cell>
          <cell r="E284">
            <v>876051260.9684608</v>
          </cell>
          <cell r="F284">
            <v>9571225636.3460255</v>
          </cell>
          <cell r="G284">
            <v>9407881664.4968987</v>
          </cell>
          <cell r="H284">
            <v>47022986.980000004</v>
          </cell>
          <cell r="I284">
            <v>50854448.159999996</v>
          </cell>
          <cell r="J284">
            <v>134072742.28569068</v>
          </cell>
          <cell r="K284">
            <v>137122348.67945588</v>
          </cell>
          <cell r="L284">
            <v>47022986.980000004</v>
          </cell>
          <cell r="M284">
            <v>50854448.159999996</v>
          </cell>
          <cell r="N284">
            <v>0</v>
          </cell>
          <cell r="O284">
            <v>0</v>
          </cell>
          <cell r="P284">
            <v>0</v>
          </cell>
          <cell r="Q284">
            <v>0</v>
          </cell>
          <cell r="R284">
            <v>0</v>
          </cell>
          <cell r="T284">
            <v>0</v>
          </cell>
        </row>
        <row r="285">
          <cell r="B285">
            <v>39201</v>
          </cell>
          <cell r="C285" t="str">
            <v>Endeavor Charter School</v>
          </cell>
          <cell r="D285">
            <v>2127255.1084208684</v>
          </cell>
          <cell r="E285">
            <v>2150711.1819255501</v>
          </cell>
          <cell r="F285">
            <v>30491247.617300011</v>
          </cell>
          <cell r="G285">
            <v>28855088.409091964</v>
          </cell>
          <cell r="H285">
            <v>119094.57</v>
          </cell>
          <cell r="I285">
            <v>124847.98000000001</v>
          </cell>
          <cell r="J285">
            <v>339564.4687145552</v>
          </cell>
          <cell r="K285">
            <v>336636.20125468564</v>
          </cell>
          <cell r="L285">
            <v>119094.57</v>
          </cell>
          <cell r="M285">
            <v>124847.98000000001</v>
          </cell>
          <cell r="N285">
            <v>0</v>
          </cell>
          <cell r="O285">
            <v>0</v>
          </cell>
          <cell r="P285">
            <v>0</v>
          </cell>
          <cell r="Q285">
            <v>0</v>
          </cell>
          <cell r="R285">
            <v>0</v>
          </cell>
          <cell r="T285">
            <v>0</v>
          </cell>
        </row>
        <row r="286">
          <cell r="B286">
            <v>39204</v>
          </cell>
          <cell r="C286" t="str">
            <v>Southern Wake Academy</v>
          </cell>
          <cell r="D286">
            <v>1609793.9471856041</v>
          </cell>
          <cell r="E286">
            <v>2184210.4502244527</v>
          </cell>
          <cell r="F286">
            <v>19834743.711599998</v>
          </cell>
          <cell r="G286">
            <v>24637009.068144985</v>
          </cell>
          <cell r="H286">
            <v>90124.459999999992</v>
          </cell>
          <cell r="I286">
            <v>126792.6</v>
          </cell>
          <cell r="J286">
            <v>256964.39710127996</v>
          </cell>
          <cell r="K286">
            <v>341879.61400100228</v>
          </cell>
          <cell r="L286">
            <v>90124.459999999992</v>
          </cell>
          <cell r="M286">
            <v>126792.6</v>
          </cell>
          <cell r="N286">
            <v>0</v>
          </cell>
          <cell r="O286">
            <v>0</v>
          </cell>
          <cell r="P286">
            <v>0</v>
          </cell>
          <cell r="Q286">
            <v>0</v>
          </cell>
          <cell r="R286">
            <v>0</v>
          </cell>
          <cell r="T286">
            <v>0</v>
          </cell>
        </row>
        <row r="287">
          <cell r="B287">
            <v>39205</v>
          </cell>
          <cell r="C287" t="str">
            <v>Wake Technical College</v>
          </cell>
          <cell r="D287">
            <v>71998112.103236482</v>
          </cell>
          <cell r="E287">
            <v>77622456.013571933</v>
          </cell>
          <cell r="F287">
            <v>745561686.77654827</v>
          </cell>
          <cell r="G287">
            <v>696510556.64833915</v>
          </cell>
          <cell r="H287">
            <v>4030820.8299999996</v>
          </cell>
          <cell r="I287">
            <v>4505954.5500000007</v>
          </cell>
          <cell r="J287">
            <v>11492745.081681829</v>
          </cell>
          <cell r="K287">
            <v>12149715.379762383</v>
          </cell>
          <cell r="L287">
            <v>4030820.8299999996</v>
          </cell>
          <cell r="M287">
            <v>4505954.5500000007</v>
          </cell>
          <cell r="N287">
            <v>0</v>
          </cell>
          <cell r="O287">
            <v>0</v>
          </cell>
          <cell r="P287">
            <v>0</v>
          </cell>
          <cell r="Q287">
            <v>0</v>
          </cell>
          <cell r="R287">
            <v>0</v>
          </cell>
          <cell r="T287">
            <v>0</v>
          </cell>
        </row>
        <row r="288">
          <cell r="B288">
            <v>39208</v>
          </cell>
          <cell r="C288" t="str">
            <v>East Wake Academy</v>
          </cell>
          <cell r="D288">
            <v>4567052.5349605801</v>
          </cell>
          <cell r="E288">
            <v>4645680.9118588027</v>
          </cell>
          <cell r="F288">
            <v>61438280.4956</v>
          </cell>
          <cell r="G288">
            <v>56596801.062145948</v>
          </cell>
          <cell r="H288">
            <v>255686.84999999998</v>
          </cell>
          <cell r="I288">
            <v>269680.04000000004</v>
          </cell>
          <cell r="J288">
            <v>729018.70654176897</v>
          </cell>
          <cell r="K288">
            <v>727156.85283663927</v>
          </cell>
          <cell r="L288">
            <v>255686.84999999998</v>
          </cell>
          <cell r="M288">
            <v>269680.04000000004</v>
          </cell>
          <cell r="N288">
            <v>0</v>
          </cell>
          <cell r="O288">
            <v>0</v>
          </cell>
          <cell r="P288">
            <v>0</v>
          </cell>
          <cell r="Q288">
            <v>0</v>
          </cell>
          <cell r="R288">
            <v>0</v>
          </cell>
          <cell r="T288">
            <v>0</v>
          </cell>
        </row>
        <row r="289">
          <cell r="B289">
            <v>39209</v>
          </cell>
          <cell r="C289" t="str">
            <v>Casa Esperanza Montessori</v>
          </cell>
          <cell r="D289">
            <v>2240927.3366948781</v>
          </cell>
          <cell r="E289">
            <v>2423109.663315888</v>
          </cell>
          <cell r="F289">
            <v>30282722.122099999</v>
          </cell>
          <cell r="G289">
            <v>29164652.023368973</v>
          </cell>
          <cell r="H289">
            <v>125458.52</v>
          </cell>
          <cell r="I289">
            <v>140660.60999999999</v>
          </cell>
          <cell r="J289">
            <v>357709.47146888729</v>
          </cell>
          <cell r="K289">
            <v>379272.88384294912</v>
          </cell>
          <cell r="L289">
            <v>125458.52</v>
          </cell>
          <cell r="M289">
            <v>140660.60999999999</v>
          </cell>
          <cell r="N289">
            <v>0</v>
          </cell>
          <cell r="O289">
            <v>0</v>
          </cell>
          <cell r="P289">
            <v>0</v>
          </cell>
          <cell r="Q289">
            <v>0</v>
          </cell>
          <cell r="R289">
            <v>0</v>
          </cell>
          <cell r="T289">
            <v>0</v>
          </cell>
        </row>
        <row r="290">
          <cell r="B290">
            <v>39300</v>
          </cell>
          <cell r="C290" t="str">
            <v>Warren County Schools</v>
          </cell>
          <cell r="D290">
            <v>13447009.04774921</v>
          </cell>
          <cell r="E290">
            <v>12938266.44920576</v>
          </cell>
          <cell r="F290">
            <v>143888381.35777506</v>
          </cell>
          <cell r="G290">
            <v>124789035.65593587</v>
          </cell>
          <cell r="H290">
            <v>752832.02</v>
          </cell>
          <cell r="I290">
            <v>751061.53</v>
          </cell>
          <cell r="J290">
            <v>2146487.4922727831</v>
          </cell>
          <cell r="K290">
            <v>2025138.8958614478</v>
          </cell>
          <cell r="L290">
            <v>752832.02</v>
          </cell>
          <cell r="M290">
            <v>751061.53</v>
          </cell>
          <cell r="N290">
            <v>0</v>
          </cell>
          <cell r="O290">
            <v>0</v>
          </cell>
          <cell r="P290">
            <v>0</v>
          </cell>
          <cell r="Q290">
            <v>0</v>
          </cell>
          <cell r="R290">
            <v>0</v>
          </cell>
          <cell r="T290">
            <v>0</v>
          </cell>
        </row>
        <row r="291">
          <cell r="B291">
            <v>39301</v>
          </cell>
          <cell r="C291" t="str">
            <v>Haliwa-Saponi Tribal Charter</v>
          </cell>
          <cell r="D291">
            <v>777704.55533723696</v>
          </cell>
          <cell r="E291">
            <v>807899.77706547861</v>
          </cell>
          <cell r="F291">
            <v>8247477.8591000019</v>
          </cell>
          <cell r="G291">
            <v>8947951.8071709927</v>
          </cell>
          <cell r="H291">
            <v>43539.86</v>
          </cell>
          <cell r="I291">
            <v>46898.279999999992</v>
          </cell>
          <cell r="J291">
            <v>124141.59124808222</v>
          </cell>
          <cell r="K291">
            <v>126455.06018262044</v>
          </cell>
          <cell r="L291">
            <v>43539.86</v>
          </cell>
          <cell r="M291">
            <v>46898.279999999992</v>
          </cell>
          <cell r="N291">
            <v>0</v>
          </cell>
          <cell r="O291">
            <v>0</v>
          </cell>
          <cell r="P291">
            <v>0</v>
          </cell>
          <cell r="Q291">
            <v>0</v>
          </cell>
          <cell r="R291">
            <v>0</v>
          </cell>
          <cell r="T291">
            <v>0</v>
          </cell>
        </row>
        <row r="292">
          <cell r="B292">
            <v>39400</v>
          </cell>
          <cell r="C292" t="str">
            <v>Washington County Schools</v>
          </cell>
          <cell r="D292">
            <v>9835481.8038102314</v>
          </cell>
          <cell r="E292">
            <v>9847845.5112088472</v>
          </cell>
          <cell r="F292">
            <v>96844541.096299961</v>
          </cell>
          <cell r="G292">
            <v>85160727.698412955</v>
          </cell>
          <cell r="H292">
            <v>550640.34</v>
          </cell>
          <cell r="I292">
            <v>571663.75</v>
          </cell>
          <cell r="J292">
            <v>1569995.1266031861</v>
          </cell>
          <cell r="K292">
            <v>1541416.3144250172</v>
          </cell>
          <cell r="L292">
            <v>550640.34</v>
          </cell>
          <cell r="M292">
            <v>571663.75</v>
          </cell>
          <cell r="N292">
            <v>0</v>
          </cell>
          <cell r="O292">
            <v>0</v>
          </cell>
          <cell r="P292">
            <v>0</v>
          </cell>
          <cell r="Q292">
            <v>0</v>
          </cell>
          <cell r="R292">
            <v>0</v>
          </cell>
          <cell r="T292">
            <v>0</v>
          </cell>
        </row>
        <row r="293">
          <cell r="B293">
            <v>39401</v>
          </cell>
          <cell r="C293" t="str">
            <v>Henderson Collegiate Charter School</v>
          </cell>
          <cell r="D293">
            <v>2497672.4779967079</v>
          </cell>
          <cell r="E293">
            <v>3516103.0939764958</v>
          </cell>
          <cell r="F293">
            <v>33551726.885499999</v>
          </cell>
          <cell r="G293">
            <v>44659269.741017945</v>
          </cell>
          <cell r="H293">
            <v>139832.41999999998</v>
          </cell>
          <cell r="I293">
            <v>204108.47000000003</v>
          </cell>
          <cell r="J293">
            <v>398692.58024417522</v>
          </cell>
          <cell r="K293">
            <v>550351.71562011633</v>
          </cell>
          <cell r="L293">
            <v>139832.41999999998</v>
          </cell>
          <cell r="M293">
            <v>204108.47000000003</v>
          </cell>
          <cell r="N293">
            <v>0</v>
          </cell>
          <cell r="O293">
            <v>0</v>
          </cell>
          <cell r="P293">
            <v>0</v>
          </cell>
          <cell r="Q293">
            <v>0</v>
          </cell>
          <cell r="R293">
            <v>0</v>
          </cell>
          <cell r="T293">
            <v>0</v>
          </cell>
        </row>
        <row r="294">
          <cell r="B294">
            <v>39500</v>
          </cell>
          <cell r="C294" t="str">
            <v>Watauga County Schools</v>
          </cell>
          <cell r="D294">
            <v>26596735.375795141</v>
          </cell>
          <cell r="E294">
            <v>27521168.124913186</v>
          </cell>
          <cell r="F294">
            <v>293719126.91107219</v>
          </cell>
          <cell r="G294">
            <v>281289667.38092566</v>
          </cell>
          <cell r="H294">
            <v>1489020.64</v>
          </cell>
          <cell r="I294">
            <v>1597593.52</v>
          </cell>
          <cell r="J294">
            <v>4245521.0386720989</v>
          </cell>
          <cell r="K294">
            <v>4307701.3638658915</v>
          </cell>
          <cell r="L294">
            <v>1489020.64</v>
          </cell>
          <cell r="M294">
            <v>1597593.52</v>
          </cell>
          <cell r="N294">
            <v>0</v>
          </cell>
          <cell r="O294">
            <v>0</v>
          </cell>
          <cell r="P294">
            <v>0</v>
          </cell>
          <cell r="Q294">
            <v>0</v>
          </cell>
          <cell r="R294">
            <v>0</v>
          </cell>
          <cell r="T294">
            <v>0</v>
          </cell>
        </row>
        <row r="295">
          <cell r="B295">
            <v>39501</v>
          </cell>
          <cell r="C295" t="str">
            <v>Two Rivers Community School</v>
          </cell>
          <cell r="D295">
            <v>844540.20674174011</v>
          </cell>
          <cell r="E295">
            <v>865253.97936808004</v>
          </cell>
          <cell r="F295">
            <v>9666635.809249999</v>
          </cell>
          <cell r="G295">
            <v>9018770.188872993</v>
          </cell>
          <cell r="H295">
            <v>47281.659999999996</v>
          </cell>
          <cell r="I295">
            <v>50227.670000000006</v>
          </cell>
          <cell r="J295">
            <v>134810.27521105486</v>
          </cell>
          <cell r="K295">
            <v>135432.32358804633</v>
          </cell>
          <cell r="L295">
            <v>47281.659999999996</v>
          </cell>
          <cell r="M295">
            <v>50227.670000000006</v>
          </cell>
          <cell r="N295">
            <v>0</v>
          </cell>
          <cell r="O295">
            <v>0</v>
          </cell>
          <cell r="P295">
            <v>0</v>
          </cell>
          <cell r="Q295">
            <v>0</v>
          </cell>
          <cell r="R295">
            <v>0</v>
          </cell>
          <cell r="T295">
            <v>0</v>
          </cell>
        </row>
        <row r="296">
          <cell r="B296">
            <v>39600</v>
          </cell>
          <cell r="C296" t="str">
            <v>Wayne County Schools</v>
          </cell>
          <cell r="D296">
            <v>90008713.836227655</v>
          </cell>
          <cell r="E296">
            <v>93998029.183619067</v>
          </cell>
          <cell r="F296">
            <v>949163875.94100547</v>
          </cell>
          <cell r="G296">
            <v>915214158.83644652</v>
          </cell>
          <cell r="H296">
            <v>5039145.9999999991</v>
          </cell>
          <cell r="I296">
            <v>5456550.4500000002</v>
          </cell>
          <cell r="J296">
            <v>14367698.999753522</v>
          </cell>
          <cell r="K296">
            <v>14712872.530597173</v>
          </cell>
          <cell r="L296">
            <v>5039145.9999999991</v>
          </cell>
          <cell r="M296">
            <v>5456550.4500000002</v>
          </cell>
          <cell r="N296">
            <v>0</v>
          </cell>
          <cell r="O296">
            <v>0</v>
          </cell>
          <cell r="P296">
            <v>0</v>
          </cell>
          <cell r="Q296">
            <v>0</v>
          </cell>
          <cell r="R296">
            <v>0</v>
          </cell>
          <cell r="T296">
            <v>0</v>
          </cell>
        </row>
        <row r="297">
          <cell r="B297">
            <v>39605</v>
          </cell>
          <cell r="C297" t="str">
            <v>Wayne Community College</v>
          </cell>
          <cell r="D297">
            <v>13645333.992455112</v>
          </cell>
          <cell r="E297">
            <v>13930326.757781766</v>
          </cell>
          <cell r="F297">
            <v>136584894.22963971</v>
          </cell>
          <cell r="G297">
            <v>123243725.63790792</v>
          </cell>
          <cell r="H297">
            <v>763935.26000000013</v>
          </cell>
          <cell r="I297">
            <v>808650.25999999989</v>
          </cell>
          <cell r="J297">
            <v>2178145.2394867009</v>
          </cell>
          <cell r="K297">
            <v>2180419.3521594326</v>
          </cell>
          <cell r="L297">
            <v>763935.26000000013</v>
          </cell>
          <cell r="M297">
            <v>808650.25999999989</v>
          </cell>
          <cell r="N297">
            <v>0</v>
          </cell>
          <cell r="O297">
            <v>0</v>
          </cell>
          <cell r="P297">
            <v>0</v>
          </cell>
          <cell r="Q297">
            <v>0</v>
          </cell>
          <cell r="R297">
            <v>0</v>
          </cell>
          <cell r="T297">
            <v>0</v>
          </cell>
        </row>
        <row r="298">
          <cell r="B298">
            <v>39700</v>
          </cell>
          <cell r="C298" t="str">
            <v>Wilkes County Schools</v>
          </cell>
          <cell r="D298">
            <v>51373629.631640837</v>
          </cell>
          <cell r="E298">
            <v>51881367.398366094</v>
          </cell>
          <cell r="F298">
            <v>575175662.19549978</v>
          </cell>
          <cell r="G298">
            <v>537622806.0951395</v>
          </cell>
          <cell r="H298">
            <v>2876157.31</v>
          </cell>
          <cell r="I298">
            <v>3011693.98</v>
          </cell>
          <cell r="J298">
            <v>8200548.7648146711</v>
          </cell>
          <cell r="K298">
            <v>8120637.7609698214</v>
          </cell>
          <cell r="L298">
            <v>2876157.31</v>
          </cell>
          <cell r="M298">
            <v>3011693.98</v>
          </cell>
          <cell r="N298">
            <v>0</v>
          </cell>
          <cell r="O298">
            <v>0</v>
          </cell>
          <cell r="P298">
            <v>0</v>
          </cell>
          <cell r="Q298">
            <v>0</v>
          </cell>
          <cell r="R298">
            <v>0</v>
          </cell>
          <cell r="T298">
            <v>0</v>
          </cell>
        </row>
        <row r="299">
          <cell r="B299">
            <v>39703</v>
          </cell>
          <cell r="C299" t="str">
            <v>Pinnacle Classical Academy</v>
          </cell>
          <cell r="D299">
            <v>1308201.1514002564</v>
          </cell>
          <cell r="E299">
            <v>1778419.2061628855</v>
          </cell>
          <cell r="F299">
            <v>17925342.557399999</v>
          </cell>
          <cell r="G299">
            <v>21949850.818186976</v>
          </cell>
          <cell r="H299">
            <v>73239.760000000009</v>
          </cell>
          <cell r="I299">
            <v>103236.57000000004</v>
          </cell>
          <cell r="J299">
            <v>208822.45255330732</v>
          </cell>
          <cell r="K299">
            <v>278363.86904588644</v>
          </cell>
          <cell r="L299">
            <v>73239.760000000009</v>
          </cell>
          <cell r="M299">
            <v>103236.57000000004</v>
          </cell>
          <cell r="N299">
            <v>0</v>
          </cell>
          <cell r="O299">
            <v>0</v>
          </cell>
          <cell r="P299">
            <v>0</v>
          </cell>
          <cell r="Q299">
            <v>0</v>
          </cell>
          <cell r="R299">
            <v>0</v>
          </cell>
          <cell r="T299">
            <v>0</v>
          </cell>
        </row>
        <row r="300">
          <cell r="B300">
            <v>39705</v>
          </cell>
          <cell r="C300" t="str">
            <v>Wilkes Community College</v>
          </cell>
          <cell r="D300">
            <v>13077733.94657556</v>
          </cell>
          <cell r="E300">
            <v>13656549.456141381</v>
          </cell>
          <cell r="F300">
            <v>134980747.61914989</v>
          </cell>
          <cell r="G300">
            <v>116803589.67112997</v>
          </cell>
          <cell r="H300">
            <v>732158.12</v>
          </cell>
          <cell r="I300">
            <v>792757.59</v>
          </cell>
          <cell r="J300">
            <v>2087541.7160736006</v>
          </cell>
          <cell r="K300">
            <v>2137566.8522103401</v>
          </cell>
          <cell r="L300">
            <v>732158.12</v>
          </cell>
          <cell r="M300">
            <v>792757.59</v>
          </cell>
          <cell r="N300">
            <v>0</v>
          </cell>
          <cell r="O300">
            <v>0</v>
          </cell>
          <cell r="P300">
            <v>0</v>
          </cell>
          <cell r="Q300">
            <v>0</v>
          </cell>
          <cell r="R300">
            <v>0</v>
          </cell>
          <cell r="T300">
            <v>0</v>
          </cell>
        </row>
        <row r="301">
          <cell r="B301">
            <v>39800</v>
          </cell>
          <cell r="C301" t="str">
            <v>Wilson County Schools</v>
          </cell>
          <cell r="D301">
            <v>58486989.914635725</v>
          </cell>
          <cell r="E301">
            <v>60483275.513662077</v>
          </cell>
          <cell r="F301">
            <v>636552998.30438864</v>
          </cell>
          <cell r="G301">
            <v>594634717.94352019</v>
          </cell>
          <cell r="H301">
            <v>3274399.4299999992</v>
          </cell>
          <cell r="I301">
            <v>3511031.5300000007</v>
          </cell>
          <cell r="J301">
            <v>9336023.4879490491</v>
          </cell>
          <cell r="K301">
            <v>9467035.9644154999</v>
          </cell>
          <cell r="L301">
            <v>3274399.4299999992</v>
          </cell>
          <cell r="M301">
            <v>3511031.5300000007</v>
          </cell>
          <cell r="N301">
            <v>0</v>
          </cell>
          <cell r="O301">
            <v>0</v>
          </cell>
          <cell r="P301">
            <v>0</v>
          </cell>
          <cell r="Q301">
            <v>0</v>
          </cell>
          <cell r="R301">
            <v>0</v>
          </cell>
          <cell r="T301">
            <v>0</v>
          </cell>
        </row>
        <row r="302">
          <cell r="B302">
            <v>39805</v>
          </cell>
          <cell r="C302" t="str">
            <v>Wilson Community College</v>
          </cell>
          <cell r="D302">
            <v>7421273.5115263863</v>
          </cell>
          <cell r="E302">
            <v>7653797.7883233661</v>
          </cell>
          <cell r="F302">
            <v>71594491.994422868</v>
          </cell>
          <cell r="G302">
            <v>64810107.521091938</v>
          </cell>
          <cell r="H302">
            <v>415480.67</v>
          </cell>
          <cell r="I302">
            <v>444300.1</v>
          </cell>
          <cell r="J302">
            <v>1184625.5708359955</v>
          </cell>
          <cell r="K302">
            <v>1197996.939005957</v>
          </cell>
          <cell r="L302">
            <v>415480.67</v>
          </cell>
          <cell r="M302">
            <v>444300.1</v>
          </cell>
          <cell r="N302">
            <v>0</v>
          </cell>
          <cell r="O302">
            <v>0</v>
          </cell>
          <cell r="P302">
            <v>0</v>
          </cell>
          <cell r="Q302">
            <v>0</v>
          </cell>
          <cell r="R302">
            <v>0</v>
          </cell>
          <cell r="T302">
            <v>0</v>
          </cell>
        </row>
        <row r="303">
          <cell r="B303">
            <v>39900</v>
          </cell>
          <cell r="C303" t="str">
            <v>Yadkin County Schools</v>
          </cell>
          <cell r="D303">
            <v>29748048.485608377</v>
          </cell>
          <cell r="E303">
            <v>30818352.49624325</v>
          </cell>
          <cell r="F303">
            <v>314396250.08479983</v>
          </cell>
          <cell r="G303">
            <v>302358367.62397081</v>
          </cell>
          <cell r="H303">
            <v>1665447.19</v>
          </cell>
          <cell r="I303">
            <v>1788993.84</v>
          </cell>
          <cell r="J303">
            <v>4748551.4263538541</v>
          </cell>
          <cell r="K303">
            <v>4823787.2199905263</v>
          </cell>
          <cell r="L303">
            <v>1665447.19</v>
          </cell>
          <cell r="M303">
            <v>1788993.84</v>
          </cell>
          <cell r="N303">
            <v>0</v>
          </cell>
          <cell r="O303">
            <v>0</v>
          </cell>
          <cell r="P303">
            <v>0</v>
          </cell>
          <cell r="Q303">
            <v>0</v>
          </cell>
          <cell r="R303">
            <v>0</v>
          </cell>
          <cell r="T303">
            <v>0</v>
          </cell>
        </row>
        <row r="304">
          <cell r="B304">
            <v>40000</v>
          </cell>
          <cell r="C304" t="str">
            <v>Consolidated Judicial Retirement System</v>
          </cell>
          <cell r="D304">
            <v>69126557.761851758</v>
          </cell>
          <cell r="E304">
            <v>72856570.009750307</v>
          </cell>
          <cell r="F304">
            <v>509405989.16756624</v>
          </cell>
          <cell r="G304">
            <v>420787689.29055727</v>
          </cell>
          <cell r="H304">
            <v>3870056.6</v>
          </cell>
          <cell r="I304">
            <v>4229296.6493539996</v>
          </cell>
          <cell r="J304">
            <v>11034371.367848745</v>
          </cell>
          <cell r="K304">
            <v>11403743.641008051</v>
          </cell>
          <cell r="L304">
            <v>3870056.6</v>
          </cell>
          <cell r="M304">
            <v>4229296.6493539996</v>
          </cell>
          <cell r="N304">
            <v>0</v>
          </cell>
          <cell r="O304">
            <v>0</v>
          </cell>
          <cell r="P304">
            <v>0</v>
          </cell>
          <cell r="Q304">
            <v>0</v>
          </cell>
          <cell r="R304">
            <v>0</v>
          </cell>
          <cell r="T304">
            <v>0</v>
          </cell>
        </row>
        <row r="305">
          <cell r="B305">
            <v>51000</v>
          </cell>
          <cell r="C305" t="str">
            <v>Highway - Administrative</v>
          </cell>
          <cell r="D305">
            <v>503462664.72964084</v>
          </cell>
          <cell r="E305">
            <v>516294855.3490479</v>
          </cell>
          <cell r="F305">
            <v>4795804738.3380404</v>
          </cell>
          <cell r="G305">
            <v>4164462652.6893148</v>
          </cell>
          <cell r="H305">
            <v>28186402.90469946</v>
          </cell>
          <cell r="I305">
            <v>29970723.32</v>
          </cell>
          <cell r="J305">
            <v>80365552.579841956</v>
          </cell>
          <cell r="K305">
            <v>80812124.051186234</v>
          </cell>
          <cell r="L305">
            <v>28186402.90469946</v>
          </cell>
          <cell r="M305">
            <v>29970723.32</v>
          </cell>
          <cell r="N305">
            <v>0</v>
          </cell>
          <cell r="O305">
            <v>0</v>
          </cell>
          <cell r="P305">
            <v>0</v>
          </cell>
          <cell r="Q305">
            <v>0</v>
          </cell>
          <cell r="R305">
            <v>0</v>
          </cell>
          <cell r="T305">
            <v>0</v>
          </cell>
        </row>
        <row r="306">
          <cell r="B306">
            <v>51000.1</v>
          </cell>
          <cell r="C306" t="str">
            <v>NC Global TransPark Authority (subset of DOT)</v>
          </cell>
          <cell r="D306">
            <v>447255.68896036019</v>
          </cell>
          <cell r="E306">
            <v>440795.25934749574</v>
          </cell>
          <cell r="F306">
            <v>2592522.6902000001</v>
          </cell>
          <cell r="G306">
            <v>2498619.514064997</v>
          </cell>
          <cell r="H306">
            <v>25039.650273224044</v>
          </cell>
          <cell r="I306">
            <v>25588</v>
          </cell>
          <cell r="J306">
            <v>71393.477820404325</v>
          </cell>
          <cell r="K306">
            <v>68994.685518379192</v>
          </cell>
          <cell r="L306">
            <v>25039.650273224044</v>
          </cell>
          <cell r="M306">
            <v>25588</v>
          </cell>
          <cell r="N306">
            <v>0</v>
          </cell>
          <cell r="O306">
            <v>0</v>
          </cell>
          <cell r="P306">
            <v>0</v>
          </cell>
          <cell r="Q306">
            <v>0</v>
          </cell>
          <cell r="R306">
            <v>0</v>
          </cell>
          <cell r="T306">
            <v>0</v>
          </cell>
        </row>
        <row r="307">
          <cell r="B307">
            <v>51000.2</v>
          </cell>
          <cell r="C307" t="str">
            <v>NC State Ports Authority (subset of DOT)</v>
          </cell>
          <cell r="D307">
            <v>12325795.269466814</v>
          </cell>
          <cell r="E307">
            <v>12505472.447248802</v>
          </cell>
          <cell r="F307">
            <v>103182162.23689999</v>
          </cell>
          <cell r="G307">
            <v>96031999.96463792</v>
          </cell>
          <cell r="H307">
            <v>690060.76502732246</v>
          </cell>
          <cell r="I307">
            <v>725938</v>
          </cell>
          <cell r="J307">
            <v>1967513.0197561674</v>
          </cell>
          <cell r="K307">
            <v>1957396.5927716568</v>
          </cell>
          <cell r="L307">
            <v>690060.76502732246</v>
          </cell>
          <cell r="M307">
            <v>725938</v>
          </cell>
          <cell r="N307">
            <v>0</v>
          </cell>
          <cell r="O307">
            <v>0</v>
          </cell>
          <cell r="P307">
            <v>0</v>
          </cell>
          <cell r="Q307">
            <v>0</v>
          </cell>
          <cell r="R307">
            <v>0</v>
          </cell>
          <cell r="T307">
            <v>0</v>
          </cell>
        </row>
        <row r="308">
          <cell r="B308">
            <v>60000</v>
          </cell>
          <cell r="C308" t="str">
            <v>Legislative Retirement System</v>
          </cell>
          <cell r="D308">
            <v>3616730.4149406692</v>
          </cell>
          <cell r="E308">
            <v>3618127.757320472</v>
          </cell>
          <cell r="F308">
            <v>24436426.90976106</v>
          </cell>
          <cell r="G308">
            <v>17779542.14137499</v>
          </cell>
          <cell r="H308">
            <v>202482.98</v>
          </cell>
          <cell r="I308">
            <v>210030.96356200005</v>
          </cell>
          <cell r="J308">
            <v>577322.92519667279</v>
          </cell>
          <cell r="K308">
            <v>566320.94263257599</v>
          </cell>
          <cell r="L308">
            <v>202482.98</v>
          </cell>
          <cell r="M308">
            <v>210030.96356200005</v>
          </cell>
          <cell r="N308">
            <v>0</v>
          </cell>
          <cell r="O308">
            <v>0</v>
          </cell>
          <cell r="P308">
            <v>0</v>
          </cell>
          <cell r="Q308">
            <v>0</v>
          </cell>
          <cell r="R308">
            <v>0</v>
          </cell>
          <cell r="T308">
            <v>0</v>
          </cell>
        </row>
        <row r="309">
          <cell r="B309">
            <v>90901</v>
          </cell>
          <cell r="C309" t="str">
            <v>Bladen County</v>
          </cell>
          <cell r="D309">
            <v>13200527.889120577</v>
          </cell>
          <cell r="E309">
            <v>13364597.360440426</v>
          </cell>
          <cell r="F309">
            <v>121726805.52031019</v>
          </cell>
          <cell r="G309">
            <v>127670583.16554983</v>
          </cell>
          <cell r="H309">
            <v>739032.75</v>
          </cell>
          <cell r="I309">
            <v>775809.88000000012</v>
          </cell>
          <cell r="J309">
            <v>2107142.7783517479</v>
          </cell>
          <cell r="K309">
            <v>2091869.5752951191</v>
          </cell>
          <cell r="L309">
            <v>739032.75</v>
          </cell>
          <cell r="M309">
            <v>775809.88000000012</v>
          </cell>
          <cell r="N309">
            <v>0</v>
          </cell>
          <cell r="O309">
            <v>0</v>
          </cell>
          <cell r="P309">
            <v>0</v>
          </cell>
          <cell r="Q309">
            <v>0</v>
          </cell>
          <cell r="R309">
            <v>0</v>
          </cell>
          <cell r="T309">
            <v>0</v>
          </cell>
        </row>
        <row r="310">
          <cell r="B310">
            <v>91041</v>
          </cell>
          <cell r="C310" t="str">
            <v>Town Of Sunset Beach</v>
          </cell>
          <cell r="D310">
            <v>2124507.5912101571</v>
          </cell>
          <cell r="E310">
            <v>2120562.4950688495</v>
          </cell>
          <cell r="F310">
            <v>22076590.634999998</v>
          </cell>
          <cell r="G310">
            <v>23318488.838417981</v>
          </cell>
          <cell r="H310">
            <v>118940.75</v>
          </cell>
          <cell r="I310">
            <v>123097.85999999999</v>
          </cell>
          <cell r="J310">
            <v>339125.8945077071</v>
          </cell>
          <cell r="K310">
            <v>331917.23224501597</v>
          </cell>
          <cell r="L310">
            <v>118940.75</v>
          </cell>
          <cell r="M310">
            <v>123097.85999999999</v>
          </cell>
          <cell r="N310">
            <v>0</v>
          </cell>
          <cell r="O310">
            <v>0</v>
          </cell>
          <cell r="P310">
            <v>0</v>
          </cell>
          <cell r="Q310">
            <v>0</v>
          </cell>
          <cell r="R310">
            <v>0</v>
          </cell>
          <cell r="T310">
            <v>0</v>
          </cell>
        </row>
        <row r="311">
          <cell r="B311">
            <v>91111</v>
          </cell>
          <cell r="C311" t="str">
            <v>Town Of Biltmore Forest</v>
          </cell>
          <cell r="D311">
            <v>1394496.4480083075</v>
          </cell>
          <cell r="E311">
            <v>1455487.9273001943</v>
          </cell>
          <cell r="F311">
            <v>11927687.519399997</v>
          </cell>
          <cell r="G311">
            <v>13217825.019427987</v>
          </cell>
          <cell r="H311">
            <v>78071.010000000009</v>
          </cell>
          <cell r="I311">
            <v>84490.53</v>
          </cell>
          <cell r="J311">
            <v>222597.39493294051</v>
          </cell>
          <cell r="K311">
            <v>227817.63117989615</v>
          </cell>
          <cell r="L311">
            <v>78071.010000000009</v>
          </cell>
          <cell r="M311">
            <v>84490.53</v>
          </cell>
          <cell r="N311">
            <v>0</v>
          </cell>
          <cell r="O311">
            <v>0</v>
          </cell>
          <cell r="P311">
            <v>0</v>
          </cell>
          <cell r="Q311">
            <v>0</v>
          </cell>
          <cell r="R311">
            <v>0</v>
          </cell>
          <cell r="T311">
            <v>0</v>
          </cell>
        </row>
        <row r="312">
          <cell r="B312">
            <v>91151</v>
          </cell>
          <cell r="C312" t="str">
            <v>Town Of Black Mountain</v>
          </cell>
          <cell r="D312">
            <v>3224644.2405681154</v>
          </cell>
          <cell r="E312">
            <v>3444827.182714941</v>
          </cell>
          <cell r="F312">
            <v>34714498.57093589</v>
          </cell>
          <cell r="G312">
            <v>36296291.065155953</v>
          </cell>
          <cell r="H312">
            <v>180532</v>
          </cell>
          <cell r="I312">
            <v>199970.93</v>
          </cell>
          <cell r="J312">
            <v>514735.91672547359</v>
          </cell>
          <cell r="K312">
            <v>539195.38174799981</v>
          </cell>
          <cell r="L312">
            <v>180532</v>
          </cell>
          <cell r="M312">
            <v>199970.93</v>
          </cell>
          <cell r="N312">
            <v>0</v>
          </cell>
          <cell r="O312">
            <v>0</v>
          </cell>
          <cell r="P312">
            <v>0</v>
          </cell>
          <cell r="Q312">
            <v>0</v>
          </cell>
          <cell r="R312">
            <v>0</v>
          </cell>
          <cell r="T312">
            <v>0</v>
          </cell>
        </row>
        <row r="313">
          <cell r="B313">
            <v>98101</v>
          </cell>
          <cell r="C313" t="str">
            <v>Rutherford County</v>
          </cell>
          <cell r="D313">
            <v>16256267.875062801</v>
          </cell>
          <cell r="E313">
            <v>16395391.557811568</v>
          </cell>
          <cell r="F313">
            <v>157660588.45182958</v>
          </cell>
          <cell r="G313">
            <v>163016296.6347298</v>
          </cell>
          <cell r="H313">
            <v>910108.62999999989</v>
          </cell>
          <cell r="I313">
            <v>951746.34999999986</v>
          </cell>
          <cell r="J313">
            <v>2594917.2444930249</v>
          </cell>
          <cell r="K313">
            <v>2566259.1883506035</v>
          </cell>
          <cell r="L313">
            <v>910108.62999999989</v>
          </cell>
          <cell r="M313">
            <v>951746.34999999986</v>
          </cell>
          <cell r="N313">
            <v>0</v>
          </cell>
          <cell r="O313">
            <v>0</v>
          </cell>
          <cell r="P313">
            <v>0</v>
          </cell>
          <cell r="Q313">
            <v>0</v>
          </cell>
          <cell r="R313">
            <v>0</v>
          </cell>
          <cell r="T313">
            <v>0</v>
          </cell>
        </row>
        <row r="314">
          <cell r="B314">
            <v>98103</v>
          </cell>
          <cell r="C314" t="str">
            <v>Rutherford Polk Mcdowell Dist Brd Of Health</v>
          </cell>
          <cell r="D314">
            <v>3500638.2566724643</v>
          </cell>
          <cell r="E314">
            <v>3522586.8566665528</v>
          </cell>
          <cell r="F314">
            <v>31727401.273866609</v>
          </cell>
          <cell r="G314">
            <v>30012179.904446982</v>
          </cell>
          <cell r="H314">
            <v>195983.55000000002</v>
          </cell>
          <cell r="I314">
            <v>204484.84999999998</v>
          </cell>
          <cell r="J314">
            <v>558791.63955621549</v>
          </cell>
          <cell r="K314">
            <v>551366.57491882681</v>
          </cell>
          <cell r="L314">
            <v>195983.55000000002</v>
          </cell>
          <cell r="M314">
            <v>204484.84999999998</v>
          </cell>
          <cell r="N314">
            <v>0</v>
          </cell>
          <cell r="O314">
            <v>0</v>
          </cell>
          <cell r="P314">
            <v>0</v>
          </cell>
          <cell r="Q314">
            <v>0</v>
          </cell>
          <cell r="R314">
            <v>0</v>
          </cell>
          <cell r="T314">
            <v>0</v>
          </cell>
        </row>
        <row r="315">
          <cell r="B315">
            <v>98111</v>
          </cell>
          <cell r="C315" t="str">
            <v>Town Of Forest City</v>
          </cell>
          <cell r="D315">
            <v>5636206.2926051319</v>
          </cell>
          <cell r="E315">
            <v>5843788.3700848417</v>
          </cell>
          <cell r="F315">
            <v>60001728.72075171</v>
          </cell>
          <cell r="G315">
            <v>57854632.524067953</v>
          </cell>
          <cell r="H315">
            <v>315543.51999999996</v>
          </cell>
          <cell r="I315">
            <v>339229.73</v>
          </cell>
          <cell r="J315">
            <v>899683.06468649756</v>
          </cell>
          <cell r="K315">
            <v>914688.46880704549</v>
          </cell>
          <cell r="L315">
            <v>315543.51999999996</v>
          </cell>
          <cell r="M315">
            <v>339229.73</v>
          </cell>
          <cell r="N315">
            <v>0</v>
          </cell>
          <cell r="O315">
            <v>0</v>
          </cell>
          <cell r="P315">
            <v>0</v>
          </cell>
          <cell r="Q315">
            <v>0</v>
          </cell>
          <cell r="R315">
            <v>0</v>
          </cell>
          <cell r="T315">
            <v>0</v>
          </cell>
        </row>
        <row r="316">
          <cell r="B316">
            <v>98131</v>
          </cell>
          <cell r="C316" t="str">
            <v>Town Of Lake Lure</v>
          </cell>
          <cell r="D316">
            <v>1660425.9988445011</v>
          </cell>
          <cell r="E316">
            <v>1615254.6755139043</v>
          </cell>
          <cell r="F316">
            <v>16897171.661800001</v>
          </cell>
          <cell r="G316">
            <v>14081782.946538989</v>
          </cell>
          <cell r="H316">
            <v>92959.1</v>
          </cell>
          <cell r="I316">
            <v>93764.930000000008</v>
          </cell>
          <cell r="J316">
            <v>265046.57100389391</v>
          </cell>
          <cell r="K316">
            <v>252824.83421927618</v>
          </cell>
          <cell r="L316">
            <v>92959.1</v>
          </cell>
          <cell r="M316">
            <v>93764.930000000008</v>
          </cell>
          <cell r="N316">
            <v>0</v>
          </cell>
          <cell r="O316">
            <v>0</v>
          </cell>
          <cell r="P316">
            <v>0</v>
          </cell>
          <cell r="Q316">
            <v>0</v>
          </cell>
          <cell r="R316">
            <v>0</v>
          </cell>
          <cell r="T316">
            <v>0</v>
          </cell>
        </row>
        <row r="317">
          <cell r="B317">
            <v>99401</v>
          </cell>
          <cell r="C317" t="str">
            <v>Washington County</v>
          </cell>
          <cell r="D317">
            <v>5668534.8997434191</v>
          </cell>
          <cell r="E317">
            <v>5662636.2989499755</v>
          </cell>
          <cell r="F317">
            <v>51757330.603164405</v>
          </cell>
          <cell r="G317">
            <v>52301235.589592889</v>
          </cell>
          <cell r="H317">
            <v>317353.44</v>
          </cell>
          <cell r="I317">
            <v>328713.92000000004</v>
          </cell>
          <cell r="J317">
            <v>904843.53945218888</v>
          </cell>
          <cell r="K317">
            <v>886333.96654344455</v>
          </cell>
          <cell r="L317">
            <v>317353.44</v>
          </cell>
          <cell r="M317">
            <v>328713.92000000004</v>
          </cell>
          <cell r="N317">
            <v>0</v>
          </cell>
          <cell r="O317">
            <v>0</v>
          </cell>
          <cell r="P317">
            <v>0</v>
          </cell>
          <cell r="Q317">
            <v>0</v>
          </cell>
          <cell r="R317">
            <v>0</v>
          </cell>
          <cell r="T317">
            <v>0</v>
          </cell>
        </row>
        <row r="318">
          <cell r="B318">
            <v>99521</v>
          </cell>
          <cell r="C318" t="str">
            <v>Town Of Blowing Rock</v>
          </cell>
          <cell r="D318">
            <v>2232952.7135386281</v>
          </cell>
          <cell r="E318">
            <v>2403270.9481164846</v>
          </cell>
          <cell r="F318">
            <v>23032820.853925698</v>
          </cell>
          <cell r="G318">
            <v>24140191.971841976</v>
          </cell>
          <cell r="H318">
            <v>125012.06</v>
          </cell>
          <cell r="I318">
            <v>139508.98000000001</v>
          </cell>
          <cell r="J318">
            <v>356436.51710411394</v>
          </cell>
          <cell r="K318">
            <v>376167.66461192176</v>
          </cell>
          <cell r="L318">
            <v>125012.06</v>
          </cell>
          <cell r="M318">
            <v>139508.98000000001</v>
          </cell>
          <cell r="N318">
            <v>0</v>
          </cell>
          <cell r="O318">
            <v>0</v>
          </cell>
          <cell r="P318">
            <v>0</v>
          </cell>
          <cell r="Q318">
            <v>0</v>
          </cell>
          <cell r="R318">
            <v>0</v>
          </cell>
          <cell r="T318">
            <v>0</v>
          </cell>
        </row>
        <row r="319">
          <cell r="B319">
            <v>99831</v>
          </cell>
          <cell r="C319" t="str">
            <v>Town Of Black Creek</v>
          </cell>
          <cell r="D319">
            <v>349483.93913593877</v>
          </cell>
          <cell r="E319">
            <v>383467.93060299143</v>
          </cell>
          <cell r="F319">
            <v>2935521.3997</v>
          </cell>
          <cell r="G319">
            <v>3679518.546457998</v>
          </cell>
          <cell r="H319">
            <v>19565.890000000003</v>
          </cell>
          <cell r="I319">
            <v>22260.17</v>
          </cell>
          <cell r="J319">
            <v>55786.599194047471</v>
          </cell>
          <cell r="K319">
            <v>60021.628448321826</v>
          </cell>
          <cell r="L319">
            <v>19565.890000000003</v>
          </cell>
          <cell r="M319">
            <v>22260.17</v>
          </cell>
          <cell r="N319">
            <v>0</v>
          </cell>
          <cell r="O319">
            <v>0</v>
          </cell>
          <cell r="P319">
            <v>0</v>
          </cell>
          <cell r="Q319">
            <v>0</v>
          </cell>
          <cell r="R319" t="str">
            <v>FALSE</v>
          </cell>
          <cell r="T319">
            <v>0</v>
          </cell>
        </row>
      </sheetData>
      <sheetData sheetId="17">
        <row r="12">
          <cell r="P12">
            <v>0</v>
          </cell>
        </row>
      </sheetData>
      <sheetData sheetId="18" refreshError="1"/>
      <sheetData sheetId="19" refreshError="1"/>
      <sheetData sheetId="20" refreshError="1"/>
      <sheetData sheetId="21" refreshError="1"/>
      <sheetData sheetId="22" refreshError="1"/>
      <sheetData sheetId="23">
        <row r="8">
          <cell r="L8">
            <v>10200</v>
          </cell>
        </row>
      </sheetData>
      <sheetData sheetId="24"/>
      <sheetData sheetId="25">
        <row r="4">
          <cell r="D4">
            <v>2.2000000000000002</v>
          </cell>
        </row>
        <row r="7">
          <cell r="D7" t="str">
            <v>North Carolina State Health Plan</v>
          </cell>
        </row>
        <row r="8">
          <cell r="D8" t="str">
            <v>SHPNC</v>
          </cell>
        </row>
        <row r="9">
          <cell r="D9" t="str">
            <v>Client_GASB</v>
          </cell>
        </row>
        <row r="10">
          <cell r="D10" t="str">
            <v>Committee on Actuarial Valuation of Retired Employees' Health Benefits (OPEB)\nState of North Carolina</v>
          </cell>
        </row>
        <row r="11">
          <cell r="D11" t="str">
            <v>4901 Glenwood Avenue, Suite 300</v>
          </cell>
        </row>
        <row r="12">
          <cell r="D12" t="str">
            <v>Raleigh, North Carolina 27612</v>
          </cell>
        </row>
        <row r="17">
          <cell r="D17" t="str">
            <v>Kenneth C. Vieira</v>
          </cell>
        </row>
        <row r="18">
          <cell r="D18" t="str">
            <v>Senior Vice President and Actuary</v>
          </cell>
        </row>
        <row r="19">
          <cell r="D19" t="str">
            <v>FCA, FSA, MAAA</v>
          </cell>
        </row>
        <row r="20">
          <cell r="D20" t="str">
            <v>MAP</v>
          </cell>
        </row>
        <row r="21">
          <cell r="D21" t="str">
            <v>DAB</v>
          </cell>
        </row>
        <row r="22">
          <cell r="D22" t="str">
            <v>David A. Berger, FCA, ASA, MAAA, EA</v>
          </cell>
        </row>
        <row r="23">
          <cell r="D23" t="str">
            <v>Vice President and Associate Actuary</v>
          </cell>
        </row>
        <row r="24">
          <cell r="D24" t="str">
            <v>Atlanta</v>
          </cell>
        </row>
        <row r="25">
          <cell r="D25">
            <v>99999</v>
          </cell>
        </row>
        <row r="26">
          <cell r="D26">
            <v>1</v>
          </cell>
        </row>
        <row r="30">
          <cell r="D30">
            <v>42916</v>
          </cell>
          <cell r="E30">
            <v>42551</v>
          </cell>
        </row>
        <row r="31">
          <cell r="D31">
            <v>42916</v>
          </cell>
          <cell r="E31">
            <v>42551</v>
          </cell>
          <cell r="F31">
            <v>42185</v>
          </cell>
        </row>
        <row r="32">
          <cell r="D32">
            <v>42735</v>
          </cell>
          <cell r="E32">
            <v>42369</v>
          </cell>
        </row>
        <row r="33">
          <cell r="D33">
            <v>42735</v>
          </cell>
          <cell r="E33">
            <v>42369</v>
          </cell>
        </row>
        <row r="34">
          <cell r="F34" t="b">
            <v>0</v>
          </cell>
        </row>
        <row r="36">
          <cell r="D36">
            <v>0.5</v>
          </cell>
        </row>
        <row r="37">
          <cell r="D37">
            <v>0.5</v>
          </cell>
          <cell r="F37">
            <v>0.5</v>
          </cell>
        </row>
        <row r="38">
          <cell r="D38">
            <v>3.5000000000000003E-2</v>
          </cell>
          <cell r="E38">
            <v>3.5000000000000003E-2</v>
          </cell>
        </row>
        <row r="39">
          <cell r="D39">
            <v>4.4999999999999998E-2</v>
          </cell>
          <cell r="E39">
            <v>4.4999999999999998E-2</v>
          </cell>
        </row>
        <row r="40">
          <cell r="D40">
            <v>0</v>
          </cell>
          <cell r="E40">
            <v>0</v>
          </cell>
        </row>
        <row r="41">
          <cell r="D41">
            <v>0</v>
          </cell>
        </row>
        <row r="47">
          <cell r="D47">
            <v>2.8500000000000001E-2</v>
          </cell>
          <cell r="E47">
            <v>3.5799999999999998E-2</v>
          </cell>
          <cell r="F47">
            <v>3.5799999999999998E-2</v>
          </cell>
          <cell r="G47">
            <v>4.58E-2</v>
          </cell>
          <cell r="H47">
            <v>2.58E-2</v>
          </cell>
          <cell r="I47">
            <v>2.8500000000000001E-2</v>
          </cell>
        </row>
        <row r="52">
          <cell r="D52">
            <v>43281</v>
          </cell>
          <cell r="E52">
            <v>42916</v>
          </cell>
        </row>
        <row r="53">
          <cell r="E53">
            <v>7.2499999999999995E-2</v>
          </cell>
          <cell r="F53">
            <v>7.2499999999999995E-2</v>
          </cell>
        </row>
        <row r="54">
          <cell r="D54">
            <v>6</v>
          </cell>
          <cell r="E54">
            <v>6</v>
          </cell>
        </row>
        <row r="61">
          <cell r="D61">
            <v>304</v>
          </cell>
        </row>
        <row r="65">
          <cell r="D65">
            <v>1</v>
          </cell>
        </row>
        <row r="75">
          <cell r="K75" t="str">
            <v>Atlanta</v>
          </cell>
          <cell r="L75" t="str">
            <v>2018 Powers Ferry Road, Suite 850</v>
          </cell>
          <cell r="M75" t="str">
            <v>Atlanta, GA  30339</v>
          </cell>
          <cell r="N75" t="str">
            <v>678.306.3100</v>
          </cell>
          <cell r="O75" t="str">
            <v>678-669-1887</v>
          </cell>
        </row>
        <row r="76">
          <cell r="K76" t="str">
            <v>Boston</v>
          </cell>
          <cell r="L76" t="str">
            <v>116 Huntington Ave., 8th Floor</v>
          </cell>
          <cell r="M76" t="str">
            <v>Boston, MA  02116</v>
          </cell>
          <cell r="N76" t="str">
            <v>617.424.7300</v>
          </cell>
          <cell r="O76" t="str">
            <v>617.904.1833</v>
          </cell>
        </row>
        <row r="77">
          <cell r="K77" t="str">
            <v>Chicago</v>
          </cell>
          <cell r="L77" t="str">
            <v>101 North Wacker Drive, Suite 500</v>
          </cell>
          <cell r="M77" t="str">
            <v>Chicago, IL  60606</v>
          </cell>
          <cell r="N77" t="str">
            <v>312.984.8500</v>
          </cell>
          <cell r="O77" t="str">
            <v>312.896.9364</v>
          </cell>
        </row>
        <row r="78">
          <cell r="K78" t="str">
            <v>Cleveland</v>
          </cell>
          <cell r="L78" t="str">
            <v>1300 East Ninth Street, Suite 1900</v>
          </cell>
          <cell r="M78" t="str">
            <v>Cleveland, OH  44114</v>
          </cell>
          <cell r="N78" t="str">
            <v>216.687.4400</v>
          </cell>
          <cell r="O78" t="str">
            <v>216.916.4320</v>
          </cell>
        </row>
        <row r="79">
          <cell r="K79" t="str">
            <v>Denver</v>
          </cell>
          <cell r="L79" t="str">
            <v>5990 Greenwood Plaza Blvd., Suite 118</v>
          </cell>
          <cell r="M79" t="str">
            <v>Greenwood Village, CO  80111</v>
          </cell>
          <cell r="N79" t="str">
            <v>303.714.9900</v>
          </cell>
          <cell r="O79" t="str">
            <v>303.223.9234</v>
          </cell>
        </row>
        <row r="80">
          <cell r="K80" t="str">
            <v>Detroit</v>
          </cell>
          <cell r="L80" t="str">
            <v>40701 Woodward Avenue, Suite 100</v>
          </cell>
          <cell r="M80" t="str">
            <v>Bloomfield Hills, MI 48304-5078</v>
          </cell>
          <cell r="N80" t="str">
            <v>248.530.6370</v>
          </cell>
          <cell r="O80" t="str">
            <v>248.562.3223</v>
          </cell>
        </row>
        <row r="81">
          <cell r="K81" t="str">
            <v>Hartford</v>
          </cell>
          <cell r="L81" t="str">
            <v>30 Waterside Drive, Suite 300</v>
          </cell>
          <cell r="M81" t="str">
            <v>Farmington, CT  06032</v>
          </cell>
          <cell r="N81" t="str">
            <v>860.678.3000</v>
          </cell>
          <cell r="O81" t="str">
            <v>860.371.3429</v>
          </cell>
        </row>
        <row r="82">
          <cell r="K82" t="str">
            <v>Houston</v>
          </cell>
          <cell r="L82" t="str">
            <v>7900 North Sam Houston Parkway West, Suite 110</v>
          </cell>
          <cell r="M82" t="str">
            <v>Houston, TX  77064-3425</v>
          </cell>
          <cell r="N82" t="str">
            <v xml:space="preserve">281.671.5600 </v>
          </cell>
          <cell r="O82" t="str">
            <v>281.754.4722</v>
          </cell>
        </row>
        <row r="83">
          <cell r="K83" t="str">
            <v>Los Angeles</v>
          </cell>
          <cell r="L83" t="str">
            <v>330 North Brand Boulevard, Suite 1100</v>
          </cell>
          <cell r="M83" t="str">
            <v>Glendale, CA  91203</v>
          </cell>
          <cell r="N83" t="str">
            <v>818.956.6700</v>
          </cell>
          <cell r="O83" t="str">
            <v>818.484.2697</v>
          </cell>
        </row>
        <row r="84">
          <cell r="K84" t="str">
            <v>Minneapolis</v>
          </cell>
          <cell r="L84" t="str">
            <v>3800 American Boulevard West, Suite 870</v>
          </cell>
          <cell r="M84" t="str">
            <v>Bloomington, MN  55431</v>
          </cell>
          <cell r="N84" t="str">
            <v>952.259.2600</v>
          </cell>
          <cell r="O84" t="str">
            <v>952.487.0476</v>
          </cell>
        </row>
        <row r="85">
          <cell r="K85" t="str">
            <v>New Orleans</v>
          </cell>
          <cell r="L85" t="str">
            <v>P.O. Box 56268</v>
          </cell>
          <cell r="M85" t="str">
            <v>Metairie, LA  70055</v>
          </cell>
          <cell r="N85" t="str">
            <v>504.483.0744</v>
          </cell>
          <cell r="O85" t="str">
            <v>504.483.0771</v>
          </cell>
        </row>
        <row r="86">
          <cell r="K86" t="str">
            <v>New York</v>
          </cell>
          <cell r="L86" t="str">
            <v>333 West 34th Street</v>
          </cell>
          <cell r="M86" t="str">
            <v>New York, NY  10001</v>
          </cell>
          <cell r="N86" t="str">
            <v>212.251.5000</v>
          </cell>
          <cell r="O86" t="str">
            <v>646.365.3243</v>
          </cell>
        </row>
        <row r="87">
          <cell r="K87" t="str">
            <v>Philadelphia</v>
          </cell>
          <cell r="L87" t="str">
            <v>Two Penn Center, 1500 JFK Boulevard, Suite 200</v>
          </cell>
          <cell r="M87" t="str">
            <v>Philadelphia, PA 19102-1706</v>
          </cell>
          <cell r="N87" t="str">
            <v>215.854.4017</v>
          </cell>
          <cell r="O87" t="str">
            <v>215.854.4018</v>
          </cell>
        </row>
        <row r="88">
          <cell r="K88" t="str">
            <v>Phoenix</v>
          </cell>
          <cell r="L88" t="str">
            <v>1230 W Washington Street, Suite 501</v>
          </cell>
          <cell r="M88" t="str">
            <v>Tempe, AZ  85281</v>
          </cell>
          <cell r="N88" t="str">
            <v>602.381.4000</v>
          </cell>
          <cell r="O88" t="str">
            <v>602.532.7654</v>
          </cell>
        </row>
        <row r="89">
          <cell r="K89" t="str">
            <v>San Francisco</v>
          </cell>
          <cell r="L89" t="str">
            <v>100 Montgomery Street, Suite 500</v>
          </cell>
          <cell r="M89" t="str">
            <v>San Francisco, CA  94104</v>
          </cell>
          <cell r="N89" t="str">
            <v>415.263.8200</v>
          </cell>
          <cell r="O89" t="str">
            <v>415.376.1167</v>
          </cell>
        </row>
        <row r="90">
          <cell r="K90" t="str">
            <v>Toronto</v>
          </cell>
          <cell r="L90" t="str">
            <v>45 St. Clair Avenue West, Suite 802</v>
          </cell>
          <cell r="M90" t="str">
            <v>Toronto, ONT  M4V 1K9</v>
          </cell>
          <cell r="N90" t="str">
            <v>416.961.3264</v>
          </cell>
          <cell r="O90" t="str">
            <v>416.961.2101</v>
          </cell>
        </row>
        <row r="91">
          <cell r="K91" t="str">
            <v>Washington</v>
          </cell>
          <cell r="L91" t="str">
            <v>1800 M Street NW, Suite 900 S</v>
          </cell>
          <cell r="M91" t="str">
            <v>Washington, DC  20036</v>
          </cell>
          <cell r="N91" t="str">
            <v>202.833.6400</v>
          </cell>
          <cell r="O91" t="str">
            <v>202.330.5694</v>
          </cell>
        </row>
      </sheetData>
      <sheetData sheetId="2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low"/>
      <sheetName val="Membership"/>
      <sheetName val="Assets"/>
      <sheetName val="Assets Input"/>
      <sheetName val="Liabilities"/>
      <sheetName val="Liabilities Input"/>
      <sheetName val="Results"/>
      <sheetName val="Reconciliation"/>
      <sheetName val="ProVal GainLoss"/>
      <sheetName val="GASB 67"/>
      <sheetName val="GASB 68 --&gt;"/>
      <sheetName val="GASB 68"/>
      <sheetName val="GASB 68 FutWorkLife"/>
      <sheetName val="GASB 68 Amort Experience"/>
      <sheetName val="GASB 68 Amort Assump"/>
      <sheetName val="GASB 68 Amort AssetRtn"/>
      <sheetName val="GASB 68 ER Contribs"/>
      <sheetName val="GASB 68 Allocation"/>
      <sheetName val="GASB 68 Allocation LY"/>
      <sheetName val="68 - Summary Exhibit"/>
      <sheetName val="68 - Estab New Paragraph 54"/>
      <sheetName val="68 - Estab New Paragraph 55"/>
      <sheetName val="68 - Maintain Outstanding Bases"/>
      <sheetName val="68 - Deferred Amortization"/>
      <sheetName val="GASB 68 (1)"/>
      <sheetName val="GASB 68 (2)"/>
      <sheetName val="GASB 68 (3)"/>
      <sheetName val="GASB 68 (4)"/>
      <sheetName val="GASB 68 (5)"/>
      <sheetName val="GASB 67 --&gt;"/>
      <sheetName val="GASB 67 (1)"/>
      <sheetName val="GASB 67 (2)"/>
      <sheetName val="GASB 67 (3)"/>
      <sheetName val="GASB 67 (4)"/>
      <sheetName val="GASB 67 (5)"/>
      <sheetName val="Report --&gt;"/>
      <sheetName val="Executive Summary"/>
      <sheetName val="Exec Summary Table"/>
      <sheetName val="Table 1"/>
      <sheetName val="Table 1 (continued)"/>
      <sheetName val="Table 2"/>
      <sheetName val="Table 3"/>
      <sheetName val="Table 4"/>
      <sheetName val="Table 5-6"/>
      <sheetName val="Table 7"/>
      <sheetName val="Table 8"/>
      <sheetName val="Table 9"/>
      <sheetName val="Table 10"/>
      <sheetName val="Table 11"/>
      <sheetName val="Table 12"/>
      <sheetName val="Table 13"/>
      <sheetName val="Table 14"/>
      <sheetName val="Table 15"/>
      <sheetName val="Table 16"/>
      <sheetName val="Table 17"/>
      <sheetName val="Table 18"/>
      <sheetName val="Table 19"/>
      <sheetName val="Table 20"/>
      <sheetName val="Table 21"/>
      <sheetName val="68 - ER Contributions"/>
      <sheetName val="68 - ER Contrib REVISED"/>
      <sheetName val="ProVal1"/>
      <sheetName val="68 - SFL"/>
      <sheetName val="68 - SFL TPL Reconciliation"/>
      <sheetName val="68 - ER Cont REV-2"/>
      <sheetName val="68 - Allocation Exhibit"/>
      <sheetName val="68 - Allocation Prior"/>
      <sheetName val="68 - Agency Reconciliation"/>
      <sheetName val="68 - Collect Pens Expense"/>
      <sheetName val="68 - Collect Amort Experience"/>
      <sheetName val="68 - Collect Amort Assump"/>
      <sheetName val="68 - Collect Amort AssetRtn"/>
      <sheetName val="GASB 68 (JS Check)"/>
    </sheetNames>
    <sheetDataSet>
      <sheetData sheetId="0" refreshError="1"/>
      <sheetData sheetId="1" refreshError="1"/>
      <sheetData sheetId="2" refreshError="1"/>
      <sheetData sheetId="3">
        <row r="40">
          <cell r="L40">
            <v>4431514114.0600004</v>
          </cell>
        </row>
        <row r="43">
          <cell r="K43" t="str">
            <v>C</v>
          </cell>
          <cell r="L43">
            <v>336652023.48000002</v>
          </cell>
        </row>
        <row r="44">
          <cell r="L44">
            <v>167694302.83000001</v>
          </cell>
        </row>
        <row r="45">
          <cell r="L45">
            <v>30934.82</v>
          </cell>
        </row>
        <row r="46">
          <cell r="K46" t="str">
            <v>C</v>
          </cell>
          <cell r="L46">
            <v>1259348.1399999999</v>
          </cell>
        </row>
        <row r="47">
          <cell r="K47" t="str">
            <v>C</v>
          </cell>
          <cell r="L47">
            <v>12562425.779999999</v>
          </cell>
        </row>
        <row r="48">
          <cell r="L48">
            <v>518199035.05000001</v>
          </cell>
        </row>
        <row r="51">
          <cell r="L51">
            <v>300629754.49000001</v>
          </cell>
        </row>
        <row r="52">
          <cell r="K52" t="str">
            <v>P</v>
          </cell>
          <cell r="L52">
            <v>51866419.530000001</v>
          </cell>
        </row>
        <row r="53">
          <cell r="K53" t="str">
            <v>P</v>
          </cell>
          <cell r="L53">
            <v>3685536.88</v>
          </cell>
        </row>
        <row r="54">
          <cell r="K54" t="str">
            <v>P</v>
          </cell>
          <cell r="L54">
            <v>47347.27</v>
          </cell>
        </row>
        <row r="55">
          <cell r="L55">
            <v>356229058.16999996</v>
          </cell>
        </row>
        <row r="57">
          <cell r="L57">
            <v>4593484090.9400005</v>
          </cell>
        </row>
        <row r="61">
          <cell r="L61">
            <v>17352740986.060001</v>
          </cell>
        </row>
        <row r="66">
          <cell r="L66">
            <v>329254233.32999998</v>
          </cell>
        </row>
        <row r="67">
          <cell r="L67">
            <v>75861663.459999993</v>
          </cell>
        </row>
        <row r="68">
          <cell r="L68">
            <v>0</v>
          </cell>
        </row>
        <row r="69">
          <cell r="L69">
            <v>324935.55</v>
          </cell>
        </row>
        <row r="71">
          <cell r="L71">
            <v>9233595.7799999993</v>
          </cell>
        </row>
        <row r="72">
          <cell r="L72">
            <v>32098.28</v>
          </cell>
        </row>
        <row r="73">
          <cell r="K73" t="str">
            <v>C</v>
          </cell>
          <cell r="L73">
            <v>414706526.39999992</v>
          </cell>
        </row>
        <row r="75">
          <cell r="L75">
            <v>1337066397.05</v>
          </cell>
        </row>
        <row r="76">
          <cell r="L76">
            <v>300629754.49000001</v>
          </cell>
        </row>
        <row r="77">
          <cell r="K77" t="str">
            <v>C</v>
          </cell>
          <cell r="L77">
            <v>3249346.51</v>
          </cell>
        </row>
        <row r="78">
          <cell r="K78" t="str">
            <v>C</v>
          </cell>
          <cell r="L78">
            <v>785511.83</v>
          </cell>
        </row>
        <row r="79">
          <cell r="K79" t="str">
            <v>E</v>
          </cell>
          <cell r="L79">
            <v>1102346.2</v>
          </cell>
        </row>
        <row r="80">
          <cell r="K80" t="str">
            <v>C</v>
          </cell>
          <cell r="L80">
            <v>59272.32</v>
          </cell>
        </row>
        <row r="81">
          <cell r="K81" t="str">
            <v>E</v>
          </cell>
          <cell r="L81">
            <v>10650</v>
          </cell>
        </row>
        <row r="82">
          <cell r="K82" t="str">
            <v>C</v>
          </cell>
          <cell r="L82">
            <v>10793.81</v>
          </cell>
        </row>
        <row r="84">
          <cell r="L84">
            <v>2057620598.6099997</v>
          </cell>
        </row>
        <row r="87">
          <cell r="K87" t="str">
            <v>P</v>
          </cell>
          <cell r="L87">
            <v>1081802270.4100001</v>
          </cell>
        </row>
        <row r="88">
          <cell r="L88">
            <v>30934.82</v>
          </cell>
        </row>
        <row r="89">
          <cell r="L89">
            <v>167694302.83000001</v>
          </cell>
        </row>
        <row r="91">
          <cell r="K91" t="str">
            <v>P</v>
          </cell>
          <cell r="L91">
            <v>4107523.74</v>
          </cell>
        </row>
        <row r="92">
          <cell r="K92" t="str">
            <v>P</v>
          </cell>
          <cell r="L92">
            <v>0</v>
          </cell>
        </row>
        <row r="93">
          <cell r="K93" t="str">
            <v>P</v>
          </cell>
          <cell r="L93">
            <v>4175393.89</v>
          </cell>
        </row>
        <row r="94">
          <cell r="K94" t="str">
            <v>P</v>
          </cell>
          <cell r="L94">
            <v>23</v>
          </cell>
        </row>
        <row r="95">
          <cell r="K95" t="str">
            <v>P</v>
          </cell>
          <cell r="L95">
            <v>1092473.1299999999</v>
          </cell>
        </row>
        <row r="96">
          <cell r="L96">
            <v>1258902921.8200002</v>
          </cell>
        </row>
      </sheetData>
      <sheetData sheetId="4" refreshError="1"/>
      <sheetData sheetId="5" refreshError="1"/>
      <sheetData sheetId="6" refreshError="1"/>
      <sheetData sheetId="7" refreshError="1"/>
      <sheetData sheetId="8" refreshError="1"/>
      <sheetData sheetId="9"/>
      <sheetData sheetId="10" refreshError="1"/>
      <sheetData sheetId="11"/>
      <sheetData sheetId="12" refreshError="1"/>
      <sheetData sheetId="13"/>
      <sheetData sheetId="14"/>
      <sheetData sheetId="15"/>
      <sheetData sheetId="16" refreshError="1"/>
      <sheetData sheetId="17"/>
      <sheetData sheetId="18"/>
      <sheetData sheetId="19"/>
      <sheetData sheetId="20" refreshError="1"/>
      <sheetData sheetId="21"/>
      <sheetData sheetId="22"/>
      <sheetData sheetId="23"/>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sheetData sheetId="62"/>
      <sheetData sheetId="63"/>
      <sheetData sheetId="64"/>
      <sheetData sheetId="65"/>
      <sheetData sheetId="66"/>
      <sheetData sheetId="67"/>
      <sheetData sheetId="68"/>
      <sheetData sheetId="69"/>
      <sheetData sheetId="70"/>
      <sheetData sheetId="71"/>
      <sheetData sheetId="7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chedule 1"/>
      <sheetName val="Schedule 2"/>
      <sheetName val="Schedule 3"/>
    </sheetNames>
    <sheetDataSet>
      <sheetData sheetId="0"/>
      <sheetData sheetId="1"/>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61"/>
  <sheetViews>
    <sheetView showGridLines="0" tabSelected="1" workbookViewId="0">
      <selection activeCell="C15" sqref="C15"/>
    </sheetView>
  </sheetViews>
  <sheetFormatPr defaultColWidth="9.140625" defaultRowHeight="12.75"/>
  <cols>
    <col min="1" max="1" width="6" style="142" customWidth="1"/>
    <col min="2" max="2" width="40.28515625" style="142" customWidth="1"/>
    <col min="3" max="3" width="53.7109375" style="142" customWidth="1"/>
    <col min="4" max="4" width="45.42578125" style="142" bestFit="1" customWidth="1"/>
    <col min="5" max="16" width="9.140625" style="142"/>
    <col min="17" max="17" width="10.42578125" style="142" bestFit="1" customWidth="1"/>
    <col min="18" max="16384" width="9.140625" style="142"/>
  </cols>
  <sheetData>
    <row r="1" spans="1:17">
      <c r="A1" s="140" t="s">
        <v>695</v>
      </c>
      <c r="B1" s="140"/>
      <c r="C1" s="141"/>
      <c r="D1" s="141"/>
    </row>
    <row r="2" spans="1:17">
      <c r="A2" s="140" t="s">
        <v>361</v>
      </c>
      <c r="B2" s="140"/>
      <c r="C2" s="141"/>
    </row>
    <row r="3" spans="1:17">
      <c r="A3" s="143" t="s">
        <v>847</v>
      </c>
      <c r="B3" s="143"/>
      <c r="C3" s="141"/>
      <c r="D3" s="141"/>
    </row>
    <row r="4" spans="1:17">
      <c r="A4" s="143"/>
      <c r="B4" s="143"/>
      <c r="C4" s="141"/>
      <c r="D4" s="141"/>
    </row>
    <row r="5" spans="1:17">
      <c r="A5" s="143" t="s">
        <v>728</v>
      </c>
      <c r="B5" s="143"/>
      <c r="C5" s="141"/>
      <c r="D5" s="141"/>
    </row>
    <row r="6" spans="1:17">
      <c r="A6" s="143"/>
      <c r="B6" s="143"/>
      <c r="C6" s="141"/>
      <c r="D6" s="141"/>
    </row>
    <row r="7" spans="1:17">
      <c r="A7" s="141" t="s">
        <v>727</v>
      </c>
      <c r="B7" s="144"/>
      <c r="C7" s="141"/>
      <c r="D7" s="141"/>
    </row>
    <row r="8" spans="1:17">
      <c r="A8" s="145" t="s">
        <v>848</v>
      </c>
      <c r="B8" s="144"/>
      <c r="C8" s="141"/>
      <c r="D8" s="141"/>
    </row>
    <row r="9" spans="1:17">
      <c r="A9" s="145" t="s">
        <v>849</v>
      </c>
      <c r="B9" s="144"/>
      <c r="C9" s="141"/>
      <c r="D9" s="141"/>
    </row>
    <row r="10" spans="1:17" ht="42" customHeight="1">
      <c r="A10" s="146" t="s">
        <v>725</v>
      </c>
      <c r="B10" s="423" t="s">
        <v>724</v>
      </c>
      <c r="C10" s="424"/>
      <c r="D10" s="141"/>
    </row>
    <row r="11" spans="1:17" s="145" customFormat="1" ht="50.25" customHeight="1">
      <c r="A11" s="436" t="s">
        <v>850</v>
      </c>
      <c r="B11" s="424"/>
      <c r="C11" s="424"/>
    </row>
    <row r="12" spans="1:17">
      <c r="A12" s="145"/>
      <c r="B12" s="147"/>
      <c r="C12" s="145"/>
      <c r="D12" s="141"/>
      <c r="Q12" s="163"/>
    </row>
    <row r="13" spans="1:17" s="173" customFormat="1">
      <c r="A13" s="145"/>
      <c r="B13" s="147"/>
      <c r="C13" s="145"/>
      <c r="D13" s="141"/>
      <c r="Q13" s="163"/>
    </row>
    <row r="14" spans="1:17">
      <c r="A14" s="141"/>
      <c r="B14" s="141"/>
      <c r="C14" s="141"/>
      <c r="D14" s="141"/>
      <c r="Q14" s="163"/>
    </row>
    <row r="15" spans="1:17">
      <c r="A15" s="148" t="s">
        <v>288</v>
      </c>
      <c r="B15" s="148"/>
      <c r="C15" s="149" t="s">
        <v>671</v>
      </c>
      <c r="D15" s="150" t="s">
        <v>722</v>
      </c>
      <c r="Q15" s="163"/>
    </row>
    <row r="16" spans="1:17" ht="12.75" customHeight="1">
      <c r="A16" s="141"/>
      <c r="B16" s="141"/>
      <c r="C16" s="151"/>
      <c r="D16" s="152"/>
      <c r="Q16" s="163"/>
    </row>
    <row r="17" spans="1:4">
      <c r="A17" s="141" t="s">
        <v>289</v>
      </c>
      <c r="B17" s="141"/>
      <c r="C17" s="205" t="str">
        <f>VLOOKUP(C15,'2022 Summary'!B322:C632,2, FALSE)</f>
        <v>N/A</v>
      </c>
      <c r="D17" s="153"/>
    </row>
    <row r="18" spans="1:4">
      <c r="A18" s="141"/>
      <c r="B18" s="141"/>
      <c r="C18" s="151"/>
      <c r="D18" s="153"/>
    </row>
    <row r="19" spans="1:4" ht="28.5" customHeight="1">
      <c r="A19" s="423" t="s">
        <v>746</v>
      </c>
      <c r="B19" s="437"/>
      <c r="C19" s="156">
        <v>0</v>
      </c>
      <c r="D19" s="150" t="s">
        <v>726</v>
      </c>
    </row>
    <row r="20" spans="1:4">
      <c r="A20" s="154"/>
      <c r="B20" s="155"/>
      <c r="C20" s="157"/>
      <c r="D20" s="150"/>
    </row>
    <row r="21" spans="1:4" ht="30" customHeight="1">
      <c r="A21" s="423" t="s">
        <v>851</v>
      </c>
      <c r="B21" s="437"/>
      <c r="C21" s="156">
        <v>0</v>
      </c>
      <c r="D21" s="150" t="s">
        <v>723</v>
      </c>
    </row>
    <row r="22" spans="1:4">
      <c r="A22" s="141"/>
      <c r="B22" s="155"/>
      <c r="C22" s="157"/>
      <c r="D22" s="150"/>
    </row>
    <row r="23" spans="1:4" ht="30" customHeight="1">
      <c r="A23" s="427" t="s">
        <v>718</v>
      </c>
      <c r="B23" s="428"/>
      <c r="C23" s="429"/>
      <c r="D23" s="141"/>
    </row>
    <row r="24" spans="1:4">
      <c r="A24" s="158"/>
      <c r="B24" s="159"/>
      <c r="C24" s="160"/>
      <c r="D24" s="141"/>
    </row>
    <row r="25" spans="1:4" ht="15.75" customHeight="1">
      <c r="A25" s="430" t="s">
        <v>701</v>
      </c>
      <c r="B25" s="431"/>
      <c r="C25" s="432"/>
      <c r="D25" s="141"/>
    </row>
    <row r="26" spans="1:4" ht="15.75" customHeight="1">
      <c r="A26" s="161"/>
      <c r="B26" s="165"/>
      <c r="C26" s="166"/>
      <c r="D26" s="141"/>
    </row>
    <row r="27" spans="1:4" ht="26.25" customHeight="1">
      <c r="A27" s="433" t="s">
        <v>711</v>
      </c>
      <c r="B27" s="434"/>
      <c r="C27" s="435"/>
      <c r="D27" s="141"/>
    </row>
    <row r="28" spans="1:4">
      <c r="A28" s="141"/>
      <c r="B28" s="141"/>
      <c r="C28" s="141"/>
      <c r="D28" s="141"/>
    </row>
    <row r="29" spans="1:4">
      <c r="A29" s="141"/>
      <c r="B29" s="141"/>
      <c r="C29" s="141"/>
      <c r="D29" s="141"/>
    </row>
    <row r="30" spans="1:4">
      <c r="A30" s="141"/>
      <c r="B30" s="141"/>
      <c r="C30" s="141"/>
      <c r="D30" s="141"/>
    </row>
    <row r="31" spans="1:4">
      <c r="A31" s="141"/>
      <c r="B31" s="141"/>
      <c r="C31" s="141"/>
      <c r="D31" s="141"/>
    </row>
    <row r="32" spans="1:4">
      <c r="A32" s="141"/>
      <c r="B32" s="141"/>
      <c r="C32" s="141"/>
      <c r="D32" s="141"/>
    </row>
    <row r="33" spans="1:4">
      <c r="A33" s="141"/>
      <c r="B33" s="141"/>
      <c r="C33" s="141"/>
      <c r="D33" s="141"/>
    </row>
    <row r="34" spans="1:4">
      <c r="A34" s="141"/>
      <c r="B34" s="141"/>
      <c r="C34" s="141"/>
      <c r="D34" s="141"/>
    </row>
    <row r="35" spans="1:4">
      <c r="A35" s="141"/>
      <c r="B35" s="141"/>
      <c r="C35" s="141"/>
      <c r="D35" s="141"/>
    </row>
    <row r="36" spans="1:4">
      <c r="A36" s="141"/>
      <c r="B36" s="141"/>
      <c r="C36" s="141"/>
      <c r="D36" s="141"/>
    </row>
    <row r="37" spans="1:4" ht="15.75" customHeight="1">
      <c r="A37" s="141"/>
      <c r="B37" s="141"/>
      <c r="C37" s="141"/>
      <c r="D37" s="141"/>
    </row>
    <row r="38" spans="1:4" ht="12.75" customHeight="1">
      <c r="A38" s="141"/>
      <c r="B38" s="141"/>
      <c r="C38" s="141"/>
      <c r="D38" s="141"/>
    </row>
    <row r="39" spans="1:4">
      <c r="A39" s="425"/>
      <c r="B39" s="425"/>
      <c r="C39" s="425"/>
      <c r="D39" s="141"/>
    </row>
    <row r="40" spans="1:4">
      <c r="A40" s="425"/>
      <c r="B40" s="425"/>
      <c r="C40" s="425"/>
      <c r="D40" s="141"/>
    </row>
    <row r="41" spans="1:4">
      <c r="A41" s="426"/>
      <c r="B41" s="426"/>
      <c r="C41" s="426"/>
      <c r="D41" s="141"/>
    </row>
    <row r="42" spans="1:4">
      <c r="A42" s="162"/>
      <c r="B42" s="162"/>
    </row>
    <row r="45" spans="1:4">
      <c r="B45" s="163"/>
    </row>
    <row r="46" spans="1:4">
      <c r="B46" s="163"/>
    </row>
    <row r="47" spans="1:4">
      <c r="B47" s="163"/>
    </row>
    <row r="48" spans="1:4">
      <c r="B48" s="163"/>
    </row>
    <row r="50" spans="2:3">
      <c r="B50" s="164"/>
    </row>
    <row r="51" spans="2:3">
      <c r="B51" s="164"/>
    </row>
    <row r="57" spans="2:3">
      <c r="B57" s="163">
        <v>43281</v>
      </c>
      <c r="C57" s="142" t="s">
        <v>360</v>
      </c>
    </row>
    <row r="58" spans="2:3">
      <c r="B58" s="163">
        <v>43373</v>
      </c>
      <c r="C58" s="142" t="s">
        <v>719</v>
      </c>
    </row>
    <row r="59" spans="2:3">
      <c r="B59" s="163">
        <v>43465</v>
      </c>
      <c r="C59" s="142" t="s">
        <v>720</v>
      </c>
    </row>
    <row r="60" spans="2:3">
      <c r="B60" s="163">
        <v>43555</v>
      </c>
      <c r="C60" s="142" t="s">
        <v>721</v>
      </c>
    </row>
    <row r="61" spans="2:3">
      <c r="B61" s="163">
        <v>43646</v>
      </c>
      <c r="C61" s="142" t="s">
        <v>360</v>
      </c>
    </row>
  </sheetData>
  <mergeCells count="10">
    <mergeCell ref="B10:C10"/>
    <mergeCell ref="A39:C39"/>
    <mergeCell ref="A40:C40"/>
    <mergeCell ref="A41:C41"/>
    <mergeCell ref="A23:C23"/>
    <mergeCell ref="A25:C25"/>
    <mergeCell ref="A27:C27"/>
    <mergeCell ref="A11:C11"/>
    <mergeCell ref="A21:B21"/>
    <mergeCell ref="A19:B19"/>
  </mergeCells>
  <conditionalFormatting sqref="A23:C27">
    <cfRule type="expression" dxfId="8" priority="1">
      <formula>MOD(ROW(),2=0)</formula>
    </cfRule>
  </conditionalFormatting>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0000000}">
          <x14:formula1>
            <xm:f>'2022 Summary'!$B$322:$B$632</xm:f>
          </x14:formula1>
          <xm:sqref>C15</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E1E7B-3E2B-4C70-BF41-8CF5B3F72AFF}">
  <dimension ref="A1:N441"/>
  <sheetViews>
    <sheetView topLeftCell="A6" zoomScaleNormal="100" zoomScaleSheetLayoutView="80" workbookViewId="0">
      <pane xSplit="2" ySplit="5" topLeftCell="C11" activePane="bottomRight" state="frozen"/>
      <selection activeCell="A6" sqref="A6"/>
      <selection pane="topRight" activeCell="C6" sqref="C6"/>
      <selection pane="bottomLeft" activeCell="A12" sqref="A12"/>
      <selection pane="bottomRight" activeCell="L423" sqref="L423"/>
    </sheetView>
  </sheetViews>
  <sheetFormatPr defaultRowHeight="15.75"/>
  <cols>
    <col min="1" max="1" width="14.28515625" style="267" customWidth="1"/>
    <col min="2" max="2" width="56.42578125" style="268" customWidth="1"/>
    <col min="3" max="5" width="15.7109375" style="264" bestFit="1" customWidth="1"/>
    <col min="6" max="7" width="14.5703125" style="264" customWidth="1"/>
    <col min="8" max="8" width="11.5703125" style="264" customWidth="1"/>
    <col min="9" max="9" width="17.28515625" style="264" customWidth="1"/>
    <col min="10" max="10" width="18.7109375" style="266" customWidth="1"/>
    <col min="11" max="14" width="18.7109375" style="327" customWidth="1"/>
    <col min="15" max="16384" width="9.140625" style="264"/>
  </cols>
  <sheetData>
    <row r="1" spans="1:14" ht="18" hidden="1" customHeight="1" thickBot="1">
      <c r="A1" s="261"/>
      <c r="B1" s="262"/>
      <c r="J1" s="263"/>
      <c r="K1" s="262"/>
      <c r="L1" s="262"/>
      <c r="M1" s="262"/>
      <c r="N1" s="262"/>
    </row>
    <row r="2" spans="1:14" ht="18" hidden="1" customHeight="1">
      <c r="A2" s="261"/>
      <c r="B2" s="262"/>
      <c r="J2" s="263"/>
      <c r="K2" s="262"/>
      <c r="L2" s="262"/>
      <c r="M2" s="262"/>
      <c r="N2" s="262"/>
    </row>
    <row r="3" spans="1:14" ht="18" hidden="1" customHeight="1">
      <c r="J3" s="263"/>
      <c r="K3" s="262"/>
      <c r="L3" s="262"/>
      <c r="M3" s="262"/>
      <c r="N3" s="262"/>
    </row>
    <row r="4" spans="1:14" ht="18" hidden="1" customHeight="1">
      <c r="J4" s="263"/>
      <c r="K4" s="262"/>
      <c r="L4" s="262"/>
      <c r="M4" s="262"/>
      <c r="N4" s="262"/>
    </row>
    <row r="5" spans="1:14" ht="18" hidden="1" customHeight="1">
      <c r="J5" s="263"/>
      <c r="K5" s="262"/>
      <c r="L5" s="262"/>
      <c r="M5" s="262"/>
      <c r="N5" s="262"/>
    </row>
    <row r="6" spans="1:14" ht="5.45" customHeight="1">
      <c r="A6" s="269"/>
      <c r="B6" s="270"/>
      <c r="C6" s="270"/>
      <c r="D6" s="270"/>
      <c r="E6" s="270"/>
      <c r="F6" s="270"/>
      <c r="G6" s="270"/>
      <c r="H6" s="270"/>
      <c r="I6" s="270"/>
      <c r="J6" s="263"/>
      <c r="K6" s="262"/>
      <c r="L6" s="262"/>
      <c r="M6" s="262"/>
      <c r="N6" s="262"/>
    </row>
    <row r="7" spans="1:14" s="276" customFormat="1" ht="18" customHeight="1">
      <c r="A7" s="272"/>
      <c r="B7" s="273"/>
      <c r="C7" s="273"/>
      <c r="D7" s="273"/>
      <c r="E7" s="273"/>
      <c r="F7" s="273"/>
      <c r="G7" s="273"/>
      <c r="H7" s="273"/>
      <c r="I7" s="273"/>
      <c r="J7" s="274" t="s">
        <v>812</v>
      </c>
      <c r="K7" s="273"/>
      <c r="L7" s="273"/>
      <c r="M7" s="273"/>
      <c r="N7" s="273"/>
    </row>
    <row r="8" spans="1:14" s="282" customFormat="1" ht="24.6" customHeight="1">
      <c r="A8" s="277"/>
      <c r="B8" s="278"/>
      <c r="C8" s="458" t="s">
        <v>813</v>
      </c>
      <c r="D8" s="466"/>
      <c r="E8" s="466"/>
      <c r="F8" s="466"/>
      <c r="G8" s="466"/>
      <c r="H8" s="466"/>
      <c r="I8" s="467"/>
      <c r="J8" s="280"/>
      <c r="K8" s="281"/>
      <c r="L8" s="281"/>
      <c r="M8" s="281"/>
      <c r="N8" s="281"/>
    </row>
    <row r="9" spans="1:14" s="289" customFormat="1" ht="159.75" customHeight="1" thickBot="1">
      <c r="A9" s="283" t="s">
        <v>692</v>
      </c>
      <c r="B9" s="284" t="s">
        <v>364</v>
      </c>
      <c r="C9" s="285">
        <v>2022</v>
      </c>
      <c r="D9" s="285">
        <v>2023</v>
      </c>
      <c r="E9" s="285">
        <v>2024</v>
      </c>
      <c r="F9" s="285">
        <v>2025</v>
      </c>
      <c r="G9" s="285">
        <v>2026</v>
      </c>
      <c r="H9" s="285" t="s">
        <v>287</v>
      </c>
      <c r="I9" s="285" t="s">
        <v>325</v>
      </c>
      <c r="J9" s="287" t="s">
        <v>816</v>
      </c>
      <c r="K9" s="288" t="s">
        <v>817</v>
      </c>
      <c r="L9" s="288" t="s">
        <v>818</v>
      </c>
      <c r="M9" s="288" t="s">
        <v>819</v>
      </c>
      <c r="N9" s="288" t="s">
        <v>820</v>
      </c>
    </row>
    <row r="10" spans="1:14" s="294" customFormat="1" ht="13.5" thickBot="1">
      <c r="A10" s="283" t="s">
        <v>693</v>
      </c>
      <c r="B10" s="290" t="s">
        <v>694</v>
      </c>
      <c r="C10" s="293" t="s">
        <v>823</v>
      </c>
      <c r="D10" s="283" t="s">
        <v>824</v>
      </c>
      <c r="E10" s="283" t="s">
        <v>825</v>
      </c>
      <c r="F10" s="283" t="s">
        <v>826</v>
      </c>
      <c r="G10" s="283" t="s">
        <v>827</v>
      </c>
      <c r="H10" s="283" t="s">
        <v>828</v>
      </c>
      <c r="I10" s="283" t="s">
        <v>829</v>
      </c>
      <c r="J10" s="291" t="s">
        <v>830</v>
      </c>
      <c r="K10" s="283" t="s">
        <v>831</v>
      </c>
      <c r="L10" s="283" t="s">
        <v>832</v>
      </c>
      <c r="M10" s="283" t="s">
        <v>833</v>
      </c>
      <c r="N10" s="283" t="s">
        <v>834</v>
      </c>
    </row>
    <row r="11" spans="1:14">
      <c r="A11" s="295">
        <v>10200</v>
      </c>
      <c r="B11" s="296" t="s">
        <v>370</v>
      </c>
      <c r="C11" s="299">
        <v>-3518516</v>
      </c>
      <c r="D11" s="297">
        <v>-3515543</v>
      </c>
      <c r="E11" s="297">
        <v>-1553652</v>
      </c>
      <c r="F11" s="297">
        <v>-303156</v>
      </c>
      <c r="G11" s="297">
        <v>-631813</v>
      </c>
      <c r="H11" s="297">
        <v>0</v>
      </c>
      <c r="I11" s="297">
        <v>-9522680</v>
      </c>
      <c r="J11" s="300">
        <v>27072541</v>
      </c>
      <c r="K11" s="301">
        <v>32106320</v>
      </c>
      <c r="L11" s="301">
        <v>23016992</v>
      </c>
      <c r="M11" s="301">
        <v>21825363</v>
      </c>
      <c r="N11" s="301">
        <v>34086100</v>
      </c>
    </row>
    <row r="12" spans="1:14">
      <c r="A12" s="295">
        <v>10400</v>
      </c>
      <c r="B12" s="296" t="s">
        <v>371</v>
      </c>
      <c r="C12" s="299">
        <v>-10326843</v>
      </c>
      <c r="D12" s="297">
        <v>-10318303</v>
      </c>
      <c r="E12" s="297">
        <v>-4898805</v>
      </c>
      <c r="F12" s="297">
        <v>-1261835</v>
      </c>
      <c r="G12" s="297">
        <v>-2144458</v>
      </c>
      <c r="H12" s="297">
        <v>0</v>
      </c>
      <c r="I12" s="297">
        <v>-28950244</v>
      </c>
      <c r="J12" s="300">
        <v>77768457</v>
      </c>
      <c r="K12" s="301">
        <v>92228469</v>
      </c>
      <c r="L12" s="301">
        <v>66118507</v>
      </c>
      <c r="M12" s="301">
        <v>62695438</v>
      </c>
      <c r="N12" s="301">
        <v>97915576</v>
      </c>
    </row>
    <row r="13" spans="1:14">
      <c r="A13" s="295">
        <v>10500</v>
      </c>
      <c r="B13" s="296" t="s">
        <v>372</v>
      </c>
      <c r="C13" s="299">
        <v>-2230514</v>
      </c>
      <c r="D13" s="297">
        <v>-2228465</v>
      </c>
      <c r="E13" s="297">
        <v>-1289297</v>
      </c>
      <c r="F13" s="297">
        <v>-447999</v>
      </c>
      <c r="G13" s="297">
        <v>-518187</v>
      </c>
      <c r="H13" s="297">
        <v>0</v>
      </c>
      <c r="I13" s="297">
        <v>-6714462</v>
      </c>
      <c r="J13" s="300">
        <v>18651732</v>
      </c>
      <c r="K13" s="301">
        <v>22119774</v>
      </c>
      <c r="L13" s="301">
        <v>15857647</v>
      </c>
      <c r="M13" s="301">
        <v>15036669</v>
      </c>
      <c r="N13" s="301">
        <v>23483752</v>
      </c>
    </row>
    <row r="14" spans="1:14">
      <c r="A14" s="295">
        <v>10700</v>
      </c>
      <c r="B14" s="296" t="s">
        <v>373</v>
      </c>
      <c r="C14" s="299">
        <v>-12345908</v>
      </c>
      <c r="D14" s="297">
        <v>-12332717</v>
      </c>
      <c r="E14" s="297">
        <v>-4905040</v>
      </c>
      <c r="F14" s="297">
        <v>-961525</v>
      </c>
      <c r="G14" s="297">
        <v>-4064300</v>
      </c>
      <c r="H14" s="297">
        <v>0</v>
      </c>
      <c r="I14" s="297">
        <v>-34609490</v>
      </c>
      <c r="J14" s="300">
        <v>120128469</v>
      </c>
      <c r="K14" s="301">
        <v>142464763</v>
      </c>
      <c r="L14" s="301">
        <v>102132861</v>
      </c>
      <c r="M14" s="301">
        <v>96845267</v>
      </c>
      <c r="N14" s="301">
        <v>151249603</v>
      </c>
    </row>
    <row r="15" spans="1:14">
      <c r="A15" s="295">
        <v>10800</v>
      </c>
      <c r="B15" s="296" t="s">
        <v>374</v>
      </c>
      <c r="C15" s="299">
        <v>-57776150</v>
      </c>
      <c r="D15" s="297">
        <v>-57721812</v>
      </c>
      <c r="E15" s="297">
        <v>-27294865</v>
      </c>
      <c r="F15" s="297">
        <v>-10789905</v>
      </c>
      <c r="G15" s="297">
        <v>-16363457</v>
      </c>
      <c r="H15" s="297">
        <v>0</v>
      </c>
      <c r="I15" s="297">
        <v>-169946189</v>
      </c>
      <c r="J15" s="300">
        <v>494830722</v>
      </c>
      <c r="K15" s="301">
        <v>586837925</v>
      </c>
      <c r="L15" s="301">
        <v>420703584</v>
      </c>
      <c r="M15" s="301">
        <v>398923034</v>
      </c>
      <c r="N15" s="301">
        <v>623024260</v>
      </c>
    </row>
    <row r="16" spans="1:14">
      <c r="A16" s="295">
        <v>10850</v>
      </c>
      <c r="B16" s="296" t="s">
        <v>375</v>
      </c>
      <c r="C16" s="299">
        <v>-307680</v>
      </c>
      <c r="D16" s="297">
        <v>-307238</v>
      </c>
      <c r="E16" s="297">
        <v>-50136</v>
      </c>
      <c r="F16" s="297">
        <v>-116446</v>
      </c>
      <c r="G16" s="297">
        <v>-145003</v>
      </c>
      <c r="H16" s="297">
        <v>0</v>
      </c>
      <c r="I16" s="297">
        <v>-926503</v>
      </c>
      <c r="J16" s="300">
        <v>4020060</v>
      </c>
      <c r="K16" s="301">
        <v>4767537</v>
      </c>
      <c r="L16" s="301">
        <v>3417843</v>
      </c>
      <c r="M16" s="301">
        <v>3240895</v>
      </c>
      <c r="N16" s="301">
        <v>5061518</v>
      </c>
    </row>
    <row r="17" spans="1:14">
      <c r="A17" s="295">
        <v>10900</v>
      </c>
      <c r="B17" s="296" t="s">
        <v>376</v>
      </c>
      <c r="C17" s="299">
        <v>-6743725</v>
      </c>
      <c r="D17" s="297">
        <v>-6739737</v>
      </c>
      <c r="E17" s="297">
        <v>-3668183</v>
      </c>
      <c r="F17" s="297">
        <v>-725541</v>
      </c>
      <c r="G17" s="297">
        <v>-1270173</v>
      </c>
      <c r="H17" s="297">
        <v>0</v>
      </c>
      <c r="I17" s="297">
        <v>-19147359</v>
      </c>
      <c r="J17" s="300">
        <v>36319619</v>
      </c>
      <c r="K17" s="301">
        <v>43072770</v>
      </c>
      <c r="L17" s="301">
        <v>30878830</v>
      </c>
      <c r="M17" s="301">
        <v>29280180</v>
      </c>
      <c r="N17" s="301">
        <v>45728777</v>
      </c>
    </row>
    <row r="18" spans="1:14">
      <c r="A18" s="295">
        <v>10910</v>
      </c>
      <c r="B18" s="296" t="s">
        <v>377</v>
      </c>
      <c r="C18" s="299">
        <v>-666087</v>
      </c>
      <c r="D18" s="297">
        <v>-665117</v>
      </c>
      <c r="E18" s="297">
        <v>-72048</v>
      </c>
      <c r="F18" s="297">
        <v>163847</v>
      </c>
      <c r="G18" s="297">
        <v>-93883</v>
      </c>
      <c r="H18" s="297">
        <v>0</v>
      </c>
      <c r="I18" s="297">
        <v>-1333288</v>
      </c>
      <c r="J18" s="300">
        <v>8833192</v>
      </c>
      <c r="K18" s="301">
        <v>10475607</v>
      </c>
      <c r="L18" s="301">
        <v>7509953</v>
      </c>
      <c r="M18" s="301">
        <v>7121150</v>
      </c>
      <c r="N18" s="301">
        <v>11121567</v>
      </c>
    </row>
    <row r="19" spans="1:14">
      <c r="A19" s="295">
        <v>10930</v>
      </c>
      <c r="B19" s="296" t="s">
        <v>378</v>
      </c>
      <c r="C19" s="299">
        <v>-202435</v>
      </c>
      <c r="D19" s="297">
        <v>-188949</v>
      </c>
      <c r="E19" s="297">
        <v>7557820</v>
      </c>
      <c r="F19" s="297">
        <v>12956905</v>
      </c>
      <c r="G19" s="297">
        <v>-1876491</v>
      </c>
      <c r="H19" s="297">
        <v>0</v>
      </c>
      <c r="I19" s="297">
        <v>18246850</v>
      </c>
      <c r="J19" s="300">
        <v>122814238</v>
      </c>
      <c r="K19" s="301">
        <v>145649914</v>
      </c>
      <c r="L19" s="301">
        <v>104416294</v>
      </c>
      <c r="M19" s="301">
        <v>99010482</v>
      </c>
      <c r="N19" s="301">
        <v>154631162</v>
      </c>
    </row>
    <row r="20" spans="1:14">
      <c r="A20" s="295">
        <v>10940</v>
      </c>
      <c r="B20" s="296" t="s">
        <v>379</v>
      </c>
      <c r="C20" s="299">
        <v>-2133780</v>
      </c>
      <c r="D20" s="297">
        <v>-2132004</v>
      </c>
      <c r="E20" s="297">
        <v>-1061474</v>
      </c>
      <c r="F20" s="297">
        <v>-479924</v>
      </c>
      <c r="G20" s="297">
        <v>-410772</v>
      </c>
      <c r="H20" s="297">
        <v>0</v>
      </c>
      <c r="I20" s="297">
        <v>-6217954</v>
      </c>
      <c r="J20" s="300">
        <v>16175989</v>
      </c>
      <c r="K20" s="301">
        <v>19183700</v>
      </c>
      <c r="L20" s="301">
        <v>13752777</v>
      </c>
      <c r="M20" s="301">
        <v>13040772</v>
      </c>
      <c r="N20" s="301">
        <v>20366629</v>
      </c>
    </row>
    <row r="21" spans="1:14">
      <c r="A21" s="295">
        <v>10950</v>
      </c>
      <c r="B21" s="296" t="s">
        <v>380</v>
      </c>
      <c r="C21" s="299">
        <v>-2808171</v>
      </c>
      <c r="D21" s="297">
        <v>-2805767</v>
      </c>
      <c r="E21" s="297">
        <v>-819875</v>
      </c>
      <c r="F21" s="297">
        <v>-5109</v>
      </c>
      <c r="G21" s="297">
        <v>-669830</v>
      </c>
      <c r="H21" s="297">
        <v>0</v>
      </c>
      <c r="I21" s="297">
        <v>-7108752</v>
      </c>
      <c r="J21" s="300">
        <v>21889232</v>
      </c>
      <c r="K21" s="301">
        <v>25959244</v>
      </c>
      <c r="L21" s="301">
        <v>18610159</v>
      </c>
      <c r="M21" s="301">
        <v>17646679</v>
      </c>
      <c r="N21" s="301">
        <v>27559975</v>
      </c>
    </row>
    <row r="22" spans="1:14">
      <c r="A22" s="295">
        <v>11050</v>
      </c>
      <c r="B22" s="296" t="s">
        <v>712</v>
      </c>
      <c r="C22" s="299">
        <v>749651</v>
      </c>
      <c r="D22" s="297">
        <v>750300</v>
      </c>
      <c r="E22" s="297">
        <v>1234542</v>
      </c>
      <c r="F22" s="297">
        <v>-18301</v>
      </c>
      <c r="G22" s="297">
        <v>-69290</v>
      </c>
      <c r="H22" s="297">
        <v>0</v>
      </c>
      <c r="I22" s="297">
        <v>2646902</v>
      </c>
      <c r="J22" s="300">
        <v>5909996</v>
      </c>
      <c r="K22" s="301">
        <v>7008882</v>
      </c>
      <c r="L22" s="301">
        <v>5024661</v>
      </c>
      <c r="M22" s="301">
        <v>4764526</v>
      </c>
      <c r="N22" s="301">
        <v>7441072</v>
      </c>
    </row>
    <row r="23" spans="1:14">
      <c r="A23" s="295">
        <v>11300</v>
      </c>
      <c r="B23" s="296" t="s">
        <v>381</v>
      </c>
      <c r="C23" s="299">
        <v>-17420368</v>
      </c>
      <c r="D23" s="297">
        <v>-17407843</v>
      </c>
      <c r="E23" s="297">
        <v>-6994522</v>
      </c>
      <c r="F23" s="297">
        <v>-2060987</v>
      </c>
      <c r="G23" s="297">
        <v>-3842101</v>
      </c>
      <c r="H23" s="297">
        <v>0</v>
      </c>
      <c r="I23" s="297">
        <v>-47725821</v>
      </c>
      <c r="J23" s="300">
        <v>114061950</v>
      </c>
      <c r="K23" s="301">
        <v>135270255</v>
      </c>
      <c r="L23" s="301">
        <v>96975125</v>
      </c>
      <c r="M23" s="301">
        <v>91954556</v>
      </c>
      <c r="N23" s="301">
        <v>143611459</v>
      </c>
    </row>
    <row r="24" spans="1:14">
      <c r="A24" s="295">
        <v>11310</v>
      </c>
      <c r="B24" s="296" t="s">
        <v>382</v>
      </c>
      <c r="C24" s="299">
        <v>-1397642</v>
      </c>
      <c r="D24" s="297">
        <v>-1396177</v>
      </c>
      <c r="E24" s="297">
        <v>-471653</v>
      </c>
      <c r="F24" s="297">
        <v>-198129</v>
      </c>
      <c r="G24" s="297">
        <v>-389132</v>
      </c>
      <c r="H24" s="297">
        <v>0</v>
      </c>
      <c r="I24" s="297">
        <v>-3852733</v>
      </c>
      <c r="J24" s="300">
        <v>13346721</v>
      </c>
      <c r="K24" s="301">
        <v>15828366</v>
      </c>
      <c r="L24" s="301">
        <v>11347341</v>
      </c>
      <c r="M24" s="301">
        <v>10759870</v>
      </c>
      <c r="N24" s="301">
        <v>16804395</v>
      </c>
    </row>
    <row r="25" spans="1:14">
      <c r="A25" s="295">
        <v>11600</v>
      </c>
      <c r="B25" s="296" t="s">
        <v>383</v>
      </c>
      <c r="C25" s="299">
        <v>-5913437</v>
      </c>
      <c r="D25" s="297">
        <v>-5906836</v>
      </c>
      <c r="E25" s="297">
        <v>-1833100</v>
      </c>
      <c r="F25" s="297">
        <v>569534</v>
      </c>
      <c r="G25" s="297">
        <v>-1353722</v>
      </c>
      <c r="H25" s="297">
        <v>0</v>
      </c>
      <c r="I25" s="297">
        <v>-14437561</v>
      </c>
      <c r="J25" s="300">
        <v>60111306</v>
      </c>
      <c r="K25" s="301">
        <v>71288205</v>
      </c>
      <c r="L25" s="301">
        <v>51106451</v>
      </c>
      <c r="M25" s="301">
        <v>48460582</v>
      </c>
      <c r="N25" s="301">
        <v>75684068</v>
      </c>
    </row>
    <row r="26" spans="1:14">
      <c r="A26" s="295">
        <v>11900</v>
      </c>
      <c r="B26" s="296" t="s">
        <v>384</v>
      </c>
      <c r="C26" s="299">
        <v>-710799</v>
      </c>
      <c r="D26" s="297">
        <v>-710068</v>
      </c>
      <c r="E26" s="297">
        <v>-94212</v>
      </c>
      <c r="F26" s="297">
        <v>208653</v>
      </c>
      <c r="G26" s="297">
        <v>-106089</v>
      </c>
      <c r="H26" s="297">
        <v>0</v>
      </c>
      <c r="I26" s="297">
        <v>-1412515</v>
      </c>
      <c r="J26" s="300">
        <v>6655743</v>
      </c>
      <c r="K26" s="301">
        <v>7893290</v>
      </c>
      <c r="L26" s="301">
        <v>5658693</v>
      </c>
      <c r="M26" s="301">
        <v>5365732</v>
      </c>
      <c r="N26" s="301">
        <v>8380016</v>
      </c>
    </row>
    <row r="27" spans="1:14">
      <c r="A27" s="295">
        <v>12100</v>
      </c>
      <c r="B27" s="296" t="s">
        <v>385</v>
      </c>
      <c r="C27" s="299">
        <v>-962291</v>
      </c>
      <c r="D27" s="297">
        <v>-961530</v>
      </c>
      <c r="E27" s="297">
        <v>-400425</v>
      </c>
      <c r="F27" s="297">
        <v>17099</v>
      </c>
      <c r="G27" s="297">
        <v>-77812</v>
      </c>
      <c r="H27" s="297">
        <v>0</v>
      </c>
      <c r="I27" s="297">
        <v>-2384959</v>
      </c>
      <c r="J27" s="300">
        <v>6924573</v>
      </c>
      <c r="K27" s="301">
        <v>8212105</v>
      </c>
      <c r="L27" s="301">
        <v>5887251</v>
      </c>
      <c r="M27" s="301">
        <v>5582458</v>
      </c>
      <c r="N27" s="301">
        <v>8718490</v>
      </c>
    </row>
    <row r="28" spans="1:14">
      <c r="A28" s="295">
        <v>12150</v>
      </c>
      <c r="B28" s="296" t="s">
        <v>386</v>
      </c>
      <c r="C28" s="299">
        <v>-149399</v>
      </c>
      <c r="D28" s="297">
        <v>-149289</v>
      </c>
      <c r="E28" s="297">
        <v>-66082</v>
      </c>
      <c r="F28" s="297">
        <v>-40339</v>
      </c>
      <c r="G28" s="297">
        <v>-69201</v>
      </c>
      <c r="H28" s="297">
        <v>0</v>
      </c>
      <c r="I28" s="297">
        <v>-474310</v>
      </c>
      <c r="J28" s="300">
        <v>1001188</v>
      </c>
      <c r="K28" s="301">
        <v>1187345</v>
      </c>
      <c r="L28" s="301">
        <v>851207</v>
      </c>
      <c r="M28" s="301">
        <v>807138</v>
      </c>
      <c r="N28" s="301">
        <v>1260561</v>
      </c>
    </row>
    <row r="29" spans="1:14">
      <c r="A29" s="295">
        <v>12160</v>
      </c>
      <c r="B29" s="296" t="s">
        <v>387</v>
      </c>
      <c r="C29" s="299">
        <v>-5909494</v>
      </c>
      <c r="D29" s="297">
        <v>-5904313</v>
      </c>
      <c r="E29" s="297">
        <v>-2132767</v>
      </c>
      <c r="F29" s="297">
        <v>-707876</v>
      </c>
      <c r="G29" s="297">
        <v>-871284</v>
      </c>
      <c r="H29" s="297">
        <v>0</v>
      </c>
      <c r="I29" s="297">
        <v>-15525734</v>
      </c>
      <c r="J29" s="300">
        <v>47178199</v>
      </c>
      <c r="K29" s="301">
        <v>55950359</v>
      </c>
      <c r="L29" s="301">
        <v>40110763</v>
      </c>
      <c r="M29" s="301">
        <v>38034159</v>
      </c>
      <c r="N29" s="301">
        <v>59400440</v>
      </c>
    </row>
    <row r="30" spans="1:14">
      <c r="A30" s="295">
        <v>12220</v>
      </c>
      <c r="B30" s="296" t="s">
        <v>388</v>
      </c>
      <c r="C30" s="299">
        <v>-146457111</v>
      </c>
      <c r="D30" s="297">
        <v>-146330063</v>
      </c>
      <c r="E30" s="297">
        <v>-64397008</v>
      </c>
      <c r="F30" s="297">
        <v>-22827981</v>
      </c>
      <c r="G30" s="297">
        <v>-36702307</v>
      </c>
      <c r="H30" s="297">
        <v>0</v>
      </c>
      <c r="I30" s="297">
        <v>-416714470</v>
      </c>
      <c r="J30" s="300">
        <v>1156982045</v>
      </c>
      <c r="K30" s="301">
        <v>1372107494</v>
      </c>
      <c r="L30" s="301">
        <v>983662637</v>
      </c>
      <c r="M30" s="301">
        <v>932736726</v>
      </c>
      <c r="N30" s="301">
        <v>1456716103</v>
      </c>
    </row>
    <row r="31" spans="1:14">
      <c r="A31" s="295">
        <v>12510</v>
      </c>
      <c r="B31" s="296" t="s">
        <v>389</v>
      </c>
      <c r="C31" s="299">
        <v>-19288909</v>
      </c>
      <c r="D31" s="297">
        <v>-19277635</v>
      </c>
      <c r="E31" s="297">
        <v>-11652479</v>
      </c>
      <c r="F31" s="297">
        <v>-3444080</v>
      </c>
      <c r="G31" s="297">
        <v>-3964157</v>
      </c>
      <c r="H31" s="297">
        <v>0</v>
      </c>
      <c r="I31" s="297">
        <v>-57627260</v>
      </c>
      <c r="J31" s="300">
        <v>102671313</v>
      </c>
      <c r="K31" s="301">
        <v>121761680</v>
      </c>
      <c r="L31" s="301">
        <v>87290840</v>
      </c>
      <c r="M31" s="301">
        <v>82771643</v>
      </c>
      <c r="N31" s="301">
        <v>129269901</v>
      </c>
    </row>
    <row r="32" spans="1:14">
      <c r="A32" s="295">
        <v>12600</v>
      </c>
      <c r="B32" s="296" t="s">
        <v>390</v>
      </c>
      <c r="C32" s="299">
        <v>-2659707</v>
      </c>
      <c r="D32" s="297">
        <v>-2654382</v>
      </c>
      <c r="E32" s="297">
        <v>916923</v>
      </c>
      <c r="F32" s="297">
        <v>-616765</v>
      </c>
      <c r="G32" s="297">
        <v>-1376509</v>
      </c>
      <c r="H32" s="297">
        <v>0</v>
      </c>
      <c r="I32" s="297">
        <v>-6390440</v>
      </c>
      <c r="J32" s="300">
        <v>48493793</v>
      </c>
      <c r="K32" s="301">
        <v>57510570</v>
      </c>
      <c r="L32" s="301">
        <v>41229276</v>
      </c>
      <c r="M32" s="301">
        <v>39094766</v>
      </c>
      <c r="N32" s="301">
        <v>61056859</v>
      </c>
    </row>
    <row r="33" spans="1:14">
      <c r="A33" s="295">
        <v>12700</v>
      </c>
      <c r="B33" s="296" t="s">
        <v>391</v>
      </c>
      <c r="C33" s="299">
        <v>-3572673</v>
      </c>
      <c r="D33" s="297">
        <v>-3569785</v>
      </c>
      <c r="E33" s="297">
        <v>-1489884</v>
      </c>
      <c r="F33" s="297">
        <v>-819648</v>
      </c>
      <c r="G33" s="297">
        <v>-1095215</v>
      </c>
      <c r="H33" s="297">
        <v>0</v>
      </c>
      <c r="I33" s="297">
        <v>-10547205</v>
      </c>
      <c r="J33" s="300">
        <v>26296473</v>
      </c>
      <c r="K33" s="301">
        <v>31185954</v>
      </c>
      <c r="L33" s="301">
        <v>22357182</v>
      </c>
      <c r="M33" s="301">
        <v>21199712</v>
      </c>
      <c r="N33" s="301">
        <v>33108981</v>
      </c>
    </row>
    <row r="34" spans="1:14">
      <c r="A34" s="295">
        <v>13500</v>
      </c>
      <c r="B34" s="296" t="s">
        <v>392</v>
      </c>
      <c r="C34" s="299">
        <v>-12787007</v>
      </c>
      <c r="D34" s="297">
        <v>-12775485</v>
      </c>
      <c r="E34" s="297">
        <v>-6949571</v>
      </c>
      <c r="F34" s="297">
        <v>-2974592</v>
      </c>
      <c r="G34" s="297">
        <v>-3314358</v>
      </c>
      <c r="H34" s="297">
        <v>0</v>
      </c>
      <c r="I34" s="297">
        <v>-38801013</v>
      </c>
      <c r="J34" s="300">
        <v>104931626</v>
      </c>
      <c r="K34" s="301">
        <v>124442268</v>
      </c>
      <c r="L34" s="301">
        <v>89212551</v>
      </c>
      <c r="M34" s="301">
        <v>84593863</v>
      </c>
      <c r="N34" s="301">
        <v>132115783</v>
      </c>
    </row>
    <row r="35" spans="1:14">
      <c r="A35" s="295">
        <v>13700</v>
      </c>
      <c r="B35" s="296" t="s">
        <v>393</v>
      </c>
      <c r="C35" s="299">
        <v>-1657341</v>
      </c>
      <c r="D35" s="297">
        <v>-1656072</v>
      </c>
      <c r="E35" s="297">
        <v>-620051</v>
      </c>
      <c r="F35" s="297">
        <v>-237128</v>
      </c>
      <c r="G35" s="297">
        <v>-296259</v>
      </c>
      <c r="H35" s="297">
        <v>0</v>
      </c>
      <c r="I35" s="297">
        <v>-4466851</v>
      </c>
      <c r="J35" s="300">
        <v>11559320</v>
      </c>
      <c r="K35" s="301">
        <v>13708622</v>
      </c>
      <c r="L35" s="301">
        <v>9827699</v>
      </c>
      <c r="M35" s="301">
        <v>9318902</v>
      </c>
      <c r="N35" s="301">
        <v>14553941</v>
      </c>
    </row>
    <row r="36" spans="1:14">
      <c r="A36" s="295">
        <v>14300</v>
      </c>
      <c r="B36" s="296" t="s">
        <v>394</v>
      </c>
      <c r="C36" s="299">
        <v>-4512470</v>
      </c>
      <c r="D36" s="297">
        <v>-4508534</v>
      </c>
      <c r="E36" s="297">
        <v>-3136052</v>
      </c>
      <c r="F36" s="297">
        <v>-1499529</v>
      </c>
      <c r="G36" s="297">
        <v>-1468063</v>
      </c>
      <c r="H36" s="297">
        <v>0</v>
      </c>
      <c r="I36" s="297">
        <v>-15124648</v>
      </c>
      <c r="J36" s="300">
        <v>35849212</v>
      </c>
      <c r="K36" s="301">
        <v>42514896</v>
      </c>
      <c r="L36" s="301">
        <v>30478891</v>
      </c>
      <c r="M36" s="301">
        <v>28900947</v>
      </c>
      <c r="N36" s="301">
        <v>45136503</v>
      </c>
    </row>
    <row r="37" spans="1:14">
      <c r="A37" s="331">
        <v>14300.2</v>
      </c>
      <c r="B37" s="296" t="s">
        <v>395</v>
      </c>
      <c r="C37" s="299">
        <v>-281561</v>
      </c>
      <c r="D37" s="297">
        <v>-280963</v>
      </c>
      <c r="E37" s="297">
        <v>-138959</v>
      </c>
      <c r="F37" s="297">
        <v>255115</v>
      </c>
      <c r="G37" s="297">
        <v>175358</v>
      </c>
      <c r="H37" s="297">
        <v>0</v>
      </c>
      <c r="I37" s="297">
        <v>-271010</v>
      </c>
      <c r="J37" s="300">
        <v>5438434</v>
      </c>
      <c r="K37" s="301">
        <v>6449638</v>
      </c>
      <c r="L37" s="301">
        <v>4623740</v>
      </c>
      <c r="M37" s="301">
        <v>4384361</v>
      </c>
      <c r="N37" s="301">
        <v>6847344</v>
      </c>
    </row>
    <row r="38" spans="1:14">
      <c r="A38" s="295">
        <v>18400</v>
      </c>
      <c r="B38" s="296" t="s">
        <v>396</v>
      </c>
      <c r="C38" s="299">
        <v>-17686115</v>
      </c>
      <c r="D38" s="297">
        <v>-17671590</v>
      </c>
      <c r="E38" s="297">
        <v>-8388583</v>
      </c>
      <c r="F38" s="297">
        <v>-3321207</v>
      </c>
      <c r="G38" s="297">
        <v>-4489552</v>
      </c>
      <c r="H38" s="297">
        <v>0</v>
      </c>
      <c r="I38" s="297">
        <v>-51557047</v>
      </c>
      <c r="J38" s="300">
        <v>132281307</v>
      </c>
      <c r="K38" s="301">
        <v>156877260</v>
      </c>
      <c r="L38" s="301">
        <v>112465167</v>
      </c>
      <c r="M38" s="301">
        <v>106642652</v>
      </c>
      <c r="N38" s="301">
        <v>166550822</v>
      </c>
    </row>
    <row r="39" spans="1:14">
      <c r="A39" s="295">
        <v>18600</v>
      </c>
      <c r="B39" s="296" t="s">
        <v>397</v>
      </c>
      <c r="C39" s="299">
        <v>-101267</v>
      </c>
      <c r="D39" s="297">
        <v>-101230</v>
      </c>
      <c r="E39" s="297">
        <v>-37305</v>
      </c>
      <c r="F39" s="297">
        <v>-17842</v>
      </c>
      <c r="G39" s="297">
        <v>-20350</v>
      </c>
      <c r="H39" s="297">
        <v>0</v>
      </c>
      <c r="I39" s="297">
        <v>-277994</v>
      </c>
      <c r="J39" s="300">
        <v>331839</v>
      </c>
      <c r="K39" s="301">
        <v>393540</v>
      </c>
      <c r="L39" s="301">
        <v>282128</v>
      </c>
      <c r="M39" s="301">
        <v>267522</v>
      </c>
      <c r="N39" s="301">
        <v>417807</v>
      </c>
    </row>
    <row r="40" spans="1:14">
      <c r="A40" s="295">
        <v>18640</v>
      </c>
      <c r="B40" s="296" t="s">
        <v>713</v>
      </c>
      <c r="C40" s="299">
        <v>4846</v>
      </c>
      <c r="D40" s="297">
        <v>4850</v>
      </c>
      <c r="E40" s="297">
        <v>7904</v>
      </c>
      <c r="F40" s="297">
        <v>2391</v>
      </c>
      <c r="G40" s="297">
        <v>-1507</v>
      </c>
      <c r="H40" s="297">
        <v>0</v>
      </c>
      <c r="I40" s="297">
        <v>18484</v>
      </c>
      <c r="J40" s="300">
        <v>37274</v>
      </c>
      <c r="K40" s="301">
        <v>44204</v>
      </c>
      <c r="L40" s="301">
        <v>31690</v>
      </c>
      <c r="M40" s="301">
        <v>30049</v>
      </c>
      <c r="N40" s="301">
        <v>46930</v>
      </c>
    </row>
    <row r="41" spans="1:14">
      <c r="A41" s="295">
        <v>18690</v>
      </c>
      <c r="B41" s="296" t="s">
        <v>398</v>
      </c>
      <c r="C41" s="299">
        <v>-29536</v>
      </c>
      <c r="D41" s="297">
        <v>-29536</v>
      </c>
      <c r="E41" s="297">
        <v>0</v>
      </c>
      <c r="F41" s="297">
        <v>0</v>
      </c>
      <c r="G41" s="297">
        <v>0</v>
      </c>
      <c r="H41" s="297">
        <v>0</v>
      </c>
      <c r="I41" s="297">
        <v>-59072</v>
      </c>
      <c r="J41" s="300">
        <v>0</v>
      </c>
      <c r="K41" s="301">
        <v>0</v>
      </c>
      <c r="L41" s="301">
        <v>0</v>
      </c>
      <c r="M41" s="301">
        <v>0</v>
      </c>
      <c r="N41" s="301">
        <v>0</v>
      </c>
    </row>
    <row r="42" spans="1:14">
      <c r="A42" s="295">
        <v>18740</v>
      </c>
      <c r="B42" s="296" t="s">
        <v>399</v>
      </c>
      <c r="C42" s="299">
        <v>-38321</v>
      </c>
      <c r="D42" s="297">
        <v>-38321</v>
      </c>
      <c r="E42" s="297">
        <v>-44412</v>
      </c>
      <c r="F42" s="297">
        <v>-43746</v>
      </c>
      <c r="G42" s="297">
        <v>-43423</v>
      </c>
      <c r="H42" s="297">
        <v>0</v>
      </c>
      <c r="I42" s="297">
        <v>-208223</v>
      </c>
      <c r="J42" s="300">
        <v>0</v>
      </c>
      <c r="K42" s="301">
        <v>0</v>
      </c>
      <c r="L42" s="301">
        <v>0</v>
      </c>
      <c r="M42" s="301">
        <v>0</v>
      </c>
      <c r="N42" s="301">
        <v>0</v>
      </c>
    </row>
    <row r="43" spans="1:14">
      <c r="A43" s="295">
        <v>18780</v>
      </c>
      <c r="B43" s="296" t="s">
        <v>400</v>
      </c>
      <c r="C43" s="299">
        <v>-20147</v>
      </c>
      <c r="D43" s="297">
        <v>-20085</v>
      </c>
      <c r="E43" s="297">
        <v>26090</v>
      </c>
      <c r="F43" s="297">
        <v>6176</v>
      </c>
      <c r="G43" s="297">
        <v>-4121</v>
      </c>
      <c r="H43" s="297">
        <v>0</v>
      </c>
      <c r="I43" s="297">
        <v>-12087</v>
      </c>
      <c r="J43" s="300">
        <v>564135</v>
      </c>
      <c r="K43" s="301">
        <v>669029</v>
      </c>
      <c r="L43" s="301">
        <v>479626</v>
      </c>
      <c r="M43" s="301">
        <v>454795</v>
      </c>
      <c r="N43" s="301">
        <v>710284</v>
      </c>
    </row>
    <row r="44" spans="1:14">
      <c r="A44" s="295">
        <v>19005</v>
      </c>
      <c r="B44" s="296" t="s">
        <v>401</v>
      </c>
      <c r="C44" s="299">
        <v>-2354219</v>
      </c>
      <c r="D44" s="297">
        <v>-2352232</v>
      </c>
      <c r="E44" s="297">
        <v>-1067387</v>
      </c>
      <c r="F44" s="297">
        <v>-553118</v>
      </c>
      <c r="G44" s="297">
        <v>-793886</v>
      </c>
      <c r="H44" s="297">
        <v>0</v>
      </c>
      <c r="I44" s="297">
        <v>-7120842</v>
      </c>
      <c r="J44" s="300">
        <v>18092913</v>
      </c>
      <c r="K44" s="301">
        <v>21457050</v>
      </c>
      <c r="L44" s="301">
        <v>15382540</v>
      </c>
      <c r="M44" s="301">
        <v>14586159</v>
      </c>
      <c r="N44" s="301">
        <v>22780161</v>
      </c>
    </row>
    <row r="45" spans="1:14">
      <c r="A45" s="295">
        <v>19100</v>
      </c>
      <c r="B45" s="296" t="s">
        <v>402</v>
      </c>
      <c r="C45" s="299">
        <v>-206521043</v>
      </c>
      <c r="D45" s="297">
        <v>-206332273</v>
      </c>
      <c r="E45" s="297">
        <v>-93744459</v>
      </c>
      <c r="F45" s="297">
        <v>-31770295</v>
      </c>
      <c r="G45" s="297">
        <v>-58727222</v>
      </c>
      <c r="H45" s="297">
        <v>0</v>
      </c>
      <c r="I45" s="297">
        <v>-597095292</v>
      </c>
      <c r="J45" s="300">
        <v>1719054473</v>
      </c>
      <c r="K45" s="301">
        <v>2038689827</v>
      </c>
      <c r="L45" s="301">
        <v>1461534916</v>
      </c>
      <c r="M45" s="301">
        <v>1385868734</v>
      </c>
      <c r="N45" s="301">
        <v>2164402071</v>
      </c>
    </row>
    <row r="46" spans="1:14">
      <c r="A46" s="295">
        <v>20100</v>
      </c>
      <c r="B46" s="296" t="s">
        <v>403</v>
      </c>
      <c r="C46" s="299">
        <v>-43473097</v>
      </c>
      <c r="D46" s="297">
        <v>-43441481</v>
      </c>
      <c r="E46" s="297">
        <v>-11695755</v>
      </c>
      <c r="F46" s="297">
        <v>-4140564</v>
      </c>
      <c r="G46" s="297">
        <v>-9450989</v>
      </c>
      <c r="H46" s="297">
        <v>0</v>
      </c>
      <c r="I46" s="297">
        <v>-112201886</v>
      </c>
      <c r="J46" s="300">
        <v>287920246</v>
      </c>
      <c r="K46" s="301">
        <v>341455192</v>
      </c>
      <c r="L46" s="301">
        <v>244788922</v>
      </c>
      <c r="M46" s="301">
        <v>232115778</v>
      </c>
      <c r="N46" s="301">
        <v>362510430</v>
      </c>
    </row>
    <row r="47" spans="1:14">
      <c r="A47" s="295">
        <v>20200</v>
      </c>
      <c r="B47" s="296" t="s">
        <v>404</v>
      </c>
      <c r="C47" s="299">
        <v>-4879537</v>
      </c>
      <c r="D47" s="297">
        <v>-4874839</v>
      </c>
      <c r="E47" s="297">
        <v>-1124889</v>
      </c>
      <c r="F47" s="297">
        <v>-304998</v>
      </c>
      <c r="G47" s="297">
        <v>-1459642</v>
      </c>
      <c r="H47" s="297">
        <v>0</v>
      </c>
      <c r="I47" s="297">
        <v>-12643905</v>
      </c>
      <c r="J47" s="300">
        <v>42781867</v>
      </c>
      <c r="K47" s="301">
        <v>50736587</v>
      </c>
      <c r="L47" s="301">
        <v>36373014</v>
      </c>
      <c r="M47" s="301">
        <v>34489920</v>
      </c>
      <c r="N47" s="301">
        <v>53865170</v>
      </c>
    </row>
    <row r="48" spans="1:14">
      <c r="A48" s="295">
        <v>20300</v>
      </c>
      <c r="B48" s="296" t="s">
        <v>405</v>
      </c>
      <c r="C48" s="299">
        <v>-108370186</v>
      </c>
      <c r="D48" s="297">
        <v>-108296265</v>
      </c>
      <c r="E48" s="297">
        <v>-29128637</v>
      </c>
      <c r="F48" s="297">
        <v>-14819382</v>
      </c>
      <c r="G48" s="297">
        <v>-22737543</v>
      </c>
      <c r="H48" s="297">
        <v>0</v>
      </c>
      <c r="I48" s="297">
        <v>-283352013</v>
      </c>
      <c r="J48" s="300">
        <v>673169944</v>
      </c>
      <c r="K48" s="301">
        <v>798336957</v>
      </c>
      <c r="L48" s="301">
        <v>572327052</v>
      </c>
      <c r="M48" s="301">
        <v>542696694</v>
      </c>
      <c r="N48" s="301">
        <v>847565010</v>
      </c>
    </row>
    <row r="49" spans="1:14">
      <c r="A49" s="295">
        <v>20400</v>
      </c>
      <c r="B49" s="296" t="s">
        <v>406</v>
      </c>
      <c r="C49" s="299">
        <v>-5312337</v>
      </c>
      <c r="D49" s="297">
        <v>-5308827</v>
      </c>
      <c r="E49" s="297">
        <v>-1470730</v>
      </c>
      <c r="F49" s="297">
        <v>-504923</v>
      </c>
      <c r="G49" s="297">
        <v>-851635</v>
      </c>
      <c r="H49" s="297">
        <v>0</v>
      </c>
      <c r="I49" s="297">
        <v>-13448452</v>
      </c>
      <c r="J49" s="300">
        <v>31959258</v>
      </c>
      <c r="K49" s="301">
        <v>37901657</v>
      </c>
      <c r="L49" s="301">
        <v>27171664</v>
      </c>
      <c r="M49" s="301">
        <v>25764940</v>
      </c>
      <c r="N49" s="301">
        <v>40238797</v>
      </c>
    </row>
    <row r="50" spans="1:14">
      <c r="A50" s="295">
        <v>20600</v>
      </c>
      <c r="B50" s="296" t="s">
        <v>407</v>
      </c>
      <c r="C50" s="299">
        <v>-11302635</v>
      </c>
      <c r="D50" s="297">
        <v>-11294395</v>
      </c>
      <c r="E50" s="297">
        <v>-3447895</v>
      </c>
      <c r="F50" s="297">
        <v>-2597180</v>
      </c>
      <c r="G50" s="297">
        <v>-3901633</v>
      </c>
      <c r="H50" s="297">
        <v>0</v>
      </c>
      <c r="I50" s="297">
        <v>-32543738</v>
      </c>
      <c r="J50" s="300">
        <v>75040414</v>
      </c>
      <c r="K50" s="301">
        <v>88993183</v>
      </c>
      <c r="L50" s="301">
        <v>63799133</v>
      </c>
      <c r="M50" s="301">
        <v>60496142</v>
      </c>
      <c r="N50" s="301">
        <v>94480792</v>
      </c>
    </row>
    <row r="51" spans="1:14">
      <c r="A51" s="295">
        <v>20700</v>
      </c>
      <c r="B51" s="296" t="s">
        <v>408</v>
      </c>
      <c r="C51" s="299">
        <v>-25064868</v>
      </c>
      <c r="D51" s="297">
        <v>-25046870</v>
      </c>
      <c r="E51" s="297">
        <v>-6135502</v>
      </c>
      <c r="F51" s="297">
        <v>-2582007</v>
      </c>
      <c r="G51" s="297">
        <v>-4905844</v>
      </c>
      <c r="H51" s="297">
        <v>0</v>
      </c>
      <c r="I51" s="297">
        <v>-63735091</v>
      </c>
      <c r="J51" s="300">
        <v>163896722</v>
      </c>
      <c r="K51" s="301">
        <v>194371141</v>
      </c>
      <c r="L51" s="301">
        <v>139344497</v>
      </c>
      <c r="M51" s="301">
        <v>132130392</v>
      </c>
      <c r="N51" s="301">
        <v>206356697</v>
      </c>
    </row>
    <row r="52" spans="1:14">
      <c r="A52" s="295">
        <v>20800</v>
      </c>
      <c r="B52" s="296" t="s">
        <v>409</v>
      </c>
      <c r="C52" s="299">
        <v>-20877657</v>
      </c>
      <c r="D52" s="297">
        <v>-20864447</v>
      </c>
      <c r="E52" s="297">
        <v>-7170556</v>
      </c>
      <c r="F52" s="297">
        <v>-3584050</v>
      </c>
      <c r="G52" s="297">
        <v>-4636846</v>
      </c>
      <c r="H52" s="297">
        <v>0</v>
      </c>
      <c r="I52" s="297">
        <v>-57133556</v>
      </c>
      <c r="J52" s="300">
        <v>120303852</v>
      </c>
      <c r="K52" s="301">
        <v>142672755</v>
      </c>
      <c r="L52" s="301">
        <v>102281971</v>
      </c>
      <c r="M52" s="301">
        <v>96986657</v>
      </c>
      <c r="N52" s="301">
        <v>151470421</v>
      </c>
    </row>
    <row r="53" spans="1:14">
      <c r="A53" s="295">
        <v>20900</v>
      </c>
      <c r="B53" s="296" t="s">
        <v>410</v>
      </c>
      <c r="C53" s="299">
        <v>-39100495</v>
      </c>
      <c r="D53" s="297">
        <v>-39069369</v>
      </c>
      <c r="E53" s="297">
        <v>-7388987</v>
      </c>
      <c r="F53" s="297">
        <v>-961419</v>
      </c>
      <c r="G53" s="297">
        <v>-8016730</v>
      </c>
      <c r="H53" s="297">
        <v>0</v>
      </c>
      <c r="I53" s="297">
        <v>-94537000</v>
      </c>
      <c r="J53" s="300">
        <v>283448805</v>
      </c>
      <c r="K53" s="301">
        <v>336152347</v>
      </c>
      <c r="L53" s="301">
        <v>240987318</v>
      </c>
      <c r="M53" s="301">
        <v>228510989</v>
      </c>
      <c r="N53" s="301">
        <v>356880594</v>
      </c>
    </row>
    <row r="54" spans="1:14">
      <c r="A54" s="295">
        <v>21200</v>
      </c>
      <c r="B54" s="296" t="s">
        <v>411</v>
      </c>
      <c r="C54" s="299">
        <v>-13581213</v>
      </c>
      <c r="D54" s="297">
        <v>-13571604</v>
      </c>
      <c r="E54" s="297">
        <v>-3032860</v>
      </c>
      <c r="F54" s="297">
        <v>-878889</v>
      </c>
      <c r="G54" s="297">
        <v>-2189398</v>
      </c>
      <c r="H54" s="297">
        <v>0</v>
      </c>
      <c r="I54" s="297">
        <v>-33253964</v>
      </c>
      <c r="J54" s="300">
        <v>87509234</v>
      </c>
      <c r="K54" s="301">
        <v>103780415</v>
      </c>
      <c r="L54" s="301">
        <v>74400087</v>
      </c>
      <c r="M54" s="301">
        <v>70548266</v>
      </c>
      <c r="N54" s="301">
        <v>110179853</v>
      </c>
    </row>
    <row r="55" spans="1:14">
      <c r="A55" s="295">
        <v>21300</v>
      </c>
      <c r="B55" s="296" t="s">
        <v>412</v>
      </c>
      <c r="C55" s="299">
        <v>-158389780</v>
      </c>
      <c r="D55" s="297">
        <v>-158270862</v>
      </c>
      <c r="E55" s="297">
        <v>-38478228</v>
      </c>
      <c r="F55" s="297">
        <v>-19868554</v>
      </c>
      <c r="G55" s="297">
        <v>-34285549</v>
      </c>
      <c r="H55" s="297">
        <v>0</v>
      </c>
      <c r="I55" s="297">
        <v>-409292973</v>
      </c>
      <c r="J55" s="300">
        <v>1082941007</v>
      </c>
      <c r="K55" s="301">
        <v>1284299509</v>
      </c>
      <c r="L55" s="301">
        <v>920713171</v>
      </c>
      <c r="M55" s="301">
        <v>873046263</v>
      </c>
      <c r="N55" s="301">
        <v>1363493592</v>
      </c>
    </row>
    <row r="56" spans="1:14">
      <c r="A56" s="295">
        <v>21520</v>
      </c>
      <c r="B56" s="296" t="s">
        <v>41</v>
      </c>
      <c r="C56" s="299">
        <v>-293948920</v>
      </c>
      <c r="D56" s="297">
        <v>-293736916</v>
      </c>
      <c r="E56" s="297">
        <v>-71843692</v>
      </c>
      <c r="F56" s="297">
        <v>-29704380</v>
      </c>
      <c r="G56" s="297">
        <v>-60026660</v>
      </c>
      <c r="H56" s="297">
        <v>0</v>
      </c>
      <c r="I56" s="297">
        <v>-749260568</v>
      </c>
      <c r="J56" s="300">
        <v>1930637269</v>
      </c>
      <c r="K56" s="301">
        <v>2289613634</v>
      </c>
      <c r="L56" s="301">
        <v>1641421970</v>
      </c>
      <c r="M56" s="301">
        <v>1556442724</v>
      </c>
      <c r="N56" s="301">
        <v>2430798656</v>
      </c>
    </row>
    <row r="57" spans="1:14">
      <c r="A57" s="295">
        <v>21525</v>
      </c>
      <c r="B57" s="296" t="s">
        <v>413</v>
      </c>
      <c r="C57" s="299">
        <v>-7329192</v>
      </c>
      <c r="D57" s="297">
        <v>-7324139</v>
      </c>
      <c r="E57" s="297">
        <v>-2951393</v>
      </c>
      <c r="F57" s="297">
        <v>-568073</v>
      </c>
      <c r="G57" s="297">
        <v>-1194601</v>
      </c>
      <c r="H57" s="297">
        <v>0</v>
      </c>
      <c r="I57" s="297">
        <v>-19367398</v>
      </c>
      <c r="J57" s="300">
        <v>46018292</v>
      </c>
      <c r="K57" s="301">
        <v>54574783</v>
      </c>
      <c r="L57" s="301">
        <v>39124613</v>
      </c>
      <c r="M57" s="301">
        <v>37099064</v>
      </c>
      <c r="N57" s="301">
        <v>57940041</v>
      </c>
    </row>
    <row r="58" spans="1:14" ht="31.5">
      <c r="A58" s="331">
        <v>21525.200000000001</v>
      </c>
      <c r="B58" s="296" t="s">
        <v>715</v>
      </c>
      <c r="C58" s="299">
        <v>-38165</v>
      </c>
      <c r="D58" s="297">
        <v>-37705</v>
      </c>
      <c r="E58" s="297">
        <v>148185</v>
      </c>
      <c r="F58" s="297">
        <v>20660</v>
      </c>
      <c r="G58" s="297">
        <v>-678</v>
      </c>
      <c r="H58" s="297">
        <v>0</v>
      </c>
      <c r="I58" s="297">
        <v>92297</v>
      </c>
      <c r="J58" s="300">
        <v>4183850</v>
      </c>
      <c r="K58" s="301">
        <v>4961781</v>
      </c>
      <c r="L58" s="301">
        <v>3557096</v>
      </c>
      <c r="M58" s="301">
        <v>3372939</v>
      </c>
      <c r="N58" s="301">
        <v>5267741</v>
      </c>
    </row>
    <row r="59" spans="1:14">
      <c r="A59" s="295">
        <v>21550</v>
      </c>
      <c r="B59" s="296" t="s">
        <v>414</v>
      </c>
      <c r="C59" s="299">
        <v>-140423275</v>
      </c>
      <c r="D59" s="297">
        <v>-140289739</v>
      </c>
      <c r="E59" s="297">
        <v>-36622827</v>
      </c>
      <c r="F59" s="297">
        <v>6779267</v>
      </c>
      <c r="G59" s="297">
        <v>-29220494</v>
      </c>
      <c r="H59" s="297">
        <v>0</v>
      </c>
      <c r="I59" s="297">
        <v>-339777068</v>
      </c>
      <c r="J59" s="300">
        <v>1216059289</v>
      </c>
      <c r="K59" s="301">
        <v>1442169367</v>
      </c>
      <c r="L59" s="301">
        <v>1033889931</v>
      </c>
      <c r="M59" s="301">
        <v>980363667</v>
      </c>
      <c r="N59" s="301">
        <v>1531098219</v>
      </c>
    </row>
    <row r="60" spans="1:14">
      <c r="A60" s="295">
        <v>21570</v>
      </c>
      <c r="B60" s="296" t="s">
        <v>415</v>
      </c>
      <c r="C60" s="299">
        <v>-512043</v>
      </c>
      <c r="D60" s="297">
        <v>-511478</v>
      </c>
      <c r="E60" s="297">
        <v>-141927</v>
      </c>
      <c r="F60" s="297">
        <v>56441</v>
      </c>
      <c r="G60" s="297">
        <v>-144493</v>
      </c>
      <c r="H60" s="297">
        <v>0</v>
      </c>
      <c r="I60" s="297">
        <v>-1253500</v>
      </c>
      <c r="J60" s="300">
        <v>5145696</v>
      </c>
      <c r="K60" s="301">
        <v>6102470</v>
      </c>
      <c r="L60" s="301">
        <v>4374855</v>
      </c>
      <c r="M60" s="301">
        <v>4148361</v>
      </c>
      <c r="N60" s="301">
        <v>6478768</v>
      </c>
    </row>
    <row r="61" spans="1:14">
      <c r="A61" s="295">
        <v>21800</v>
      </c>
      <c r="B61" s="296" t="s">
        <v>416</v>
      </c>
      <c r="C61" s="299">
        <v>-23203066</v>
      </c>
      <c r="D61" s="297">
        <v>-23185371</v>
      </c>
      <c r="E61" s="297">
        <v>-5270641</v>
      </c>
      <c r="F61" s="297">
        <v>-2320161</v>
      </c>
      <c r="G61" s="297">
        <v>-5180675</v>
      </c>
      <c r="H61" s="297">
        <v>0</v>
      </c>
      <c r="I61" s="297">
        <v>-59159914</v>
      </c>
      <c r="J61" s="300">
        <v>161140228</v>
      </c>
      <c r="K61" s="301">
        <v>191102114</v>
      </c>
      <c r="L61" s="301">
        <v>137000935</v>
      </c>
      <c r="M61" s="301">
        <v>129908160</v>
      </c>
      <c r="N61" s="301">
        <v>202886092</v>
      </c>
    </row>
    <row r="62" spans="1:14">
      <c r="A62" s="295">
        <v>21900</v>
      </c>
      <c r="B62" s="296" t="s">
        <v>417</v>
      </c>
      <c r="C62" s="299">
        <v>-14900138</v>
      </c>
      <c r="D62" s="297">
        <v>-14891634</v>
      </c>
      <c r="E62" s="297">
        <v>-6106859</v>
      </c>
      <c r="F62" s="297">
        <v>-4042884</v>
      </c>
      <c r="G62" s="297">
        <v>-3816796</v>
      </c>
      <c r="H62" s="297">
        <v>0</v>
      </c>
      <c r="I62" s="297">
        <v>-43758311</v>
      </c>
      <c r="J62" s="300">
        <v>77442729</v>
      </c>
      <c r="K62" s="301">
        <v>91842176</v>
      </c>
      <c r="L62" s="301">
        <v>65841574</v>
      </c>
      <c r="M62" s="301">
        <v>62432842</v>
      </c>
      <c r="N62" s="301">
        <v>97505463</v>
      </c>
    </row>
    <row r="63" spans="1:14">
      <c r="A63" s="295">
        <v>22000</v>
      </c>
      <c r="B63" s="296" t="s">
        <v>418</v>
      </c>
      <c r="C63" s="299">
        <v>-14192979</v>
      </c>
      <c r="D63" s="297">
        <v>-14184350</v>
      </c>
      <c r="E63" s="297">
        <v>-7382658</v>
      </c>
      <c r="F63" s="297">
        <v>-3714671</v>
      </c>
      <c r="G63" s="297">
        <v>-2509654</v>
      </c>
      <c r="H63" s="297">
        <v>0</v>
      </c>
      <c r="I63" s="297">
        <v>-41984312</v>
      </c>
      <c r="J63" s="300">
        <v>78576244</v>
      </c>
      <c r="K63" s="301">
        <v>93186454</v>
      </c>
      <c r="L63" s="301">
        <v>66805285</v>
      </c>
      <c r="M63" s="301">
        <v>63346661</v>
      </c>
      <c r="N63" s="301">
        <v>98932634</v>
      </c>
    </row>
    <row r="64" spans="1:14">
      <c r="A64" s="295">
        <v>23000</v>
      </c>
      <c r="B64" s="296" t="s">
        <v>419</v>
      </c>
      <c r="C64" s="299">
        <v>-10424091</v>
      </c>
      <c r="D64" s="297">
        <v>-10416752</v>
      </c>
      <c r="E64" s="297">
        <v>-3714518</v>
      </c>
      <c r="F64" s="297">
        <v>-2260566</v>
      </c>
      <c r="G64" s="297">
        <v>-2715265</v>
      </c>
      <c r="H64" s="297">
        <v>0</v>
      </c>
      <c r="I64" s="297">
        <v>-29531192</v>
      </c>
      <c r="J64" s="300">
        <v>66832603</v>
      </c>
      <c r="K64" s="301">
        <v>79259238</v>
      </c>
      <c r="L64" s="301">
        <v>56820877</v>
      </c>
      <c r="M64" s="301">
        <v>53879162</v>
      </c>
      <c r="N64" s="301">
        <v>84146620</v>
      </c>
    </row>
    <row r="65" spans="1:14">
      <c r="A65" s="295">
        <v>23100</v>
      </c>
      <c r="B65" s="296" t="s">
        <v>420</v>
      </c>
      <c r="C65" s="299">
        <v>-55627523</v>
      </c>
      <c r="D65" s="297">
        <v>-55580369</v>
      </c>
      <c r="E65" s="297">
        <v>-13121771</v>
      </c>
      <c r="F65" s="297">
        <v>-3583241</v>
      </c>
      <c r="G65" s="297">
        <v>-13607299</v>
      </c>
      <c r="H65" s="297">
        <v>0</v>
      </c>
      <c r="I65" s="297">
        <v>-141520203</v>
      </c>
      <c r="J65" s="300">
        <v>429421307</v>
      </c>
      <c r="K65" s="301">
        <v>509266498</v>
      </c>
      <c r="L65" s="301">
        <v>365092697</v>
      </c>
      <c r="M65" s="301">
        <v>346191219</v>
      </c>
      <c r="N65" s="301">
        <v>540669526</v>
      </c>
    </row>
    <row r="66" spans="1:14">
      <c r="A66" s="295">
        <v>23200</v>
      </c>
      <c r="B66" s="296" t="s">
        <v>421</v>
      </c>
      <c r="C66" s="299">
        <v>-29226296</v>
      </c>
      <c r="D66" s="297">
        <v>-29201309</v>
      </c>
      <c r="E66" s="297">
        <v>-4957240</v>
      </c>
      <c r="F66" s="297">
        <v>367504</v>
      </c>
      <c r="G66" s="297">
        <v>-7460877</v>
      </c>
      <c r="H66" s="297">
        <v>0</v>
      </c>
      <c r="I66" s="297">
        <v>-70478218</v>
      </c>
      <c r="J66" s="300">
        <v>227540712</v>
      </c>
      <c r="K66" s="301">
        <v>269848886</v>
      </c>
      <c r="L66" s="301">
        <v>193454426</v>
      </c>
      <c r="M66" s="301">
        <v>183438956</v>
      </c>
      <c r="N66" s="301">
        <v>286488646</v>
      </c>
    </row>
    <row r="67" spans="1:14">
      <c r="A67" s="295">
        <v>30000</v>
      </c>
      <c r="B67" s="296" t="s">
        <v>422</v>
      </c>
      <c r="C67" s="299">
        <v>-3819294</v>
      </c>
      <c r="D67" s="297">
        <v>-3816976</v>
      </c>
      <c r="E67" s="297">
        <v>-2287118</v>
      </c>
      <c r="F67" s="297">
        <v>-1171866</v>
      </c>
      <c r="G67" s="297">
        <v>-858062</v>
      </c>
      <c r="H67" s="297">
        <v>0</v>
      </c>
      <c r="I67" s="297">
        <v>-11953316</v>
      </c>
      <c r="J67" s="300">
        <v>21117222</v>
      </c>
      <c r="K67" s="301">
        <v>25043689</v>
      </c>
      <c r="L67" s="301">
        <v>17953798</v>
      </c>
      <c r="M67" s="301">
        <v>17024299</v>
      </c>
      <c r="N67" s="301">
        <v>26587964</v>
      </c>
    </row>
    <row r="68" spans="1:14">
      <c r="A68" s="295">
        <v>30100</v>
      </c>
      <c r="B68" s="296" t="s">
        <v>423</v>
      </c>
      <c r="C68" s="299">
        <v>-31937633</v>
      </c>
      <c r="D68" s="297">
        <v>-31915148</v>
      </c>
      <c r="E68" s="297">
        <v>-16006444</v>
      </c>
      <c r="F68" s="297">
        <v>-5939940</v>
      </c>
      <c r="G68" s="297">
        <v>-6656585</v>
      </c>
      <c r="H68" s="297">
        <v>0</v>
      </c>
      <c r="I68" s="297">
        <v>-92455750</v>
      </c>
      <c r="J68" s="300">
        <v>204763530</v>
      </c>
      <c r="K68" s="301">
        <v>242836589</v>
      </c>
      <c r="L68" s="301">
        <v>174089334</v>
      </c>
      <c r="M68" s="301">
        <v>165076429</v>
      </c>
      <c r="N68" s="301">
        <v>257810683</v>
      </c>
    </row>
    <row r="69" spans="1:14">
      <c r="A69" s="295">
        <v>30102</v>
      </c>
      <c r="B69" s="296" t="s">
        <v>424</v>
      </c>
      <c r="C69" s="299">
        <v>-558408</v>
      </c>
      <c r="D69" s="297">
        <v>-557946</v>
      </c>
      <c r="E69" s="297">
        <v>-224761</v>
      </c>
      <c r="F69" s="297">
        <v>-80140</v>
      </c>
      <c r="G69" s="297">
        <v>-121171</v>
      </c>
      <c r="H69" s="297">
        <v>0</v>
      </c>
      <c r="I69" s="297">
        <v>-1542426</v>
      </c>
      <c r="J69" s="300">
        <v>4206860</v>
      </c>
      <c r="K69" s="301">
        <v>4989070</v>
      </c>
      <c r="L69" s="301">
        <v>3576660</v>
      </c>
      <c r="M69" s="301">
        <v>3391490</v>
      </c>
      <c r="N69" s="301">
        <v>5296713</v>
      </c>
    </row>
    <row r="70" spans="1:14">
      <c r="A70" s="295">
        <v>30103</v>
      </c>
      <c r="B70" s="296" t="s">
        <v>425</v>
      </c>
      <c r="C70" s="299">
        <v>-503735</v>
      </c>
      <c r="D70" s="297">
        <v>-503072</v>
      </c>
      <c r="E70" s="297">
        <v>-235113</v>
      </c>
      <c r="F70" s="297">
        <v>55542</v>
      </c>
      <c r="G70" s="297">
        <v>-34915</v>
      </c>
      <c r="H70" s="297">
        <v>0</v>
      </c>
      <c r="I70" s="297">
        <v>-1221293</v>
      </c>
      <c r="J70" s="300">
        <v>6038372</v>
      </c>
      <c r="K70" s="301">
        <v>7161127</v>
      </c>
      <c r="L70" s="301">
        <v>5133806</v>
      </c>
      <c r="M70" s="301">
        <v>4868020</v>
      </c>
      <c r="N70" s="301">
        <v>7602706</v>
      </c>
    </row>
    <row r="71" spans="1:14">
      <c r="A71" s="295">
        <v>30104</v>
      </c>
      <c r="B71" s="296" t="s">
        <v>426</v>
      </c>
      <c r="C71" s="299">
        <v>-447133</v>
      </c>
      <c r="D71" s="297">
        <v>-446830</v>
      </c>
      <c r="E71" s="297">
        <v>-300694</v>
      </c>
      <c r="F71" s="297">
        <v>-231512</v>
      </c>
      <c r="G71" s="297">
        <v>-168978</v>
      </c>
      <c r="H71" s="297">
        <v>0</v>
      </c>
      <c r="I71" s="297">
        <v>-1595147</v>
      </c>
      <c r="J71" s="300">
        <v>2758577</v>
      </c>
      <c r="K71" s="301">
        <v>3271497</v>
      </c>
      <c r="L71" s="301">
        <v>2345334</v>
      </c>
      <c r="M71" s="301">
        <v>2223912</v>
      </c>
      <c r="N71" s="301">
        <v>3473228</v>
      </c>
    </row>
    <row r="72" spans="1:14">
      <c r="A72" s="295">
        <v>30105</v>
      </c>
      <c r="B72" s="296" t="s">
        <v>427</v>
      </c>
      <c r="C72" s="299">
        <v>-2827996</v>
      </c>
      <c r="D72" s="297">
        <v>-2825906</v>
      </c>
      <c r="E72" s="297">
        <v>-1389907</v>
      </c>
      <c r="F72" s="297">
        <v>-1012009</v>
      </c>
      <c r="G72" s="297">
        <v>-1058697</v>
      </c>
      <c r="H72" s="297">
        <v>0</v>
      </c>
      <c r="I72" s="297">
        <v>-9114515</v>
      </c>
      <c r="J72" s="300">
        <v>19024400</v>
      </c>
      <c r="K72" s="301">
        <v>22561734</v>
      </c>
      <c r="L72" s="301">
        <v>16174487</v>
      </c>
      <c r="M72" s="301">
        <v>15337106</v>
      </c>
      <c r="N72" s="301">
        <v>23952964</v>
      </c>
    </row>
    <row r="73" spans="1:14">
      <c r="A73" s="295">
        <v>30200</v>
      </c>
      <c r="B73" s="296" t="s">
        <v>428</v>
      </c>
      <c r="C73" s="299">
        <v>-6793249</v>
      </c>
      <c r="D73" s="297">
        <v>-6788145</v>
      </c>
      <c r="E73" s="297">
        <v>-3691605</v>
      </c>
      <c r="F73" s="297">
        <v>-1522368</v>
      </c>
      <c r="G73" s="297">
        <v>-1728007</v>
      </c>
      <c r="H73" s="297">
        <v>0</v>
      </c>
      <c r="I73" s="297">
        <v>-20523374</v>
      </c>
      <c r="J73" s="300">
        <v>46479130</v>
      </c>
      <c r="K73" s="301">
        <v>55121307</v>
      </c>
      <c r="L73" s="301">
        <v>39516416</v>
      </c>
      <c r="M73" s="301">
        <v>37470583</v>
      </c>
      <c r="N73" s="301">
        <v>58520266</v>
      </c>
    </row>
    <row r="74" spans="1:14">
      <c r="A74" s="295">
        <v>30300</v>
      </c>
      <c r="B74" s="296" t="s">
        <v>429</v>
      </c>
      <c r="C74" s="299">
        <v>-2426780</v>
      </c>
      <c r="D74" s="297">
        <v>-2425129</v>
      </c>
      <c r="E74" s="297">
        <v>-1098094</v>
      </c>
      <c r="F74" s="297">
        <v>-398669</v>
      </c>
      <c r="G74" s="297">
        <v>-552425</v>
      </c>
      <c r="H74" s="297">
        <v>0</v>
      </c>
      <c r="I74" s="297">
        <v>-6901097</v>
      </c>
      <c r="J74" s="300">
        <v>15037013</v>
      </c>
      <c r="K74" s="301">
        <v>17832946</v>
      </c>
      <c r="L74" s="301">
        <v>12784423</v>
      </c>
      <c r="M74" s="301">
        <v>12122551</v>
      </c>
      <c r="N74" s="301">
        <v>18932584</v>
      </c>
    </row>
    <row r="75" spans="1:14">
      <c r="A75" s="295">
        <v>30400</v>
      </c>
      <c r="B75" s="296" t="s">
        <v>430</v>
      </c>
      <c r="C75" s="299">
        <v>-4368214</v>
      </c>
      <c r="D75" s="297">
        <v>-4365120</v>
      </c>
      <c r="E75" s="297">
        <v>-2119532</v>
      </c>
      <c r="F75" s="297">
        <v>-749762</v>
      </c>
      <c r="G75" s="297">
        <v>-854120</v>
      </c>
      <c r="H75" s="297">
        <v>0</v>
      </c>
      <c r="I75" s="297">
        <v>-12456748</v>
      </c>
      <c r="J75" s="300">
        <v>28174803</v>
      </c>
      <c r="K75" s="301">
        <v>33413534</v>
      </c>
      <c r="L75" s="301">
        <v>23954133</v>
      </c>
      <c r="M75" s="301">
        <v>22713986</v>
      </c>
      <c r="N75" s="301">
        <v>35473921</v>
      </c>
    </row>
    <row r="76" spans="1:14">
      <c r="A76" s="295">
        <v>30405</v>
      </c>
      <c r="B76" s="296" t="s">
        <v>431</v>
      </c>
      <c r="C76" s="299">
        <v>-3418498</v>
      </c>
      <c r="D76" s="297">
        <v>-3416696</v>
      </c>
      <c r="E76" s="297">
        <v>-1704908</v>
      </c>
      <c r="F76" s="297">
        <v>-990775</v>
      </c>
      <c r="G76" s="297">
        <v>-624377</v>
      </c>
      <c r="H76" s="297">
        <v>0</v>
      </c>
      <c r="I76" s="297">
        <v>-10155254</v>
      </c>
      <c r="J76" s="300">
        <v>16412337</v>
      </c>
      <c r="K76" s="301">
        <v>19463994</v>
      </c>
      <c r="L76" s="301">
        <v>13953720</v>
      </c>
      <c r="M76" s="301">
        <v>13231311</v>
      </c>
      <c r="N76" s="301">
        <v>20664207</v>
      </c>
    </row>
    <row r="77" spans="1:14">
      <c r="A77" s="295">
        <v>30500</v>
      </c>
      <c r="B77" s="296" t="s">
        <v>432</v>
      </c>
      <c r="C77" s="299">
        <v>-4653768</v>
      </c>
      <c r="D77" s="297">
        <v>-4650517</v>
      </c>
      <c r="E77" s="297">
        <v>-2441068</v>
      </c>
      <c r="F77" s="297">
        <v>-1006760</v>
      </c>
      <c r="G77" s="297">
        <v>-1121627</v>
      </c>
      <c r="H77" s="297">
        <v>0</v>
      </c>
      <c r="I77" s="297">
        <v>-13873740</v>
      </c>
      <c r="J77" s="300">
        <v>29606650</v>
      </c>
      <c r="K77" s="301">
        <v>35111613</v>
      </c>
      <c r="L77" s="301">
        <v>25171484</v>
      </c>
      <c r="M77" s="301">
        <v>23868313</v>
      </c>
      <c r="N77" s="301">
        <v>37276710</v>
      </c>
    </row>
    <row r="78" spans="1:14">
      <c r="A78" s="295">
        <v>30600</v>
      </c>
      <c r="B78" s="296" t="s">
        <v>433</v>
      </c>
      <c r="C78" s="299">
        <v>-3834590</v>
      </c>
      <c r="D78" s="297">
        <v>-3832251</v>
      </c>
      <c r="E78" s="297">
        <v>-2255218</v>
      </c>
      <c r="F78" s="297">
        <v>-1044421</v>
      </c>
      <c r="G78" s="297">
        <v>-878505</v>
      </c>
      <c r="H78" s="297">
        <v>0</v>
      </c>
      <c r="I78" s="297">
        <v>-11844985</v>
      </c>
      <c r="J78" s="300">
        <v>21298848</v>
      </c>
      <c r="K78" s="301">
        <v>25259086</v>
      </c>
      <c r="L78" s="301">
        <v>18108216</v>
      </c>
      <c r="M78" s="301">
        <v>17170723</v>
      </c>
      <c r="N78" s="301">
        <v>26816643</v>
      </c>
    </row>
    <row r="79" spans="1:14">
      <c r="A79" s="295">
        <v>30601</v>
      </c>
      <c r="B79" s="296" t="s">
        <v>434</v>
      </c>
      <c r="C79" s="299">
        <v>-107198</v>
      </c>
      <c r="D79" s="297">
        <v>-107150</v>
      </c>
      <c r="E79" s="297">
        <v>-43817</v>
      </c>
      <c r="F79" s="297">
        <v>-55397</v>
      </c>
      <c r="G79" s="297">
        <v>44183</v>
      </c>
      <c r="H79" s="297">
        <v>0</v>
      </c>
      <c r="I79" s="297">
        <v>-269379</v>
      </c>
      <c r="J79" s="300">
        <v>437251</v>
      </c>
      <c r="K79" s="301">
        <v>518553</v>
      </c>
      <c r="L79" s="301">
        <v>371750</v>
      </c>
      <c r="M79" s="301">
        <v>352504</v>
      </c>
      <c r="N79" s="301">
        <v>550528</v>
      </c>
    </row>
    <row r="80" spans="1:14">
      <c r="A80" s="295">
        <v>30700</v>
      </c>
      <c r="B80" s="296" t="s">
        <v>435</v>
      </c>
      <c r="C80" s="299">
        <v>-9351495</v>
      </c>
      <c r="D80" s="297">
        <v>-9345074</v>
      </c>
      <c r="E80" s="297">
        <v>-5030880</v>
      </c>
      <c r="F80" s="297">
        <v>-2158939</v>
      </c>
      <c r="G80" s="297">
        <v>-2134311</v>
      </c>
      <c r="H80" s="297">
        <v>0</v>
      </c>
      <c r="I80" s="297">
        <v>-28020699</v>
      </c>
      <c r="J80" s="300">
        <v>58472660</v>
      </c>
      <c r="K80" s="301">
        <v>69344874</v>
      </c>
      <c r="L80" s="301">
        <v>49713279</v>
      </c>
      <c r="M80" s="301">
        <v>47139536</v>
      </c>
      <c r="N80" s="301">
        <v>73620905</v>
      </c>
    </row>
    <row r="81" spans="1:14">
      <c r="A81" s="295">
        <v>30705</v>
      </c>
      <c r="B81" s="296" t="s">
        <v>436</v>
      </c>
      <c r="C81" s="299">
        <v>-1906957</v>
      </c>
      <c r="D81" s="297">
        <v>-1905735</v>
      </c>
      <c r="E81" s="297">
        <v>-725292</v>
      </c>
      <c r="F81" s="297">
        <v>-324804</v>
      </c>
      <c r="G81" s="297">
        <v>-408147</v>
      </c>
      <c r="H81" s="297">
        <v>0</v>
      </c>
      <c r="I81" s="297">
        <v>-5270935</v>
      </c>
      <c r="J81" s="300">
        <v>11129585</v>
      </c>
      <c r="K81" s="301">
        <v>13198983</v>
      </c>
      <c r="L81" s="301">
        <v>9462339</v>
      </c>
      <c r="M81" s="301">
        <v>8972458</v>
      </c>
      <c r="N81" s="301">
        <v>14012875</v>
      </c>
    </row>
    <row r="82" spans="1:14">
      <c r="A82" s="295">
        <v>30800</v>
      </c>
      <c r="B82" s="296" t="s">
        <v>437</v>
      </c>
      <c r="C82" s="299">
        <v>-4096194</v>
      </c>
      <c r="D82" s="297">
        <v>-4094157</v>
      </c>
      <c r="E82" s="297">
        <v>-2429014</v>
      </c>
      <c r="F82" s="297">
        <v>-894507</v>
      </c>
      <c r="G82" s="297">
        <v>-906519</v>
      </c>
      <c r="H82" s="297">
        <v>0</v>
      </c>
      <c r="I82" s="297">
        <v>-12420391</v>
      </c>
      <c r="J82" s="300">
        <v>18554965</v>
      </c>
      <c r="K82" s="301">
        <v>22005015</v>
      </c>
      <c r="L82" s="301">
        <v>15775375</v>
      </c>
      <c r="M82" s="301">
        <v>14958657</v>
      </c>
      <c r="N82" s="301">
        <v>23361915</v>
      </c>
    </row>
    <row r="83" spans="1:14">
      <c r="A83" s="295">
        <v>30900</v>
      </c>
      <c r="B83" s="296" t="s">
        <v>438</v>
      </c>
      <c r="C83" s="299">
        <v>-6104873</v>
      </c>
      <c r="D83" s="297">
        <v>-6100823</v>
      </c>
      <c r="E83" s="297">
        <v>-2980237</v>
      </c>
      <c r="F83" s="297">
        <v>-1407245</v>
      </c>
      <c r="G83" s="297">
        <v>-1309318</v>
      </c>
      <c r="H83" s="297">
        <v>0</v>
      </c>
      <c r="I83" s="297">
        <v>-17902496</v>
      </c>
      <c r="J83" s="300">
        <v>36876190</v>
      </c>
      <c r="K83" s="301">
        <v>43732828</v>
      </c>
      <c r="L83" s="301">
        <v>31352025</v>
      </c>
      <c r="M83" s="301">
        <v>29728877</v>
      </c>
      <c r="N83" s="301">
        <v>46429536</v>
      </c>
    </row>
    <row r="84" spans="1:14">
      <c r="A84" s="295">
        <v>30905</v>
      </c>
      <c r="B84" s="296" t="s">
        <v>439</v>
      </c>
      <c r="C84" s="299">
        <v>-1260328</v>
      </c>
      <c r="D84" s="297">
        <v>-1259529</v>
      </c>
      <c r="E84" s="297">
        <v>-361946</v>
      </c>
      <c r="F84" s="297">
        <v>-164285</v>
      </c>
      <c r="G84" s="297">
        <v>-244655</v>
      </c>
      <c r="H84" s="297">
        <v>0</v>
      </c>
      <c r="I84" s="297">
        <v>-3290743</v>
      </c>
      <c r="J84" s="300">
        <v>7277445</v>
      </c>
      <c r="K84" s="301">
        <v>8630589</v>
      </c>
      <c r="L84" s="301">
        <v>6187262</v>
      </c>
      <c r="M84" s="301">
        <v>5866937</v>
      </c>
      <c r="N84" s="301">
        <v>9162780</v>
      </c>
    </row>
    <row r="85" spans="1:14">
      <c r="A85" s="295">
        <v>31000</v>
      </c>
      <c r="B85" s="296" t="s">
        <v>440</v>
      </c>
      <c r="C85" s="299">
        <v>-16308076</v>
      </c>
      <c r="D85" s="297">
        <v>-16295301</v>
      </c>
      <c r="E85" s="297">
        <v>-8137979</v>
      </c>
      <c r="F85" s="297">
        <v>-3408470</v>
      </c>
      <c r="G85" s="297">
        <v>-3929404</v>
      </c>
      <c r="H85" s="297">
        <v>0</v>
      </c>
      <c r="I85" s="297">
        <v>-48079230</v>
      </c>
      <c r="J85" s="300">
        <v>116338596</v>
      </c>
      <c r="K85" s="301">
        <v>137970214</v>
      </c>
      <c r="L85" s="301">
        <v>98910723</v>
      </c>
      <c r="M85" s="301">
        <v>93789944</v>
      </c>
      <c r="N85" s="301">
        <v>146477906</v>
      </c>
    </row>
    <row r="86" spans="1:14">
      <c r="A86" s="295">
        <v>31005</v>
      </c>
      <c r="B86" s="296" t="s">
        <v>441</v>
      </c>
      <c r="C86" s="299">
        <v>-1740881</v>
      </c>
      <c r="D86" s="297">
        <v>-1739770</v>
      </c>
      <c r="E86" s="297">
        <v>-721648</v>
      </c>
      <c r="F86" s="297">
        <v>-340230</v>
      </c>
      <c r="G86" s="297">
        <v>-430318</v>
      </c>
      <c r="H86" s="297">
        <v>0</v>
      </c>
      <c r="I86" s="297">
        <v>-4972847</v>
      </c>
      <c r="J86" s="300">
        <v>10122316</v>
      </c>
      <c r="K86" s="301">
        <v>12004426</v>
      </c>
      <c r="L86" s="301">
        <v>8605962</v>
      </c>
      <c r="M86" s="301">
        <v>8160417</v>
      </c>
      <c r="N86" s="301">
        <v>12744658</v>
      </c>
    </row>
    <row r="87" spans="1:14">
      <c r="A87" s="295">
        <v>31100</v>
      </c>
      <c r="B87" s="296" t="s">
        <v>442</v>
      </c>
      <c r="C87" s="299">
        <v>-34469653</v>
      </c>
      <c r="D87" s="297">
        <v>-34443212</v>
      </c>
      <c r="E87" s="297">
        <v>-17045162</v>
      </c>
      <c r="F87" s="297">
        <v>-7611039</v>
      </c>
      <c r="G87" s="297">
        <v>-8760506</v>
      </c>
      <c r="H87" s="297">
        <v>0</v>
      </c>
      <c r="I87" s="297">
        <v>-102329572</v>
      </c>
      <c r="J87" s="300">
        <v>240785626</v>
      </c>
      <c r="K87" s="301">
        <v>285556516</v>
      </c>
      <c r="L87" s="301">
        <v>204715211</v>
      </c>
      <c r="M87" s="301">
        <v>194116752</v>
      </c>
      <c r="N87" s="301">
        <v>303164859</v>
      </c>
    </row>
    <row r="88" spans="1:14">
      <c r="A88" s="295">
        <v>31101</v>
      </c>
      <c r="B88" s="296" t="s">
        <v>443</v>
      </c>
      <c r="C88" s="299">
        <v>-262248</v>
      </c>
      <c r="D88" s="297">
        <v>-262093</v>
      </c>
      <c r="E88" s="297">
        <v>-165860</v>
      </c>
      <c r="F88" s="297">
        <v>-98474</v>
      </c>
      <c r="G88" s="297">
        <v>-59146</v>
      </c>
      <c r="H88" s="297">
        <v>0</v>
      </c>
      <c r="I88" s="297">
        <v>-847821</v>
      </c>
      <c r="J88" s="300">
        <v>1411684</v>
      </c>
      <c r="K88" s="301">
        <v>1674168</v>
      </c>
      <c r="L88" s="301">
        <v>1200210</v>
      </c>
      <c r="M88" s="301">
        <v>1138073</v>
      </c>
      <c r="N88" s="301">
        <v>1777403</v>
      </c>
    </row>
    <row r="89" spans="1:14">
      <c r="A89" s="295">
        <v>31102</v>
      </c>
      <c r="B89" s="296" t="s">
        <v>444</v>
      </c>
      <c r="C89" s="299">
        <v>-563993</v>
      </c>
      <c r="D89" s="297">
        <v>-563523</v>
      </c>
      <c r="E89" s="297">
        <v>-265675</v>
      </c>
      <c r="F89" s="297">
        <v>-126512</v>
      </c>
      <c r="G89" s="297">
        <v>-226224</v>
      </c>
      <c r="H89" s="297">
        <v>0</v>
      </c>
      <c r="I89" s="297">
        <v>-1745927</v>
      </c>
      <c r="J89" s="300">
        <v>4280955</v>
      </c>
      <c r="K89" s="301">
        <v>5076942</v>
      </c>
      <c r="L89" s="301">
        <v>3639655</v>
      </c>
      <c r="M89" s="301">
        <v>3451224</v>
      </c>
      <c r="N89" s="301">
        <v>5390002</v>
      </c>
    </row>
    <row r="90" spans="1:14">
      <c r="A90" s="295">
        <v>31105</v>
      </c>
      <c r="B90" s="296" t="s">
        <v>445</v>
      </c>
      <c r="C90" s="299">
        <v>-5746942</v>
      </c>
      <c r="D90" s="297">
        <v>-5743055</v>
      </c>
      <c r="E90" s="297">
        <v>-2200942</v>
      </c>
      <c r="F90" s="297">
        <v>-1475633</v>
      </c>
      <c r="G90" s="297">
        <v>-1614077</v>
      </c>
      <c r="H90" s="297">
        <v>0</v>
      </c>
      <c r="I90" s="297">
        <v>-16780649</v>
      </c>
      <c r="J90" s="300">
        <v>35398534</v>
      </c>
      <c r="K90" s="301">
        <v>41980421</v>
      </c>
      <c r="L90" s="301">
        <v>30095726</v>
      </c>
      <c r="M90" s="301">
        <v>28537619</v>
      </c>
      <c r="N90" s="301">
        <v>44569070</v>
      </c>
    </row>
    <row r="91" spans="1:14">
      <c r="A91" s="295">
        <v>31110</v>
      </c>
      <c r="B91" s="296" t="s">
        <v>446</v>
      </c>
      <c r="C91" s="299">
        <v>-7700663</v>
      </c>
      <c r="D91" s="297">
        <v>-7694195</v>
      </c>
      <c r="E91" s="297">
        <v>-3257353</v>
      </c>
      <c r="F91" s="297">
        <v>-1176389</v>
      </c>
      <c r="G91" s="297">
        <v>-2056999</v>
      </c>
      <c r="H91" s="297">
        <v>0</v>
      </c>
      <c r="I91" s="297">
        <v>-21885599</v>
      </c>
      <c r="J91" s="300">
        <v>58902685</v>
      </c>
      <c r="K91" s="301">
        <v>69854858</v>
      </c>
      <c r="L91" s="301">
        <v>50078885</v>
      </c>
      <c r="M91" s="301">
        <v>47486215</v>
      </c>
      <c r="N91" s="301">
        <v>74162335</v>
      </c>
    </row>
    <row r="92" spans="1:14">
      <c r="A92" s="295">
        <v>31200</v>
      </c>
      <c r="B92" s="296" t="s">
        <v>447</v>
      </c>
      <c r="C92" s="299">
        <v>-17458354</v>
      </c>
      <c r="D92" s="297">
        <v>-17446965</v>
      </c>
      <c r="E92" s="297">
        <v>-8623703</v>
      </c>
      <c r="F92" s="297">
        <v>-3297405</v>
      </c>
      <c r="G92" s="297">
        <v>-3389094</v>
      </c>
      <c r="H92" s="297">
        <v>0</v>
      </c>
      <c r="I92" s="297">
        <v>-50215521</v>
      </c>
      <c r="J92" s="300">
        <v>103712028</v>
      </c>
      <c r="K92" s="301">
        <v>122995903</v>
      </c>
      <c r="L92" s="301">
        <v>88175653</v>
      </c>
      <c r="M92" s="301">
        <v>83610647</v>
      </c>
      <c r="N92" s="301">
        <v>130580230</v>
      </c>
    </row>
    <row r="93" spans="1:14">
      <c r="A93" s="295">
        <v>31205</v>
      </c>
      <c r="B93" s="296" t="s">
        <v>448</v>
      </c>
      <c r="C93" s="299">
        <v>-2305476</v>
      </c>
      <c r="D93" s="297">
        <v>-2304281</v>
      </c>
      <c r="E93" s="297">
        <v>-1033941</v>
      </c>
      <c r="F93" s="297">
        <v>-611060</v>
      </c>
      <c r="G93" s="297">
        <v>-545290</v>
      </c>
      <c r="H93" s="297">
        <v>0</v>
      </c>
      <c r="I93" s="297">
        <v>-6800048</v>
      </c>
      <c r="J93" s="300">
        <v>10885833</v>
      </c>
      <c r="K93" s="301">
        <v>12909909</v>
      </c>
      <c r="L93" s="301">
        <v>9255102</v>
      </c>
      <c r="M93" s="301">
        <v>8775950</v>
      </c>
      <c r="N93" s="301">
        <v>13705976</v>
      </c>
    </row>
    <row r="94" spans="1:14">
      <c r="A94" s="295">
        <v>31300</v>
      </c>
      <c r="B94" s="296" t="s">
        <v>449</v>
      </c>
      <c r="C94" s="299">
        <v>-39572363</v>
      </c>
      <c r="D94" s="297">
        <v>-39538818</v>
      </c>
      <c r="E94" s="297">
        <v>-19455431</v>
      </c>
      <c r="F94" s="297">
        <v>-6967721</v>
      </c>
      <c r="G94" s="297">
        <v>-9224798</v>
      </c>
      <c r="H94" s="297">
        <v>0</v>
      </c>
      <c r="I94" s="297">
        <v>-114759131</v>
      </c>
      <c r="J94" s="300">
        <v>305481633</v>
      </c>
      <c r="K94" s="301">
        <v>362281887</v>
      </c>
      <c r="L94" s="301">
        <v>259719561</v>
      </c>
      <c r="M94" s="301">
        <v>246273432</v>
      </c>
      <c r="N94" s="301">
        <v>384621366</v>
      </c>
    </row>
    <row r="95" spans="1:14">
      <c r="A95" s="295">
        <v>31301</v>
      </c>
      <c r="B95" s="296" t="s">
        <v>450</v>
      </c>
      <c r="C95" s="299">
        <v>-715853</v>
      </c>
      <c r="D95" s="297">
        <v>-715160</v>
      </c>
      <c r="E95" s="297">
        <v>-591050</v>
      </c>
      <c r="F95" s="297">
        <v>-301743</v>
      </c>
      <c r="G95" s="297">
        <v>-254803</v>
      </c>
      <c r="H95" s="297">
        <v>0</v>
      </c>
      <c r="I95" s="297">
        <v>-2578609</v>
      </c>
      <c r="J95" s="300">
        <v>6308324</v>
      </c>
      <c r="K95" s="301">
        <v>7481273</v>
      </c>
      <c r="L95" s="301">
        <v>5363318</v>
      </c>
      <c r="M95" s="301">
        <v>5085650</v>
      </c>
      <c r="N95" s="301">
        <v>7942593</v>
      </c>
    </row>
    <row r="96" spans="1:14">
      <c r="A96" s="295">
        <v>31320</v>
      </c>
      <c r="B96" s="296" t="s">
        <v>451</v>
      </c>
      <c r="C96" s="299">
        <v>-8040201</v>
      </c>
      <c r="D96" s="297">
        <v>-8034526</v>
      </c>
      <c r="E96" s="297">
        <v>-4111476</v>
      </c>
      <c r="F96" s="297">
        <v>-1557185</v>
      </c>
      <c r="G96" s="297">
        <v>-2072525</v>
      </c>
      <c r="H96" s="297">
        <v>0</v>
      </c>
      <c r="I96" s="297">
        <v>-23815913</v>
      </c>
      <c r="J96" s="300">
        <v>51678811</v>
      </c>
      <c r="K96" s="301">
        <v>61287799</v>
      </c>
      <c r="L96" s="301">
        <v>43937169</v>
      </c>
      <c r="M96" s="301">
        <v>41662466</v>
      </c>
      <c r="N96" s="301">
        <v>65067004</v>
      </c>
    </row>
    <row r="97" spans="1:14">
      <c r="A97" s="295">
        <v>31400</v>
      </c>
      <c r="B97" s="296" t="s">
        <v>452</v>
      </c>
      <c r="C97" s="299">
        <v>-17038702</v>
      </c>
      <c r="D97" s="297">
        <v>-17027398</v>
      </c>
      <c r="E97" s="297">
        <v>-9515706</v>
      </c>
      <c r="F97" s="297">
        <v>-4880072</v>
      </c>
      <c r="G97" s="297">
        <v>-4615801</v>
      </c>
      <c r="H97" s="297">
        <v>0</v>
      </c>
      <c r="I97" s="297">
        <v>-53077679</v>
      </c>
      <c r="J97" s="300">
        <v>102939195</v>
      </c>
      <c r="K97" s="301">
        <v>122079372</v>
      </c>
      <c r="L97" s="301">
        <v>87518592</v>
      </c>
      <c r="M97" s="301">
        <v>82987604</v>
      </c>
      <c r="N97" s="301">
        <v>129607183</v>
      </c>
    </row>
    <row r="98" spans="1:14">
      <c r="A98" s="295">
        <v>31405</v>
      </c>
      <c r="B98" s="296" t="s">
        <v>453</v>
      </c>
      <c r="C98" s="299">
        <v>-3443376</v>
      </c>
      <c r="D98" s="297">
        <v>-3441197</v>
      </c>
      <c r="E98" s="297">
        <v>-1521166</v>
      </c>
      <c r="F98" s="297">
        <v>-1010621</v>
      </c>
      <c r="G98" s="297">
        <v>-925196</v>
      </c>
      <c r="H98" s="297">
        <v>0</v>
      </c>
      <c r="I98" s="297">
        <v>-10341556</v>
      </c>
      <c r="J98" s="300">
        <v>19841595</v>
      </c>
      <c r="K98" s="301">
        <v>23530877</v>
      </c>
      <c r="L98" s="301">
        <v>16869264</v>
      </c>
      <c r="M98" s="301">
        <v>15995913</v>
      </c>
      <c r="N98" s="301">
        <v>24981867</v>
      </c>
    </row>
    <row r="99" spans="1:14">
      <c r="A99" s="295">
        <v>31500</v>
      </c>
      <c r="B99" s="296" t="s">
        <v>454</v>
      </c>
      <c r="C99" s="299">
        <v>-2511632</v>
      </c>
      <c r="D99" s="297">
        <v>-2509794</v>
      </c>
      <c r="E99" s="297">
        <v>-1193381</v>
      </c>
      <c r="F99" s="297">
        <v>-467021</v>
      </c>
      <c r="G99" s="297">
        <v>-727897</v>
      </c>
      <c r="H99" s="297">
        <v>0</v>
      </c>
      <c r="I99" s="297">
        <v>-7409725</v>
      </c>
      <c r="J99" s="300">
        <v>16740937</v>
      </c>
      <c r="K99" s="301">
        <v>19853692</v>
      </c>
      <c r="L99" s="301">
        <v>14233094</v>
      </c>
      <c r="M99" s="301">
        <v>13496222</v>
      </c>
      <c r="N99" s="301">
        <v>21077935</v>
      </c>
    </row>
    <row r="100" spans="1:14">
      <c r="A100" s="295">
        <v>31600</v>
      </c>
      <c r="B100" s="296" t="s">
        <v>455</v>
      </c>
      <c r="C100" s="299">
        <v>-11650193</v>
      </c>
      <c r="D100" s="297">
        <v>-11641574</v>
      </c>
      <c r="E100" s="297">
        <v>-5646298</v>
      </c>
      <c r="F100" s="297">
        <v>-2172644</v>
      </c>
      <c r="G100" s="297">
        <v>-2685387</v>
      </c>
      <c r="H100" s="297">
        <v>0</v>
      </c>
      <c r="I100" s="297">
        <v>-33796096</v>
      </c>
      <c r="J100" s="300">
        <v>78488658</v>
      </c>
      <c r="K100" s="301">
        <v>93082582</v>
      </c>
      <c r="L100" s="301">
        <v>66730820</v>
      </c>
      <c r="M100" s="301">
        <v>63276050</v>
      </c>
      <c r="N100" s="301">
        <v>98822356</v>
      </c>
    </row>
    <row r="101" spans="1:14">
      <c r="A101" s="295">
        <v>31605</v>
      </c>
      <c r="B101" s="296" t="s">
        <v>456</v>
      </c>
      <c r="C101" s="299">
        <v>-1489067</v>
      </c>
      <c r="D101" s="297">
        <v>-1487819</v>
      </c>
      <c r="E101" s="297">
        <v>-638511</v>
      </c>
      <c r="F101" s="297">
        <v>-213798</v>
      </c>
      <c r="G101" s="297">
        <v>-303626</v>
      </c>
      <c r="H101" s="297">
        <v>0</v>
      </c>
      <c r="I101" s="297">
        <v>-4132821</v>
      </c>
      <c r="J101" s="300">
        <v>11369366</v>
      </c>
      <c r="K101" s="301">
        <v>13483349</v>
      </c>
      <c r="L101" s="301">
        <v>9666201</v>
      </c>
      <c r="M101" s="301">
        <v>9165765</v>
      </c>
      <c r="N101" s="301">
        <v>14314776</v>
      </c>
    </row>
    <row r="102" spans="1:14">
      <c r="A102" s="295">
        <v>31700</v>
      </c>
      <c r="B102" s="296" t="s">
        <v>457</v>
      </c>
      <c r="C102" s="299">
        <v>-3421792</v>
      </c>
      <c r="D102" s="297">
        <v>-3419383</v>
      </c>
      <c r="E102" s="297">
        <v>-1942061</v>
      </c>
      <c r="F102" s="297">
        <v>-1186862</v>
      </c>
      <c r="G102" s="297">
        <v>-1048819</v>
      </c>
      <c r="H102" s="297">
        <v>0</v>
      </c>
      <c r="I102" s="297">
        <v>-11018917</v>
      </c>
      <c r="J102" s="300">
        <v>21937268</v>
      </c>
      <c r="K102" s="301">
        <v>26016212</v>
      </c>
      <c r="L102" s="301">
        <v>18650999</v>
      </c>
      <c r="M102" s="301">
        <v>17685405</v>
      </c>
      <c r="N102" s="301">
        <v>27620456</v>
      </c>
    </row>
    <row r="103" spans="1:14">
      <c r="A103" s="295">
        <v>31800</v>
      </c>
      <c r="B103" s="296" t="s">
        <v>458</v>
      </c>
      <c r="C103" s="299">
        <v>-22295813</v>
      </c>
      <c r="D103" s="297">
        <v>-22280764</v>
      </c>
      <c r="E103" s="297">
        <v>-11303492</v>
      </c>
      <c r="F103" s="297">
        <v>-4112202</v>
      </c>
      <c r="G103" s="297">
        <v>-4346891</v>
      </c>
      <c r="H103" s="297">
        <v>0</v>
      </c>
      <c r="I103" s="297">
        <v>-64339162</v>
      </c>
      <c r="J103" s="300">
        <v>137048818</v>
      </c>
      <c r="K103" s="301">
        <v>162531226</v>
      </c>
      <c r="L103" s="301">
        <v>116518491</v>
      </c>
      <c r="M103" s="301">
        <v>110486128</v>
      </c>
      <c r="N103" s="301">
        <v>172553430</v>
      </c>
    </row>
    <row r="104" spans="1:14">
      <c r="A104" s="295">
        <v>31805</v>
      </c>
      <c r="B104" s="296" t="s">
        <v>459</v>
      </c>
      <c r="C104" s="299">
        <v>-3751385</v>
      </c>
      <c r="D104" s="297">
        <v>-3748319</v>
      </c>
      <c r="E104" s="297">
        <v>-1350175</v>
      </c>
      <c r="F104" s="297">
        <v>-556296</v>
      </c>
      <c r="G104" s="297">
        <v>-934977</v>
      </c>
      <c r="H104" s="297">
        <v>0</v>
      </c>
      <c r="I104" s="297">
        <v>-10341152</v>
      </c>
      <c r="J104" s="300">
        <v>27914081</v>
      </c>
      <c r="K104" s="301">
        <v>33104334</v>
      </c>
      <c r="L104" s="301">
        <v>23732468</v>
      </c>
      <c r="M104" s="301">
        <v>22503797</v>
      </c>
      <c r="N104" s="301">
        <v>35145655</v>
      </c>
    </row>
    <row r="105" spans="1:14">
      <c r="A105" s="295">
        <v>31810</v>
      </c>
      <c r="B105" s="296" t="s">
        <v>460</v>
      </c>
      <c r="C105" s="299">
        <v>-5501010</v>
      </c>
      <c r="D105" s="297">
        <v>-5497251</v>
      </c>
      <c r="E105" s="297">
        <v>-3202767</v>
      </c>
      <c r="F105" s="297">
        <v>-1747614</v>
      </c>
      <c r="G105" s="297">
        <v>-1373232</v>
      </c>
      <c r="H105" s="297">
        <v>0</v>
      </c>
      <c r="I105" s="297">
        <v>-17321874</v>
      </c>
      <c r="J105" s="300">
        <v>34228068</v>
      </c>
      <c r="K105" s="301">
        <v>40592323</v>
      </c>
      <c r="L105" s="301">
        <v>29100600</v>
      </c>
      <c r="M105" s="301">
        <v>27594012</v>
      </c>
      <c r="N105" s="301">
        <v>43095377</v>
      </c>
    </row>
    <row r="106" spans="1:14">
      <c r="A106" s="295">
        <v>31820</v>
      </c>
      <c r="B106" s="296" t="s">
        <v>461</v>
      </c>
      <c r="C106" s="299">
        <v>-5082539</v>
      </c>
      <c r="D106" s="297">
        <v>-5079306</v>
      </c>
      <c r="E106" s="297">
        <v>-2572568</v>
      </c>
      <c r="F106" s="297">
        <v>-1398615</v>
      </c>
      <c r="G106" s="297">
        <v>-1231723</v>
      </c>
      <c r="H106" s="297">
        <v>0</v>
      </c>
      <c r="I106" s="297">
        <v>-15364751</v>
      </c>
      <c r="J106" s="300">
        <v>29442284</v>
      </c>
      <c r="K106" s="301">
        <v>34916686</v>
      </c>
      <c r="L106" s="301">
        <v>25031741</v>
      </c>
      <c r="M106" s="301">
        <v>23735804</v>
      </c>
      <c r="N106" s="301">
        <v>37069762</v>
      </c>
    </row>
    <row r="107" spans="1:14">
      <c r="A107" s="295">
        <v>31900</v>
      </c>
      <c r="B107" s="296" t="s">
        <v>462</v>
      </c>
      <c r="C107" s="299">
        <v>-11758147</v>
      </c>
      <c r="D107" s="297">
        <v>-11748105</v>
      </c>
      <c r="E107" s="297">
        <v>-5550619</v>
      </c>
      <c r="F107" s="297">
        <v>-1819833</v>
      </c>
      <c r="G107" s="297">
        <v>-2533492</v>
      </c>
      <c r="H107" s="297">
        <v>0</v>
      </c>
      <c r="I107" s="297">
        <v>-33410196</v>
      </c>
      <c r="J107" s="300">
        <v>91454531</v>
      </c>
      <c r="K107" s="301">
        <v>108459286</v>
      </c>
      <c r="L107" s="301">
        <v>77754366</v>
      </c>
      <c r="M107" s="301">
        <v>73728888</v>
      </c>
      <c r="N107" s="301">
        <v>115147239</v>
      </c>
    </row>
    <row r="108" spans="1:14">
      <c r="A108" s="295">
        <v>32000</v>
      </c>
      <c r="B108" s="296" t="s">
        <v>463</v>
      </c>
      <c r="C108" s="299">
        <v>-4862641</v>
      </c>
      <c r="D108" s="297">
        <v>-4858762</v>
      </c>
      <c r="E108" s="297">
        <v>-2464217</v>
      </c>
      <c r="F108" s="297">
        <v>-992599</v>
      </c>
      <c r="G108" s="297">
        <v>-1207451</v>
      </c>
      <c r="H108" s="297">
        <v>0</v>
      </c>
      <c r="I108" s="297">
        <v>-14385670</v>
      </c>
      <c r="J108" s="300">
        <v>35322993</v>
      </c>
      <c r="K108" s="301">
        <v>41890835</v>
      </c>
      <c r="L108" s="301">
        <v>30031502</v>
      </c>
      <c r="M108" s="301">
        <v>28476720</v>
      </c>
      <c r="N108" s="301">
        <v>44473960</v>
      </c>
    </row>
    <row r="109" spans="1:14">
      <c r="A109" s="295">
        <v>32005</v>
      </c>
      <c r="B109" s="296" t="s">
        <v>464</v>
      </c>
      <c r="C109" s="299">
        <v>-1152793</v>
      </c>
      <c r="D109" s="297">
        <v>-1151993</v>
      </c>
      <c r="E109" s="297">
        <v>-489038</v>
      </c>
      <c r="F109" s="297">
        <v>-296480</v>
      </c>
      <c r="G109" s="297">
        <v>-227047</v>
      </c>
      <c r="H109" s="297">
        <v>0</v>
      </c>
      <c r="I109" s="297">
        <v>-3317351</v>
      </c>
      <c r="J109" s="300">
        <v>7282681</v>
      </c>
      <c r="K109" s="301">
        <v>8636799</v>
      </c>
      <c r="L109" s="301">
        <v>6191713</v>
      </c>
      <c r="M109" s="301">
        <v>5871158</v>
      </c>
      <c r="N109" s="301">
        <v>9169372</v>
      </c>
    </row>
    <row r="110" spans="1:14">
      <c r="A110" s="295">
        <v>32100</v>
      </c>
      <c r="B110" s="296" t="s">
        <v>465</v>
      </c>
      <c r="C110" s="299">
        <v>-3269046</v>
      </c>
      <c r="D110" s="297">
        <v>-3266868</v>
      </c>
      <c r="E110" s="297">
        <v>-1490911</v>
      </c>
      <c r="F110" s="297">
        <v>-614444</v>
      </c>
      <c r="G110" s="297">
        <v>-664220</v>
      </c>
      <c r="H110" s="297">
        <v>0</v>
      </c>
      <c r="I110" s="297">
        <v>-9305489</v>
      </c>
      <c r="J110" s="300">
        <v>19833578</v>
      </c>
      <c r="K110" s="301">
        <v>23521368</v>
      </c>
      <c r="L110" s="301">
        <v>16862448</v>
      </c>
      <c r="M110" s="301">
        <v>15989450</v>
      </c>
      <c r="N110" s="301">
        <v>24971772</v>
      </c>
    </row>
    <row r="111" spans="1:14">
      <c r="A111" s="295">
        <v>32200</v>
      </c>
      <c r="B111" s="296" t="s">
        <v>466</v>
      </c>
      <c r="C111" s="299">
        <v>-1868493</v>
      </c>
      <c r="D111" s="297">
        <v>-1867016</v>
      </c>
      <c r="E111" s="297">
        <v>-831804</v>
      </c>
      <c r="F111" s="297">
        <v>-390804</v>
      </c>
      <c r="G111" s="297">
        <v>-459645</v>
      </c>
      <c r="H111" s="297">
        <v>0</v>
      </c>
      <c r="I111" s="297">
        <v>-5417762</v>
      </c>
      <c r="J111" s="300">
        <v>13449975</v>
      </c>
      <c r="K111" s="301">
        <v>15950819</v>
      </c>
      <c r="L111" s="301">
        <v>11435128</v>
      </c>
      <c r="M111" s="301">
        <v>10843111</v>
      </c>
      <c r="N111" s="301">
        <v>16934398</v>
      </c>
    </row>
    <row r="112" spans="1:14">
      <c r="A112" s="295">
        <v>32300</v>
      </c>
      <c r="B112" s="296" t="s">
        <v>467</v>
      </c>
      <c r="C112" s="299">
        <v>-23490756</v>
      </c>
      <c r="D112" s="297">
        <v>-23475919</v>
      </c>
      <c r="E112" s="297">
        <v>-13596205</v>
      </c>
      <c r="F112" s="297">
        <v>-6766799</v>
      </c>
      <c r="G112" s="297">
        <v>-5415061</v>
      </c>
      <c r="H112" s="297">
        <v>0</v>
      </c>
      <c r="I112" s="297">
        <v>-72744740</v>
      </c>
      <c r="J112" s="300">
        <v>135111994</v>
      </c>
      <c r="K112" s="301">
        <v>160234275</v>
      </c>
      <c r="L112" s="301">
        <v>114871809</v>
      </c>
      <c r="M112" s="301">
        <v>108924697</v>
      </c>
      <c r="N112" s="301">
        <v>170114841</v>
      </c>
    </row>
    <row r="113" spans="1:14">
      <c r="A113" s="295">
        <v>32305</v>
      </c>
      <c r="B113" s="296" t="s">
        <v>468</v>
      </c>
      <c r="C113" s="299">
        <v>-2336002</v>
      </c>
      <c r="D113" s="297">
        <v>-2334444</v>
      </c>
      <c r="E113" s="297">
        <v>-1130065</v>
      </c>
      <c r="F113" s="297">
        <v>-368436</v>
      </c>
      <c r="G113" s="297">
        <v>-662765</v>
      </c>
      <c r="H113" s="297">
        <v>0</v>
      </c>
      <c r="I113" s="297">
        <v>-6831712</v>
      </c>
      <c r="J113" s="300">
        <v>14186919</v>
      </c>
      <c r="K113" s="301">
        <v>16824789</v>
      </c>
      <c r="L113" s="301">
        <v>12061676</v>
      </c>
      <c r="M113" s="301">
        <v>11437222</v>
      </c>
      <c r="N113" s="301">
        <v>17862260</v>
      </c>
    </row>
    <row r="114" spans="1:14">
      <c r="A114" s="295">
        <v>32400</v>
      </c>
      <c r="B114" s="296" t="s">
        <v>469</v>
      </c>
      <c r="C114" s="299">
        <v>-8229501</v>
      </c>
      <c r="D114" s="297">
        <v>-8224247</v>
      </c>
      <c r="E114" s="297">
        <v>-4753137</v>
      </c>
      <c r="F114" s="297">
        <v>-2132021</v>
      </c>
      <c r="G114" s="297">
        <v>-1849019</v>
      </c>
      <c r="H114" s="297">
        <v>0</v>
      </c>
      <c r="I114" s="297">
        <v>-25187925</v>
      </c>
      <c r="J114" s="300">
        <v>47845040</v>
      </c>
      <c r="K114" s="301">
        <v>56741191</v>
      </c>
      <c r="L114" s="301">
        <v>40677709</v>
      </c>
      <c r="M114" s="301">
        <v>38571754</v>
      </c>
      <c r="N114" s="301">
        <v>60240037</v>
      </c>
    </row>
    <row r="115" spans="1:14">
      <c r="A115" s="295">
        <v>32405</v>
      </c>
      <c r="B115" s="296" t="s">
        <v>470</v>
      </c>
      <c r="C115" s="299">
        <v>-1964834</v>
      </c>
      <c r="D115" s="297">
        <v>-1963471</v>
      </c>
      <c r="E115" s="297">
        <v>-955184</v>
      </c>
      <c r="F115" s="297">
        <v>-530489</v>
      </c>
      <c r="G115" s="297">
        <v>-627447</v>
      </c>
      <c r="H115" s="297">
        <v>0</v>
      </c>
      <c r="I115" s="297">
        <v>-6041425</v>
      </c>
      <c r="J115" s="300">
        <v>12419461</v>
      </c>
      <c r="K115" s="301">
        <v>14728695</v>
      </c>
      <c r="L115" s="301">
        <v>10558988</v>
      </c>
      <c r="M115" s="301">
        <v>10012331</v>
      </c>
      <c r="N115" s="301">
        <v>15636914</v>
      </c>
    </row>
    <row r="116" spans="1:14">
      <c r="A116" s="295">
        <v>32410</v>
      </c>
      <c r="B116" s="296" t="s">
        <v>471</v>
      </c>
      <c r="C116" s="299">
        <v>-3141871</v>
      </c>
      <c r="D116" s="297">
        <v>-3139658</v>
      </c>
      <c r="E116" s="297">
        <v>-1515402</v>
      </c>
      <c r="F116" s="297">
        <v>-432286</v>
      </c>
      <c r="G116" s="297">
        <v>-626317</v>
      </c>
      <c r="H116" s="297">
        <v>0</v>
      </c>
      <c r="I116" s="297">
        <v>-8855534</v>
      </c>
      <c r="J116" s="300">
        <v>20151018</v>
      </c>
      <c r="K116" s="301">
        <v>23897832</v>
      </c>
      <c r="L116" s="301">
        <v>17132335</v>
      </c>
      <c r="M116" s="301">
        <v>16245364</v>
      </c>
      <c r="N116" s="301">
        <v>25371450</v>
      </c>
    </row>
    <row r="117" spans="1:14">
      <c r="A117" s="295">
        <v>32500</v>
      </c>
      <c r="B117" s="296" t="s">
        <v>472</v>
      </c>
      <c r="C117" s="299">
        <v>-18018165</v>
      </c>
      <c r="D117" s="297">
        <v>-18005237</v>
      </c>
      <c r="E117" s="297">
        <v>-8054096</v>
      </c>
      <c r="F117" s="297">
        <v>-2431493</v>
      </c>
      <c r="G117" s="297">
        <v>-3964482</v>
      </c>
      <c r="H117" s="297">
        <v>0</v>
      </c>
      <c r="I117" s="297">
        <v>-50473473</v>
      </c>
      <c r="J117" s="300">
        <v>117726341</v>
      </c>
      <c r="K117" s="301">
        <v>139615990</v>
      </c>
      <c r="L117" s="301">
        <v>100090579</v>
      </c>
      <c r="M117" s="301">
        <v>94908717</v>
      </c>
      <c r="N117" s="301">
        <v>148225166</v>
      </c>
    </row>
    <row r="118" spans="1:14">
      <c r="A118" s="295">
        <v>32505</v>
      </c>
      <c r="B118" s="296" t="s">
        <v>473</v>
      </c>
      <c r="C118" s="299">
        <v>-2613049</v>
      </c>
      <c r="D118" s="297">
        <v>-2611214</v>
      </c>
      <c r="E118" s="297">
        <v>-1001380</v>
      </c>
      <c r="F118" s="297">
        <v>-831701</v>
      </c>
      <c r="G118" s="297">
        <v>-628883</v>
      </c>
      <c r="H118" s="297">
        <v>0</v>
      </c>
      <c r="I118" s="297">
        <v>-7686227</v>
      </c>
      <c r="J118" s="300">
        <v>16711795</v>
      </c>
      <c r="K118" s="301">
        <v>19819132</v>
      </c>
      <c r="L118" s="301">
        <v>14208318</v>
      </c>
      <c r="M118" s="301">
        <v>13472729</v>
      </c>
      <c r="N118" s="301">
        <v>21041244</v>
      </c>
    </row>
    <row r="119" spans="1:14">
      <c r="A119" s="295">
        <v>32600</v>
      </c>
      <c r="B119" s="296" t="s">
        <v>474</v>
      </c>
      <c r="C119" s="299">
        <v>-65704514</v>
      </c>
      <c r="D119" s="297">
        <v>-65659363</v>
      </c>
      <c r="E119" s="297">
        <v>-31553868</v>
      </c>
      <c r="F119" s="297">
        <v>-12459369</v>
      </c>
      <c r="G119" s="297">
        <v>-18207001</v>
      </c>
      <c r="H119" s="297">
        <v>0</v>
      </c>
      <c r="I119" s="297">
        <v>-193584115</v>
      </c>
      <c r="J119" s="300">
        <v>411166846</v>
      </c>
      <c r="K119" s="301">
        <v>487617861</v>
      </c>
      <c r="L119" s="301">
        <v>349572809</v>
      </c>
      <c r="M119" s="301">
        <v>331474822</v>
      </c>
      <c r="N119" s="301">
        <v>517685964</v>
      </c>
    </row>
    <row r="120" spans="1:14">
      <c r="A120" s="295">
        <v>32605</v>
      </c>
      <c r="B120" s="296" t="s">
        <v>475</v>
      </c>
      <c r="C120" s="299">
        <v>-8780927</v>
      </c>
      <c r="D120" s="297">
        <v>-8774149</v>
      </c>
      <c r="E120" s="297">
        <v>-2739076</v>
      </c>
      <c r="F120" s="297">
        <v>-1018910</v>
      </c>
      <c r="G120" s="297">
        <v>-1673176</v>
      </c>
      <c r="H120" s="297">
        <v>0</v>
      </c>
      <c r="I120" s="297">
        <v>-22986238</v>
      </c>
      <c r="J120" s="300">
        <v>61724074</v>
      </c>
      <c r="K120" s="301">
        <v>73200846</v>
      </c>
      <c r="L120" s="301">
        <v>52477621</v>
      </c>
      <c r="M120" s="301">
        <v>49760764</v>
      </c>
      <c r="N120" s="301">
        <v>77714648</v>
      </c>
    </row>
    <row r="121" spans="1:14">
      <c r="A121" s="295">
        <v>32700</v>
      </c>
      <c r="B121" s="296" t="s">
        <v>476</v>
      </c>
      <c r="C121" s="299">
        <v>-5138491</v>
      </c>
      <c r="D121" s="297">
        <v>-5134231</v>
      </c>
      <c r="E121" s="297">
        <v>-2546945</v>
      </c>
      <c r="F121" s="297">
        <v>-885887</v>
      </c>
      <c r="G121" s="297">
        <v>-1154698</v>
      </c>
      <c r="H121" s="297">
        <v>0</v>
      </c>
      <c r="I121" s="297">
        <v>-14860252</v>
      </c>
      <c r="J121" s="300">
        <v>38801668</v>
      </c>
      <c r="K121" s="301">
        <v>46016323</v>
      </c>
      <c r="L121" s="301">
        <v>32989061</v>
      </c>
      <c r="M121" s="301">
        <v>31281160</v>
      </c>
      <c r="N121" s="301">
        <v>48853839</v>
      </c>
    </row>
    <row r="122" spans="1:14">
      <c r="A122" s="295">
        <v>32800</v>
      </c>
      <c r="B122" s="296" t="s">
        <v>477</v>
      </c>
      <c r="C122" s="299">
        <v>-6351156</v>
      </c>
      <c r="D122" s="297">
        <v>-6345000</v>
      </c>
      <c r="E122" s="297">
        <v>-2368513</v>
      </c>
      <c r="F122" s="297">
        <v>-751777</v>
      </c>
      <c r="G122" s="297">
        <v>-1593145</v>
      </c>
      <c r="H122" s="297">
        <v>0</v>
      </c>
      <c r="I122" s="297">
        <v>-17409591</v>
      </c>
      <c r="J122" s="300">
        <v>56060699</v>
      </c>
      <c r="K122" s="301">
        <v>66484442</v>
      </c>
      <c r="L122" s="301">
        <v>47662637</v>
      </c>
      <c r="M122" s="301">
        <v>45195060</v>
      </c>
      <c r="N122" s="301">
        <v>70584089</v>
      </c>
    </row>
    <row r="123" spans="1:14">
      <c r="A123" s="295">
        <v>32900</v>
      </c>
      <c r="B123" s="296" t="s">
        <v>478</v>
      </c>
      <c r="C123" s="299">
        <v>-23500176</v>
      </c>
      <c r="D123" s="297">
        <v>-23483319</v>
      </c>
      <c r="E123" s="297">
        <v>-12646482</v>
      </c>
      <c r="F123" s="297">
        <v>-5615980</v>
      </c>
      <c r="G123" s="297">
        <v>-5399187</v>
      </c>
      <c r="H123" s="297">
        <v>0</v>
      </c>
      <c r="I123" s="297">
        <v>-70645144</v>
      </c>
      <c r="J123" s="300">
        <v>153508108</v>
      </c>
      <c r="K123" s="301">
        <v>182050902</v>
      </c>
      <c r="L123" s="301">
        <v>130512129</v>
      </c>
      <c r="M123" s="301">
        <v>123755291</v>
      </c>
      <c r="N123" s="301">
        <v>193276752</v>
      </c>
    </row>
    <row r="124" spans="1:14">
      <c r="A124" s="295">
        <v>32901</v>
      </c>
      <c r="B124" s="296" t="s">
        <v>479</v>
      </c>
      <c r="C124" s="299">
        <v>-1025533</v>
      </c>
      <c r="D124" s="297">
        <v>-1025139</v>
      </c>
      <c r="E124" s="297">
        <v>-433823</v>
      </c>
      <c r="F124" s="297">
        <v>-285058</v>
      </c>
      <c r="G124" s="297">
        <v>-93895</v>
      </c>
      <c r="H124" s="297">
        <v>0</v>
      </c>
      <c r="I124" s="297">
        <v>-2863448</v>
      </c>
      <c r="J124" s="300">
        <v>3581548</v>
      </c>
      <c r="K124" s="301">
        <v>4247489</v>
      </c>
      <c r="L124" s="301">
        <v>3045021</v>
      </c>
      <c r="M124" s="301">
        <v>2887375</v>
      </c>
      <c r="N124" s="301">
        <v>4509403</v>
      </c>
    </row>
    <row r="125" spans="1:14">
      <c r="A125" s="295">
        <v>32904</v>
      </c>
      <c r="B125" s="296" t="s">
        <v>835</v>
      </c>
      <c r="C125" s="299">
        <v>78219</v>
      </c>
      <c r="D125" s="297">
        <v>78301</v>
      </c>
      <c r="E125" s="297">
        <v>139419</v>
      </c>
      <c r="F125" s="297">
        <v>167186</v>
      </c>
      <c r="G125" s="297">
        <v>159428</v>
      </c>
      <c r="H125" s="297">
        <v>0</v>
      </c>
      <c r="I125" s="297">
        <v>622553</v>
      </c>
      <c r="J125" s="300">
        <v>745918</v>
      </c>
      <c r="K125" s="301">
        <v>884612</v>
      </c>
      <c r="L125" s="301">
        <v>634177</v>
      </c>
      <c r="M125" s="301">
        <v>601345</v>
      </c>
      <c r="N125" s="301">
        <v>939160</v>
      </c>
    </row>
    <row r="126" spans="1:14">
      <c r="A126" s="295">
        <v>32905</v>
      </c>
      <c r="B126" s="296" t="s">
        <v>480</v>
      </c>
      <c r="C126" s="299">
        <v>-3504956</v>
      </c>
      <c r="D126" s="297">
        <v>-3502694</v>
      </c>
      <c r="E126" s="297">
        <v>-1527656</v>
      </c>
      <c r="F126" s="297">
        <v>-856072</v>
      </c>
      <c r="G126" s="297">
        <v>-659051</v>
      </c>
      <c r="H126" s="297">
        <v>0</v>
      </c>
      <c r="I126" s="297">
        <v>-10050429</v>
      </c>
      <c r="J126" s="300">
        <v>20598667</v>
      </c>
      <c r="K126" s="301">
        <v>24428715</v>
      </c>
      <c r="L126" s="301">
        <v>17512924</v>
      </c>
      <c r="M126" s="301">
        <v>16606250</v>
      </c>
      <c r="N126" s="301">
        <v>25935069</v>
      </c>
    </row>
    <row r="127" spans="1:14">
      <c r="A127" s="295">
        <v>32910</v>
      </c>
      <c r="B127" s="296" t="s">
        <v>481</v>
      </c>
      <c r="C127" s="299">
        <v>-4211640</v>
      </c>
      <c r="D127" s="297">
        <v>-4208565</v>
      </c>
      <c r="E127" s="297">
        <v>-2313928</v>
      </c>
      <c r="F127" s="297">
        <v>-992862</v>
      </c>
      <c r="G127" s="297">
        <v>-1448475</v>
      </c>
      <c r="H127" s="297">
        <v>0</v>
      </c>
      <c r="I127" s="297">
        <v>-13175470</v>
      </c>
      <c r="J127" s="300">
        <v>27995904</v>
      </c>
      <c r="K127" s="301">
        <v>33201371</v>
      </c>
      <c r="L127" s="301">
        <v>23802033</v>
      </c>
      <c r="M127" s="301">
        <v>22569761</v>
      </c>
      <c r="N127" s="301">
        <v>35248676</v>
      </c>
    </row>
    <row r="128" spans="1:14">
      <c r="A128" s="295">
        <v>32920</v>
      </c>
      <c r="B128" s="296" t="s">
        <v>482</v>
      </c>
      <c r="C128" s="299">
        <v>-3218316</v>
      </c>
      <c r="D128" s="297">
        <v>-3215516</v>
      </c>
      <c r="E128" s="297">
        <v>-1583874</v>
      </c>
      <c r="F128" s="297">
        <v>-661555</v>
      </c>
      <c r="G128" s="297">
        <v>-746466</v>
      </c>
      <c r="H128" s="297">
        <v>0</v>
      </c>
      <c r="I128" s="297">
        <v>-9425727</v>
      </c>
      <c r="J128" s="300">
        <v>25500282</v>
      </c>
      <c r="K128" s="301">
        <v>30241721</v>
      </c>
      <c r="L128" s="301">
        <v>21680263</v>
      </c>
      <c r="M128" s="301">
        <v>20557838</v>
      </c>
      <c r="N128" s="301">
        <v>32106524</v>
      </c>
    </row>
    <row r="129" spans="1:14">
      <c r="A129" s="295">
        <v>33000</v>
      </c>
      <c r="B129" s="296" t="s">
        <v>483</v>
      </c>
      <c r="C129" s="299">
        <v>-9163908</v>
      </c>
      <c r="D129" s="297">
        <v>-9157451</v>
      </c>
      <c r="E129" s="297">
        <v>-4596769</v>
      </c>
      <c r="F129" s="297">
        <v>-2029627</v>
      </c>
      <c r="G129" s="297">
        <v>-2254264</v>
      </c>
      <c r="H129" s="297">
        <v>0</v>
      </c>
      <c r="I129" s="297">
        <v>-27202019</v>
      </c>
      <c r="J129" s="300">
        <v>58801835</v>
      </c>
      <c r="K129" s="301">
        <v>69735255</v>
      </c>
      <c r="L129" s="301">
        <v>49993142</v>
      </c>
      <c r="M129" s="301">
        <v>47404911</v>
      </c>
      <c r="N129" s="301">
        <v>74035358</v>
      </c>
    </row>
    <row r="130" spans="1:14">
      <c r="A130" s="295">
        <v>33001</v>
      </c>
      <c r="B130" s="296" t="s">
        <v>484</v>
      </c>
      <c r="C130" s="299">
        <v>-276637</v>
      </c>
      <c r="D130" s="297">
        <v>-276500</v>
      </c>
      <c r="E130" s="297">
        <v>-217344</v>
      </c>
      <c r="F130" s="297">
        <v>-137299</v>
      </c>
      <c r="G130" s="297">
        <v>-72469</v>
      </c>
      <c r="H130" s="297">
        <v>0</v>
      </c>
      <c r="I130" s="297">
        <v>-980249</v>
      </c>
      <c r="J130" s="300">
        <v>1248388</v>
      </c>
      <c r="K130" s="301">
        <v>1480509</v>
      </c>
      <c r="L130" s="301">
        <v>1061376</v>
      </c>
      <c r="M130" s="301">
        <v>1006427</v>
      </c>
      <c r="N130" s="301">
        <v>1571802</v>
      </c>
    </row>
    <row r="131" spans="1:14">
      <c r="A131" s="295">
        <v>33027</v>
      </c>
      <c r="B131" s="296" t="s">
        <v>485</v>
      </c>
      <c r="C131" s="299">
        <v>-665918</v>
      </c>
      <c r="D131" s="297">
        <v>-664970</v>
      </c>
      <c r="E131" s="297">
        <v>-202899</v>
      </c>
      <c r="F131" s="297">
        <v>36444</v>
      </c>
      <c r="G131" s="297">
        <v>-191380</v>
      </c>
      <c r="H131" s="297">
        <v>0</v>
      </c>
      <c r="I131" s="297">
        <v>-1688723</v>
      </c>
      <c r="J131" s="300">
        <v>8632056</v>
      </c>
      <c r="K131" s="301">
        <v>10237072</v>
      </c>
      <c r="L131" s="301">
        <v>7338948</v>
      </c>
      <c r="M131" s="301">
        <v>6958998</v>
      </c>
      <c r="N131" s="301">
        <v>10868323</v>
      </c>
    </row>
    <row r="132" spans="1:14">
      <c r="A132" s="295">
        <v>33100</v>
      </c>
      <c r="B132" s="296" t="s">
        <v>486</v>
      </c>
      <c r="C132" s="299">
        <v>-13570205</v>
      </c>
      <c r="D132" s="297">
        <v>-13561507</v>
      </c>
      <c r="E132" s="297">
        <v>-7411098</v>
      </c>
      <c r="F132" s="297">
        <v>-3194906</v>
      </c>
      <c r="G132" s="297">
        <v>-3044600</v>
      </c>
      <c r="H132" s="297">
        <v>0</v>
      </c>
      <c r="I132" s="297">
        <v>-40782316</v>
      </c>
      <c r="J132" s="300">
        <v>79211574</v>
      </c>
      <c r="K132" s="301">
        <v>93939915</v>
      </c>
      <c r="L132" s="301">
        <v>67345441</v>
      </c>
      <c r="M132" s="301">
        <v>63858851</v>
      </c>
      <c r="N132" s="301">
        <v>99732555</v>
      </c>
    </row>
    <row r="133" spans="1:14">
      <c r="A133" s="295">
        <v>33105</v>
      </c>
      <c r="B133" s="296" t="s">
        <v>487</v>
      </c>
      <c r="C133" s="299">
        <v>-1509809</v>
      </c>
      <c r="D133" s="297">
        <v>-1508834</v>
      </c>
      <c r="E133" s="297">
        <v>-683915</v>
      </c>
      <c r="F133" s="297">
        <v>-345566</v>
      </c>
      <c r="G133" s="297">
        <v>-269942</v>
      </c>
      <c r="H133" s="297">
        <v>0</v>
      </c>
      <c r="I133" s="297">
        <v>-4318066</v>
      </c>
      <c r="J133" s="300">
        <v>8879119</v>
      </c>
      <c r="K133" s="301">
        <v>10530073</v>
      </c>
      <c r="L133" s="301">
        <v>7549000</v>
      </c>
      <c r="M133" s="301">
        <v>7158175</v>
      </c>
      <c r="N133" s="301">
        <v>11179392</v>
      </c>
    </row>
    <row r="134" spans="1:14">
      <c r="A134" s="295">
        <v>33200</v>
      </c>
      <c r="B134" s="296" t="s">
        <v>488</v>
      </c>
      <c r="C134" s="299">
        <v>-54547382</v>
      </c>
      <c r="D134" s="297">
        <v>-54504350</v>
      </c>
      <c r="E134" s="297">
        <v>-25161629</v>
      </c>
      <c r="F134" s="297">
        <v>-5507726</v>
      </c>
      <c r="G134" s="297">
        <v>-10407049</v>
      </c>
      <c r="H134" s="297">
        <v>0</v>
      </c>
      <c r="I134" s="297">
        <v>-150128136</v>
      </c>
      <c r="J134" s="300">
        <v>391869944</v>
      </c>
      <c r="K134" s="301">
        <v>464732957</v>
      </c>
      <c r="L134" s="301">
        <v>333166642</v>
      </c>
      <c r="M134" s="301">
        <v>315918030</v>
      </c>
      <c r="N134" s="301">
        <v>493389902</v>
      </c>
    </row>
    <row r="135" spans="1:14">
      <c r="A135" s="295">
        <v>33202</v>
      </c>
      <c r="B135" s="296" t="s">
        <v>489</v>
      </c>
      <c r="C135" s="299">
        <v>-377704</v>
      </c>
      <c r="D135" s="297">
        <v>-376905</v>
      </c>
      <c r="E135" s="297">
        <v>-106519</v>
      </c>
      <c r="F135" s="297">
        <v>1108</v>
      </c>
      <c r="G135" s="297">
        <v>-31653</v>
      </c>
      <c r="H135" s="297">
        <v>0</v>
      </c>
      <c r="I135" s="297">
        <v>-891673</v>
      </c>
      <c r="J135" s="300">
        <v>7271978</v>
      </c>
      <c r="K135" s="301">
        <v>8624106</v>
      </c>
      <c r="L135" s="301">
        <v>6182614</v>
      </c>
      <c r="M135" s="301">
        <v>5862529</v>
      </c>
      <c r="N135" s="301">
        <v>9155897</v>
      </c>
    </row>
    <row r="136" spans="1:14">
      <c r="A136" s="295">
        <v>33203</v>
      </c>
      <c r="B136" s="296" t="s">
        <v>490</v>
      </c>
      <c r="C136" s="299">
        <v>-392221</v>
      </c>
      <c r="D136" s="297">
        <v>-391795</v>
      </c>
      <c r="E136" s="297">
        <v>-124185</v>
      </c>
      <c r="F136" s="297">
        <v>88856</v>
      </c>
      <c r="G136" s="297">
        <v>40460</v>
      </c>
      <c r="H136" s="297">
        <v>0</v>
      </c>
      <c r="I136" s="297">
        <v>-778885</v>
      </c>
      <c r="J136" s="300">
        <v>3877082</v>
      </c>
      <c r="K136" s="301">
        <v>4597974</v>
      </c>
      <c r="L136" s="301">
        <v>3296284</v>
      </c>
      <c r="M136" s="301">
        <v>3125629</v>
      </c>
      <c r="N136" s="301">
        <v>4881500</v>
      </c>
    </row>
    <row r="137" spans="1:14">
      <c r="A137" s="295">
        <v>33204</v>
      </c>
      <c r="B137" s="296" t="s">
        <v>491</v>
      </c>
      <c r="C137" s="299">
        <v>-1682823</v>
      </c>
      <c r="D137" s="297">
        <v>-1681609</v>
      </c>
      <c r="E137" s="297">
        <v>-1021862</v>
      </c>
      <c r="F137" s="297">
        <v>-172744</v>
      </c>
      <c r="G137" s="297">
        <v>-375489</v>
      </c>
      <c r="H137" s="297">
        <v>0</v>
      </c>
      <c r="I137" s="297">
        <v>-4934527</v>
      </c>
      <c r="J137" s="300">
        <v>11054315</v>
      </c>
      <c r="K137" s="301">
        <v>13109718</v>
      </c>
      <c r="L137" s="301">
        <v>9398345</v>
      </c>
      <c r="M137" s="301">
        <v>8911777</v>
      </c>
      <c r="N137" s="301">
        <v>13918106</v>
      </c>
    </row>
    <row r="138" spans="1:14">
      <c r="A138" s="295">
        <v>33205</v>
      </c>
      <c r="B138" s="296" t="s">
        <v>492</v>
      </c>
      <c r="C138" s="299">
        <v>-4757286</v>
      </c>
      <c r="D138" s="297">
        <v>-4754307</v>
      </c>
      <c r="E138" s="297">
        <v>-2256814</v>
      </c>
      <c r="F138" s="297">
        <v>-1329836</v>
      </c>
      <c r="G138" s="297">
        <v>-1229073</v>
      </c>
      <c r="H138" s="297">
        <v>0</v>
      </c>
      <c r="I138" s="297">
        <v>-14327316</v>
      </c>
      <c r="J138" s="300">
        <v>27126553</v>
      </c>
      <c r="K138" s="301">
        <v>32170375</v>
      </c>
      <c r="L138" s="301">
        <v>23062913</v>
      </c>
      <c r="M138" s="301">
        <v>21868906</v>
      </c>
      <c r="N138" s="301">
        <v>34154105</v>
      </c>
    </row>
    <row r="139" spans="1:14">
      <c r="A139" s="295">
        <v>33206</v>
      </c>
      <c r="B139" s="296" t="s">
        <v>493</v>
      </c>
      <c r="C139" s="299">
        <v>-325637</v>
      </c>
      <c r="D139" s="297">
        <v>-325328</v>
      </c>
      <c r="E139" s="297">
        <v>-163243</v>
      </c>
      <c r="F139" s="297">
        <v>-108223</v>
      </c>
      <c r="G139" s="297">
        <v>-90256</v>
      </c>
      <c r="H139" s="297">
        <v>0</v>
      </c>
      <c r="I139" s="297">
        <v>-1012687</v>
      </c>
      <c r="J139" s="300">
        <v>2810040</v>
      </c>
      <c r="K139" s="301">
        <v>3332530</v>
      </c>
      <c r="L139" s="301">
        <v>2389088</v>
      </c>
      <c r="M139" s="301">
        <v>2265401</v>
      </c>
      <c r="N139" s="301">
        <v>3538025</v>
      </c>
    </row>
    <row r="140" spans="1:14">
      <c r="A140" s="295">
        <v>33207</v>
      </c>
      <c r="B140" s="296" t="s">
        <v>494</v>
      </c>
      <c r="C140" s="299">
        <v>-24857</v>
      </c>
      <c r="D140" s="297">
        <v>-23540</v>
      </c>
      <c r="E140" s="297">
        <v>236267</v>
      </c>
      <c r="F140" s="297">
        <v>484310</v>
      </c>
      <c r="G140" s="297">
        <v>51100</v>
      </c>
      <c r="H140" s="297">
        <v>0</v>
      </c>
      <c r="I140" s="297">
        <v>723280</v>
      </c>
      <c r="J140" s="300">
        <v>11992401</v>
      </c>
      <c r="K140" s="301">
        <v>14222228</v>
      </c>
      <c r="L140" s="301">
        <v>10195903</v>
      </c>
      <c r="M140" s="301">
        <v>9668043</v>
      </c>
      <c r="N140" s="301">
        <v>15099217</v>
      </c>
    </row>
    <row r="141" spans="1:14">
      <c r="A141" s="295">
        <v>33208</v>
      </c>
      <c r="B141" s="296" t="s">
        <v>495</v>
      </c>
      <c r="C141" s="299">
        <v>-223659</v>
      </c>
      <c r="D141" s="297">
        <v>-223659</v>
      </c>
      <c r="E141" s="297">
        <v>-201200</v>
      </c>
      <c r="F141" s="297">
        <v>0</v>
      </c>
      <c r="G141" s="297">
        <v>0</v>
      </c>
      <c r="H141" s="297">
        <v>0</v>
      </c>
      <c r="I141" s="297">
        <v>-648518</v>
      </c>
      <c r="J141" s="300">
        <v>0</v>
      </c>
      <c r="K141" s="301">
        <v>0</v>
      </c>
      <c r="L141" s="301">
        <v>0</v>
      </c>
      <c r="M141" s="301">
        <v>0</v>
      </c>
      <c r="N141" s="301">
        <v>0</v>
      </c>
    </row>
    <row r="142" spans="1:14">
      <c r="A142" s="295">
        <v>33209</v>
      </c>
      <c r="B142" s="296" t="s">
        <v>496</v>
      </c>
      <c r="C142" s="299">
        <v>-179825</v>
      </c>
      <c r="D142" s="297">
        <v>-179514</v>
      </c>
      <c r="E142" s="297">
        <v>13522</v>
      </c>
      <c r="F142" s="297">
        <v>30388</v>
      </c>
      <c r="G142" s="297">
        <v>-137741</v>
      </c>
      <c r="H142" s="297">
        <v>0</v>
      </c>
      <c r="I142" s="297">
        <v>-453170</v>
      </c>
      <c r="J142" s="300">
        <v>2832073</v>
      </c>
      <c r="K142" s="301">
        <v>3358660</v>
      </c>
      <c r="L142" s="301">
        <v>2407820</v>
      </c>
      <c r="M142" s="301">
        <v>2283163</v>
      </c>
      <c r="N142" s="301">
        <v>3565765</v>
      </c>
    </row>
    <row r="143" spans="1:14">
      <c r="A143" s="295">
        <v>33300</v>
      </c>
      <c r="B143" s="296" t="s">
        <v>497</v>
      </c>
      <c r="C143" s="299">
        <v>-7895330</v>
      </c>
      <c r="D143" s="297">
        <v>-7889233</v>
      </c>
      <c r="E143" s="297">
        <v>-3799500</v>
      </c>
      <c r="F143" s="297">
        <v>-1508934</v>
      </c>
      <c r="G143" s="297">
        <v>-1774067</v>
      </c>
      <c r="H143" s="297">
        <v>0</v>
      </c>
      <c r="I143" s="297">
        <v>-22867064</v>
      </c>
      <c r="J143" s="300">
        <v>55519021</v>
      </c>
      <c r="K143" s="301">
        <v>65842046</v>
      </c>
      <c r="L143" s="301">
        <v>47202104</v>
      </c>
      <c r="M143" s="301">
        <v>44758369</v>
      </c>
      <c r="N143" s="301">
        <v>69902080</v>
      </c>
    </row>
    <row r="144" spans="1:14">
      <c r="A144" s="295">
        <v>33305</v>
      </c>
      <c r="B144" s="296" t="s">
        <v>498</v>
      </c>
      <c r="C144" s="299">
        <v>-2247546</v>
      </c>
      <c r="D144" s="297">
        <v>-2246293</v>
      </c>
      <c r="E144" s="297">
        <v>-1206123</v>
      </c>
      <c r="F144" s="297">
        <v>-706624</v>
      </c>
      <c r="G144" s="297">
        <v>-640048</v>
      </c>
      <c r="H144" s="297">
        <v>0</v>
      </c>
      <c r="I144" s="297">
        <v>-7046634</v>
      </c>
      <c r="J144" s="300">
        <v>11412071</v>
      </c>
      <c r="K144" s="301">
        <v>13533994</v>
      </c>
      <c r="L144" s="301">
        <v>9702508</v>
      </c>
      <c r="M144" s="301">
        <v>9200193</v>
      </c>
      <c r="N144" s="301">
        <v>14368544</v>
      </c>
    </row>
    <row r="145" spans="1:14">
      <c r="A145" s="295">
        <v>33400</v>
      </c>
      <c r="B145" s="296" t="s">
        <v>499</v>
      </c>
      <c r="C145" s="299">
        <v>-70362607</v>
      </c>
      <c r="D145" s="297">
        <v>-70308606</v>
      </c>
      <c r="E145" s="297">
        <v>-36176622</v>
      </c>
      <c r="F145" s="297">
        <v>-15207665</v>
      </c>
      <c r="G145" s="297">
        <v>-18078157</v>
      </c>
      <c r="H145" s="297">
        <v>0</v>
      </c>
      <c r="I145" s="297">
        <v>-210133657</v>
      </c>
      <c r="J145" s="300">
        <v>491772118</v>
      </c>
      <c r="K145" s="301">
        <v>583210613</v>
      </c>
      <c r="L145" s="301">
        <v>418103168</v>
      </c>
      <c r="M145" s="301">
        <v>396457246</v>
      </c>
      <c r="N145" s="301">
        <v>619173276</v>
      </c>
    </row>
    <row r="146" spans="1:14">
      <c r="A146" s="295">
        <v>33402</v>
      </c>
      <c r="B146" s="296" t="s">
        <v>500</v>
      </c>
      <c r="C146" s="299">
        <v>-489938</v>
      </c>
      <c r="D146" s="297">
        <v>-489433</v>
      </c>
      <c r="E146" s="297">
        <v>-186308</v>
      </c>
      <c r="F146" s="297">
        <v>-54904</v>
      </c>
      <c r="G146" s="297">
        <v>-39353</v>
      </c>
      <c r="H146" s="297">
        <v>0</v>
      </c>
      <c r="I146" s="297">
        <v>-1259936</v>
      </c>
      <c r="J146" s="300">
        <v>4602494</v>
      </c>
      <c r="K146" s="301">
        <v>5458267</v>
      </c>
      <c r="L146" s="301">
        <v>3913027</v>
      </c>
      <c r="M146" s="301">
        <v>3710443</v>
      </c>
      <c r="N146" s="301">
        <v>5794842</v>
      </c>
    </row>
    <row r="147" spans="1:14">
      <c r="A147" s="295">
        <v>33405</v>
      </c>
      <c r="B147" s="296" t="s">
        <v>501</v>
      </c>
      <c r="C147" s="299">
        <v>-7784638</v>
      </c>
      <c r="D147" s="297">
        <v>-7780013</v>
      </c>
      <c r="E147" s="297">
        <v>-3469330</v>
      </c>
      <c r="F147" s="297">
        <v>-1428421</v>
      </c>
      <c r="G147" s="297">
        <v>-1529766</v>
      </c>
      <c r="H147" s="297">
        <v>0</v>
      </c>
      <c r="I147" s="297">
        <v>-21992168</v>
      </c>
      <c r="J147" s="300">
        <v>42115049</v>
      </c>
      <c r="K147" s="301">
        <v>49945783</v>
      </c>
      <c r="L147" s="301">
        <v>35806087</v>
      </c>
      <c r="M147" s="301">
        <v>33952344</v>
      </c>
      <c r="N147" s="301">
        <v>53025602</v>
      </c>
    </row>
    <row r="148" spans="1:14">
      <c r="A148" s="295">
        <v>33500</v>
      </c>
      <c r="B148" s="296" t="s">
        <v>502</v>
      </c>
      <c r="C148" s="299">
        <v>-12611678</v>
      </c>
      <c r="D148" s="297">
        <v>-12603293</v>
      </c>
      <c r="E148" s="297">
        <v>-6321657</v>
      </c>
      <c r="F148" s="297">
        <v>-2203971</v>
      </c>
      <c r="G148" s="297">
        <v>-2392656</v>
      </c>
      <c r="H148" s="297">
        <v>0</v>
      </c>
      <c r="I148" s="297">
        <v>-36133255</v>
      </c>
      <c r="J148" s="300">
        <v>76356212</v>
      </c>
      <c r="K148" s="301">
        <v>90553635</v>
      </c>
      <c r="L148" s="301">
        <v>64917820</v>
      </c>
      <c r="M148" s="301">
        <v>61556913</v>
      </c>
      <c r="N148" s="301">
        <v>96137467</v>
      </c>
    </row>
    <row r="149" spans="1:14">
      <c r="A149" s="295">
        <v>33501</v>
      </c>
      <c r="B149" s="296" t="s">
        <v>503</v>
      </c>
      <c r="C149" s="299">
        <v>-182719</v>
      </c>
      <c r="D149" s="297">
        <v>-182469</v>
      </c>
      <c r="E149" s="297">
        <v>-69527</v>
      </c>
      <c r="F149" s="297">
        <v>53532</v>
      </c>
      <c r="G149" s="297">
        <v>16153</v>
      </c>
      <c r="H149" s="297">
        <v>0</v>
      </c>
      <c r="I149" s="297">
        <v>-365030</v>
      </c>
      <c r="J149" s="300">
        <v>2274634</v>
      </c>
      <c r="K149" s="301">
        <v>2697572</v>
      </c>
      <c r="L149" s="301">
        <v>1933887</v>
      </c>
      <c r="M149" s="301">
        <v>1833766</v>
      </c>
      <c r="N149" s="301">
        <v>2863913</v>
      </c>
    </row>
    <row r="150" spans="1:14">
      <c r="A150" s="295">
        <v>33600</v>
      </c>
      <c r="B150" s="296" t="s">
        <v>504</v>
      </c>
      <c r="C150" s="299">
        <v>-36863291</v>
      </c>
      <c r="D150" s="297">
        <v>-36834178</v>
      </c>
      <c r="E150" s="297">
        <v>-19014662</v>
      </c>
      <c r="F150" s="297">
        <v>-8711519</v>
      </c>
      <c r="G150" s="297">
        <v>-10070027</v>
      </c>
      <c r="H150" s="297">
        <v>0</v>
      </c>
      <c r="I150" s="297">
        <v>-111493677</v>
      </c>
      <c r="J150" s="300">
        <v>265123187</v>
      </c>
      <c r="K150" s="301">
        <v>314419324</v>
      </c>
      <c r="L150" s="301">
        <v>225406932</v>
      </c>
      <c r="M150" s="301">
        <v>213737227</v>
      </c>
      <c r="N150" s="301">
        <v>333807441</v>
      </c>
    </row>
    <row r="151" spans="1:14">
      <c r="A151" s="295">
        <v>33605</v>
      </c>
      <c r="B151" s="296" t="s">
        <v>505</v>
      </c>
      <c r="C151" s="299">
        <v>-5501180</v>
      </c>
      <c r="D151" s="297">
        <v>-5498048</v>
      </c>
      <c r="E151" s="297">
        <v>-2913904</v>
      </c>
      <c r="F151" s="297">
        <v>-1653216</v>
      </c>
      <c r="G151" s="297">
        <v>-1511835</v>
      </c>
      <c r="H151" s="297">
        <v>0</v>
      </c>
      <c r="I151" s="297">
        <v>-17078183</v>
      </c>
      <c r="J151" s="300">
        <v>28523572</v>
      </c>
      <c r="K151" s="301">
        <v>33827151</v>
      </c>
      <c r="L151" s="301">
        <v>24250655</v>
      </c>
      <c r="M151" s="301">
        <v>22995156</v>
      </c>
      <c r="N151" s="301">
        <v>35913043</v>
      </c>
    </row>
    <row r="152" spans="1:14">
      <c r="A152" s="295">
        <v>33700</v>
      </c>
      <c r="B152" s="296" t="s">
        <v>506</v>
      </c>
      <c r="C152" s="299">
        <v>-2698543</v>
      </c>
      <c r="D152" s="297">
        <v>-2696573</v>
      </c>
      <c r="E152" s="297">
        <v>-1257526</v>
      </c>
      <c r="F152" s="297">
        <v>-442561</v>
      </c>
      <c r="G152" s="297">
        <v>-511530</v>
      </c>
      <c r="H152" s="297">
        <v>0</v>
      </c>
      <c r="I152" s="297">
        <v>-7606733</v>
      </c>
      <c r="J152" s="300">
        <v>17935332</v>
      </c>
      <c r="K152" s="301">
        <v>21270169</v>
      </c>
      <c r="L152" s="301">
        <v>15248565</v>
      </c>
      <c r="M152" s="301">
        <v>14459120</v>
      </c>
      <c r="N152" s="301">
        <v>22581756</v>
      </c>
    </row>
    <row r="153" spans="1:14">
      <c r="A153" s="295">
        <v>33800</v>
      </c>
      <c r="B153" s="296" t="s">
        <v>507</v>
      </c>
      <c r="C153" s="299">
        <v>-2072794</v>
      </c>
      <c r="D153" s="297">
        <v>-2071329</v>
      </c>
      <c r="E153" s="297">
        <v>-1129265</v>
      </c>
      <c r="F153" s="297">
        <v>-411089</v>
      </c>
      <c r="G153" s="297">
        <v>-404050</v>
      </c>
      <c r="H153" s="297">
        <v>0</v>
      </c>
      <c r="I153" s="297">
        <v>-6088527</v>
      </c>
      <c r="J153" s="300">
        <v>13335386</v>
      </c>
      <c r="K153" s="301">
        <v>15814924</v>
      </c>
      <c r="L153" s="301">
        <v>11337705</v>
      </c>
      <c r="M153" s="301">
        <v>10750733</v>
      </c>
      <c r="N153" s="301">
        <v>16790124</v>
      </c>
    </row>
    <row r="154" spans="1:14">
      <c r="A154" s="295">
        <v>33900</v>
      </c>
      <c r="B154" s="296" t="s">
        <v>508</v>
      </c>
      <c r="C154" s="299">
        <v>-11350999</v>
      </c>
      <c r="D154" s="297">
        <v>-11343903</v>
      </c>
      <c r="E154" s="297">
        <v>-6108748</v>
      </c>
      <c r="F154" s="297">
        <v>-2795460</v>
      </c>
      <c r="G154" s="297">
        <v>-2384849</v>
      </c>
      <c r="H154" s="297">
        <v>0</v>
      </c>
      <c r="I154" s="297">
        <v>-33983959</v>
      </c>
      <c r="J154" s="300">
        <v>64624784</v>
      </c>
      <c r="K154" s="301">
        <v>76640904</v>
      </c>
      <c r="L154" s="301">
        <v>54943796</v>
      </c>
      <c r="M154" s="301">
        <v>52099261</v>
      </c>
      <c r="N154" s="301">
        <v>81366832</v>
      </c>
    </row>
    <row r="155" spans="1:14">
      <c r="A155" s="295">
        <v>34000</v>
      </c>
      <c r="B155" s="296" t="s">
        <v>509</v>
      </c>
      <c r="C155" s="299">
        <v>-4717038</v>
      </c>
      <c r="D155" s="297">
        <v>-4713666</v>
      </c>
      <c r="E155" s="297">
        <v>-2528730</v>
      </c>
      <c r="F155" s="297">
        <v>-1064853</v>
      </c>
      <c r="G155" s="297">
        <v>-890789</v>
      </c>
      <c r="H155" s="297">
        <v>0</v>
      </c>
      <c r="I155" s="297">
        <v>-13915076</v>
      </c>
      <c r="J155" s="300">
        <v>30708768</v>
      </c>
      <c r="K155" s="301">
        <v>36418655</v>
      </c>
      <c r="L155" s="301">
        <v>26108501</v>
      </c>
      <c r="M155" s="301">
        <v>24756819</v>
      </c>
      <c r="N155" s="301">
        <v>38664348</v>
      </c>
    </row>
    <row r="156" spans="1:14">
      <c r="A156" s="295">
        <v>34100</v>
      </c>
      <c r="B156" s="296" t="s">
        <v>510</v>
      </c>
      <c r="C156" s="299">
        <v>-107345094</v>
      </c>
      <c r="D156" s="297">
        <v>-107269149</v>
      </c>
      <c r="E156" s="297">
        <v>-54875355</v>
      </c>
      <c r="F156" s="297">
        <v>-21693655</v>
      </c>
      <c r="G156" s="297">
        <v>-26251324</v>
      </c>
      <c r="H156" s="297">
        <v>0</v>
      </c>
      <c r="I156" s="297">
        <v>-317434577</v>
      </c>
      <c r="J156" s="300">
        <v>691599797</v>
      </c>
      <c r="K156" s="301">
        <v>820193596</v>
      </c>
      <c r="L156" s="301">
        <v>587996056</v>
      </c>
      <c r="M156" s="301">
        <v>557554487</v>
      </c>
      <c r="N156" s="301">
        <v>870769400</v>
      </c>
    </row>
    <row r="157" spans="1:14">
      <c r="A157" s="295">
        <v>34105</v>
      </c>
      <c r="B157" s="296" t="s">
        <v>511</v>
      </c>
      <c r="C157" s="299">
        <v>-9569341</v>
      </c>
      <c r="D157" s="297">
        <v>-9563763</v>
      </c>
      <c r="E157" s="297">
        <v>-4918351</v>
      </c>
      <c r="F157" s="297">
        <v>-2564524</v>
      </c>
      <c r="G157" s="297">
        <v>-2227327</v>
      </c>
      <c r="H157" s="297">
        <v>0</v>
      </c>
      <c r="I157" s="297">
        <v>-28843306</v>
      </c>
      <c r="J157" s="300">
        <v>50798082</v>
      </c>
      <c r="K157" s="301">
        <v>60243311</v>
      </c>
      <c r="L157" s="301">
        <v>43188376</v>
      </c>
      <c r="M157" s="301">
        <v>40952439</v>
      </c>
      <c r="N157" s="301">
        <v>63958110</v>
      </c>
    </row>
    <row r="158" spans="1:14">
      <c r="A158" s="295">
        <v>34200</v>
      </c>
      <c r="B158" s="296" t="s">
        <v>512</v>
      </c>
      <c r="C158" s="299">
        <v>-4516413</v>
      </c>
      <c r="D158" s="297">
        <v>-4513946</v>
      </c>
      <c r="E158" s="297">
        <v>-1763281</v>
      </c>
      <c r="F158" s="297">
        <v>-619916</v>
      </c>
      <c r="G158" s="297">
        <v>-1145060</v>
      </c>
      <c r="H158" s="297">
        <v>0</v>
      </c>
      <c r="I158" s="297">
        <v>-12558616</v>
      </c>
      <c r="J158" s="300">
        <v>22471422</v>
      </c>
      <c r="K158" s="301">
        <v>26649684</v>
      </c>
      <c r="L158" s="301">
        <v>19105135</v>
      </c>
      <c r="M158" s="301">
        <v>18116029</v>
      </c>
      <c r="N158" s="301">
        <v>28292990</v>
      </c>
    </row>
    <row r="159" spans="1:14">
      <c r="A159" s="295">
        <v>34205</v>
      </c>
      <c r="B159" s="296" t="s">
        <v>513</v>
      </c>
      <c r="C159" s="299">
        <v>-1860063</v>
      </c>
      <c r="D159" s="297">
        <v>-1859094</v>
      </c>
      <c r="E159" s="297">
        <v>-933607</v>
      </c>
      <c r="F159" s="297">
        <v>-572964</v>
      </c>
      <c r="G159" s="297">
        <v>-516088</v>
      </c>
      <c r="H159" s="297">
        <v>0</v>
      </c>
      <c r="I159" s="297">
        <v>-5741816</v>
      </c>
      <c r="J159" s="300">
        <v>8827965</v>
      </c>
      <c r="K159" s="301">
        <v>10469408</v>
      </c>
      <c r="L159" s="301">
        <v>7505509</v>
      </c>
      <c r="M159" s="301">
        <v>7116936</v>
      </c>
      <c r="N159" s="301">
        <v>11114985</v>
      </c>
    </row>
    <row r="160" spans="1:14">
      <c r="A160" s="295">
        <v>34220</v>
      </c>
      <c r="B160" s="296" t="s">
        <v>514</v>
      </c>
      <c r="C160" s="299">
        <v>-3465492</v>
      </c>
      <c r="D160" s="297">
        <v>-3462624</v>
      </c>
      <c r="E160" s="297">
        <v>-1871008</v>
      </c>
      <c r="F160" s="297">
        <v>-1047701</v>
      </c>
      <c r="G160" s="297">
        <v>-976049</v>
      </c>
      <c r="H160" s="297">
        <v>0</v>
      </c>
      <c r="I160" s="297">
        <v>-10822874</v>
      </c>
      <c r="J160" s="300">
        <v>26109965</v>
      </c>
      <c r="K160" s="301">
        <v>30964767</v>
      </c>
      <c r="L160" s="301">
        <v>22198614</v>
      </c>
      <c r="M160" s="301">
        <v>21049353</v>
      </c>
      <c r="N160" s="301">
        <v>32874155</v>
      </c>
    </row>
    <row r="161" spans="1:14">
      <c r="A161" s="295">
        <v>34230</v>
      </c>
      <c r="B161" s="296" t="s">
        <v>515</v>
      </c>
      <c r="C161" s="299">
        <v>-2079324</v>
      </c>
      <c r="D161" s="297">
        <v>-2078390</v>
      </c>
      <c r="E161" s="297">
        <v>-1264746</v>
      </c>
      <c r="F161" s="297">
        <v>-611122</v>
      </c>
      <c r="G161" s="297">
        <v>-332998</v>
      </c>
      <c r="H161" s="297">
        <v>0</v>
      </c>
      <c r="I161" s="297">
        <v>-6366580</v>
      </c>
      <c r="J161" s="300">
        <v>8500043</v>
      </c>
      <c r="K161" s="301">
        <v>10080513</v>
      </c>
      <c r="L161" s="301">
        <v>7226710</v>
      </c>
      <c r="M161" s="301">
        <v>6852571</v>
      </c>
      <c r="N161" s="301">
        <v>10702110</v>
      </c>
    </row>
    <row r="162" spans="1:14">
      <c r="A162" s="295">
        <v>34300</v>
      </c>
      <c r="B162" s="296" t="s">
        <v>516</v>
      </c>
      <c r="C162" s="299">
        <v>-24509142</v>
      </c>
      <c r="D162" s="297">
        <v>-24490365</v>
      </c>
      <c r="E162" s="297">
        <v>-12807703</v>
      </c>
      <c r="F162" s="297">
        <v>-5261293</v>
      </c>
      <c r="G162" s="297">
        <v>-6025213</v>
      </c>
      <c r="H162" s="297">
        <v>0</v>
      </c>
      <c r="I162" s="297">
        <v>-73093716</v>
      </c>
      <c r="J162" s="300">
        <v>170991432</v>
      </c>
      <c r="K162" s="301">
        <v>202785018</v>
      </c>
      <c r="L162" s="301">
        <v>145376398</v>
      </c>
      <c r="M162" s="301">
        <v>137850012</v>
      </c>
      <c r="N162" s="301">
        <v>215289402</v>
      </c>
    </row>
    <row r="163" spans="1:14">
      <c r="A163" s="295">
        <v>34400</v>
      </c>
      <c r="B163" s="296" t="s">
        <v>517</v>
      </c>
      <c r="C163" s="299">
        <v>-10716884</v>
      </c>
      <c r="D163" s="297">
        <v>-10709209</v>
      </c>
      <c r="E163" s="297">
        <v>-4829213</v>
      </c>
      <c r="F163" s="297">
        <v>-1344631</v>
      </c>
      <c r="G163" s="297">
        <v>-1950940</v>
      </c>
      <c r="H163" s="297">
        <v>0</v>
      </c>
      <c r="I163" s="297">
        <v>-29550877</v>
      </c>
      <c r="J163" s="300">
        <v>69893015</v>
      </c>
      <c r="K163" s="301">
        <v>82888693</v>
      </c>
      <c r="L163" s="301">
        <v>59422830</v>
      </c>
      <c r="M163" s="301">
        <v>56346408</v>
      </c>
      <c r="N163" s="301">
        <v>87999879</v>
      </c>
    </row>
    <row r="164" spans="1:14">
      <c r="A164" s="295">
        <v>34405</v>
      </c>
      <c r="B164" s="296" t="s">
        <v>518</v>
      </c>
      <c r="C164" s="299">
        <v>-2486278</v>
      </c>
      <c r="D164" s="297">
        <v>-2484931</v>
      </c>
      <c r="E164" s="297">
        <v>-1083316</v>
      </c>
      <c r="F164" s="297">
        <v>-617601</v>
      </c>
      <c r="G164" s="297">
        <v>-727572</v>
      </c>
      <c r="H164" s="297">
        <v>0</v>
      </c>
      <c r="I164" s="297">
        <v>-7399698</v>
      </c>
      <c r="J164" s="300">
        <v>12264942</v>
      </c>
      <c r="K164" s="301">
        <v>14545445</v>
      </c>
      <c r="L164" s="301">
        <v>10427617</v>
      </c>
      <c r="M164" s="301">
        <v>9887761</v>
      </c>
      <c r="N164" s="301">
        <v>15442365</v>
      </c>
    </row>
    <row r="165" spans="1:14">
      <c r="A165" s="295">
        <v>34500</v>
      </c>
      <c r="B165" s="296" t="s">
        <v>519</v>
      </c>
      <c r="C165" s="299">
        <v>-17808210</v>
      </c>
      <c r="D165" s="297">
        <v>-17794505</v>
      </c>
      <c r="E165" s="297">
        <v>-8201991</v>
      </c>
      <c r="F165" s="297">
        <v>-3232975</v>
      </c>
      <c r="G165" s="297">
        <v>-4314402</v>
      </c>
      <c r="H165" s="297">
        <v>0</v>
      </c>
      <c r="I165" s="297">
        <v>-51352083</v>
      </c>
      <c r="J165" s="300">
        <v>124806027</v>
      </c>
      <c r="K165" s="301">
        <v>148012051</v>
      </c>
      <c r="L165" s="301">
        <v>106109707</v>
      </c>
      <c r="M165" s="301">
        <v>100616225</v>
      </c>
      <c r="N165" s="301">
        <v>157138955</v>
      </c>
    </row>
    <row r="166" spans="1:14">
      <c r="A166" s="295">
        <v>34501</v>
      </c>
      <c r="B166" s="296" t="s">
        <v>520</v>
      </c>
      <c r="C166" s="299">
        <v>-174866</v>
      </c>
      <c r="D166" s="297">
        <v>-174679</v>
      </c>
      <c r="E166" s="297">
        <v>-68754</v>
      </c>
      <c r="F166" s="297">
        <v>-47031</v>
      </c>
      <c r="G166" s="297">
        <v>-52511</v>
      </c>
      <c r="H166" s="297">
        <v>0</v>
      </c>
      <c r="I166" s="297">
        <v>-517841</v>
      </c>
      <c r="J166" s="300">
        <v>1708602</v>
      </c>
      <c r="K166" s="301">
        <v>2026293</v>
      </c>
      <c r="L166" s="301">
        <v>1452648</v>
      </c>
      <c r="M166" s="301">
        <v>1377442</v>
      </c>
      <c r="N166" s="301">
        <v>2151241</v>
      </c>
    </row>
    <row r="167" spans="1:14">
      <c r="A167" s="295">
        <v>34505</v>
      </c>
      <c r="B167" s="296" t="s">
        <v>521</v>
      </c>
      <c r="C167" s="299">
        <v>-2117809</v>
      </c>
      <c r="D167" s="297">
        <v>-2116096</v>
      </c>
      <c r="E167" s="297">
        <v>-639542</v>
      </c>
      <c r="F167" s="297">
        <v>-396052</v>
      </c>
      <c r="G167" s="297">
        <v>-410256</v>
      </c>
      <c r="H167" s="297">
        <v>0</v>
      </c>
      <c r="I167" s="297">
        <v>-5679755</v>
      </c>
      <c r="J167" s="300">
        <v>15596746</v>
      </c>
      <c r="K167" s="301">
        <v>18496754</v>
      </c>
      <c r="L167" s="301">
        <v>13260307</v>
      </c>
      <c r="M167" s="301">
        <v>12573798</v>
      </c>
      <c r="N167" s="301">
        <v>19637324</v>
      </c>
    </row>
    <row r="168" spans="1:14">
      <c r="A168" s="295">
        <v>34600</v>
      </c>
      <c r="B168" s="296" t="s">
        <v>522</v>
      </c>
      <c r="C168" s="299">
        <v>-4435023</v>
      </c>
      <c r="D168" s="297">
        <v>-4432088</v>
      </c>
      <c r="E168" s="297">
        <v>-2289421</v>
      </c>
      <c r="F168" s="297">
        <v>-1079424</v>
      </c>
      <c r="G168" s="297">
        <v>-979241</v>
      </c>
      <c r="H168" s="297">
        <v>0</v>
      </c>
      <c r="I168" s="297">
        <v>-13215197</v>
      </c>
      <c r="J168" s="300">
        <v>26734393</v>
      </c>
      <c r="K168" s="301">
        <v>31705298</v>
      </c>
      <c r="L168" s="301">
        <v>22729500</v>
      </c>
      <c r="M168" s="301">
        <v>21552754</v>
      </c>
      <c r="N168" s="301">
        <v>33660350</v>
      </c>
    </row>
    <row r="169" spans="1:14">
      <c r="A169" s="295">
        <v>34605</v>
      </c>
      <c r="B169" s="296" t="s">
        <v>523</v>
      </c>
      <c r="C169" s="299">
        <v>-1255171</v>
      </c>
      <c r="D169" s="297">
        <v>-1254700</v>
      </c>
      <c r="E169" s="297">
        <v>-756806</v>
      </c>
      <c r="F169" s="297">
        <v>-480436</v>
      </c>
      <c r="G169" s="297">
        <v>-357457</v>
      </c>
      <c r="H169" s="297">
        <v>0</v>
      </c>
      <c r="I169" s="297">
        <v>-4104570</v>
      </c>
      <c r="J169" s="300">
        <v>4292915</v>
      </c>
      <c r="K169" s="301">
        <v>5091126</v>
      </c>
      <c r="L169" s="301">
        <v>3649824</v>
      </c>
      <c r="M169" s="301">
        <v>3460866</v>
      </c>
      <c r="N169" s="301">
        <v>5405061</v>
      </c>
    </row>
    <row r="170" spans="1:14">
      <c r="A170" s="295">
        <v>34700</v>
      </c>
      <c r="B170" s="296" t="s">
        <v>524</v>
      </c>
      <c r="C170" s="299">
        <v>-11609163</v>
      </c>
      <c r="D170" s="297">
        <v>-11599932</v>
      </c>
      <c r="E170" s="297">
        <v>-4987570</v>
      </c>
      <c r="F170" s="297">
        <v>-1713106</v>
      </c>
      <c r="G170" s="297">
        <v>-2366976</v>
      </c>
      <c r="H170" s="297">
        <v>0</v>
      </c>
      <c r="I170" s="297">
        <v>-32276747</v>
      </c>
      <c r="J170" s="300">
        <v>84064881</v>
      </c>
      <c r="K170" s="301">
        <v>99695630</v>
      </c>
      <c r="L170" s="301">
        <v>71471708</v>
      </c>
      <c r="M170" s="301">
        <v>67771494</v>
      </c>
      <c r="N170" s="301">
        <v>105843186</v>
      </c>
    </row>
    <row r="171" spans="1:14">
      <c r="A171" s="295">
        <v>34800</v>
      </c>
      <c r="B171" s="296" t="s">
        <v>525</v>
      </c>
      <c r="C171" s="299">
        <v>-1176706</v>
      </c>
      <c r="D171" s="297">
        <v>-1175793</v>
      </c>
      <c r="E171" s="297">
        <v>-720680</v>
      </c>
      <c r="F171" s="297">
        <v>-425877</v>
      </c>
      <c r="G171" s="297">
        <v>-372156</v>
      </c>
      <c r="H171" s="297">
        <v>0</v>
      </c>
      <c r="I171" s="297">
        <v>-3871212</v>
      </c>
      <c r="J171" s="300">
        <v>8310658</v>
      </c>
      <c r="K171" s="301">
        <v>9855915</v>
      </c>
      <c r="L171" s="301">
        <v>7065697</v>
      </c>
      <c r="M171" s="301">
        <v>6699893</v>
      </c>
      <c r="N171" s="301">
        <v>10463663</v>
      </c>
    </row>
    <row r="172" spans="1:14">
      <c r="A172" s="295">
        <v>34900</v>
      </c>
      <c r="B172" s="296" t="s">
        <v>526</v>
      </c>
      <c r="C172" s="299">
        <v>-26162952</v>
      </c>
      <c r="D172" s="297">
        <v>-26144112</v>
      </c>
      <c r="E172" s="297">
        <v>-13509587</v>
      </c>
      <c r="F172" s="297">
        <v>-5641137</v>
      </c>
      <c r="G172" s="297">
        <v>-6257669</v>
      </c>
      <c r="H172" s="297">
        <v>0</v>
      </c>
      <c r="I172" s="297">
        <v>-77715457</v>
      </c>
      <c r="J172" s="300">
        <v>171568850</v>
      </c>
      <c r="K172" s="301">
        <v>203469800</v>
      </c>
      <c r="L172" s="301">
        <v>145867318</v>
      </c>
      <c r="M172" s="301">
        <v>138315515</v>
      </c>
      <c r="N172" s="301">
        <v>216016410</v>
      </c>
    </row>
    <row r="173" spans="1:14">
      <c r="A173" s="295">
        <v>34901</v>
      </c>
      <c r="B173" s="296" t="s">
        <v>527</v>
      </c>
      <c r="C173" s="299">
        <v>-645200</v>
      </c>
      <c r="D173" s="297">
        <v>-644684</v>
      </c>
      <c r="E173" s="297">
        <v>-324464</v>
      </c>
      <c r="F173" s="297">
        <v>-95887</v>
      </c>
      <c r="G173" s="297">
        <v>-141270</v>
      </c>
      <c r="H173" s="297">
        <v>0</v>
      </c>
      <c r="I173" s="297">
        <v>-1851505</v>
      </c>
      <c r="J173" s="300">
        <v>4696722</v>
      </c>
      <c r="K173" s="301">
        <v>5570015</v>
      </c>
      <c r="L173" s="301">
        <v>3993139</v>
      </c>
      <c r="M173" s="301">
        <v>3786407</v>
      </c>
      <c r="N173" s="301">
        <v>5913480</v>
      </c>
    </row>
    <row r="174" spans="1:14">
      <c r="A174" s="295">
        <v>34903</v>
      </c>
      <c r="B174" s="296" t="s">
        <v>528</v>
      </c>
      <c r="C174" s="299">
        <v>-42882</v>
      </c>
      <c r="D174" s="297">
        <v>-42856</v>
      </c>
      <c r="E174" s="297">
        <v>-26245</v>
      </c>
      <c r="F174" s="297">
        <v>-5183</v>
      </c>
      <c r="G174" s="297">
        <v>8693</v>
      </c>
      <c r="H174" s="297">
        <v>0</v>
      </c>
      <c r="I174" s="297">
        <v>-108473</v>
      </c>
      <c r="J174" s="300">
        <v>231875</v>
      </c>
      <c r="K174" s="301">
        <v>274989</v>
      </c>
      <c r="L174" s="301">
        <v>197140</v>
      </c>
      <c r="M174" s="301">
        <v>186933</v>
      </c>
      <c r="N174" s="301">
        <v>291946</v>
      </c>
    </row>
    <row r="175" spans="1:14">
      <c r="A175" s="295">
        <v>34905</v>
      </c>
      <c r="B175" s="296" t="s">
        <v>529</v>
      </c>
      <c r="C175" s="299">
        <v>-2697502</v>
      </c>
      <c r="D175" s="297">
        <v>-2695692</v>
      </c>
      <c r="E175" s="297">
        <v>-963820</v>
      </c>
      <c r="F175" s="297">
        <v>-381948</v>
      </c>
      <c r="G175" s="297">
        <v>-506014</v>
      </c>
      <c r="H175" s="297">
        <v>0</v>
      </c>
      <c r="I175" s="297">
        <v>-7244976</v>
      </c>
      <c r="J175" s="300">
        <v>16474638</v>
      </c>
      <c r="K175" s="301">
        <v>19537879</v>
      </c>
      <c r="L175" s="301">
        <v>14006688</v>
      </c>
      <c r="M175" s="301">
        <v>13281537</v>
      </c>
      <c r="N175" s="301">
        <v>20742648</v>
      </c>
    </row>
    <row r="176" spans="1:14">
      <c r="A176" s="295">
        <v>34910</v>
      </c>
      <c r="B176" s="296" t="s">
        <v>530</v>
      </c>
      <c r="C176" s="299">
        <v>-8149451</v>
      </c>
      <c r="D176" s="297">
        <v>-8143367</v>
      </c>
      <c r="E176" s="297">
        <v>-3899203</v>
      </c>
      <c r="F176" s="297">
        <v>-1591158</v>
      </c>
      <c r="G176" s="297">
        <v>-1730032</v>
      </c>
      <c r="H176" s="297">
        <v>0</v>
      </c>
      <c r="I176" s="297">
        <v>-23513211</v>
      </c>
      <c r="J176" s="300">
        <v>55401806</v>
      </c>
      <c r="K176" s="301">
        <v>65703036</v>
      </c>
      <c r="L176" s="301">
        <v>47102448</v>
      </c>
      <c r="M176" s="301">
        <v>44663873</v>
      </c>
      <c r="N176" s="301">
        <v>69754499</v>
      </c>
    </row>
    <row r="177" spans="1:14">
      <c r="A177" s="295">
        <v>35000</v>
      </c>
      <c r="B177" s="296" t="s">
        <v>531</v>
      </c>
      <c r="C177" s="299">
        <v>-5074582</v>
      </c>
      <c r="D177" s="297">
        <v>-5070525</v>
      </c>
      <c r="E177" s="297">
        <v>-2462460</v>
      </c>
      <c r="F177" s="297">
        <v>-892793</v>
      </c>
      <c r="G177" s="297">
        <v>-1297212</v>
      </c>
      <c r="H177" s="297">
        <v>0</v>
      </c>
      <c r="I177" s="297">
        <v>-14797572</v>
      </c>
      <c r="J177" s="300">
        <v>36939788</v>
      </c>
      <c r="K177" s="301">
        <v>43808251</v>
      </c>
      <c r="L177" s="301">
        <v>31406096</v>
      </c>
      <c r="M177" s="301">
        <v>29780148</v>
      </c>
      <c r="N177" s="301">
        <v>46509610</v>
      </c>
    </row>
    <row r="178" spans="1:14">
      <c r="A178" s="295">
        <v>35005</v>
      </c>
      <c r="B178" s="296" t="s">
        <v>532</v>
      </c>
      <c r="C178" s="299">
        <v>-2638105</v>
      </c>
      <c r="D178" s="297">
        <v>-2636485</v>
      </c>
      <c r="E178" s="297">
        <v>-1230142</v>
      </c>
      <c r="F178" s="297">
        <v>-795796</v>
      </c>
      <c r="G178" s="297">
        <v>-834143</v>
      </c>
      <c r="H178" s="297">
        <v>0</v>
      </c>
      <c r="I178" s="297">
        <v>-8134671</v>
      </c>
      <c r="J178" s="300">
        <v>14747461</v>
      </c>
      <c r="K178" s="301">
        <v>17489556</v>
      </c>
      <c r="L178" s="301">
        <v>12538247</v>
      </c>
      <c r="M178" s="301">
        <v>11889120</v>
      </c>
      <c r="N178" s="301">
        <v>18568018</v>
      </c>
    </row>
    <row r="179" spans="1:14">
      <c r="A179" s="295">
        <v>35100</v>
      </c>
      <c r="B179" s="296" t="s">
        <v>533</v>
      </c>
      <c r="C179" s="299">
        <v>-43402599</v>
      </c>
      <c r="D179" s="297">
        <v>-43365739</v>
      </c>
      <c r="E179" s="297">
        <v>-20516572</v>
      </c>
      <c r="F179" s="297">
        <v>-7669068</v>
      </c>
      <c r="G179" s="297">
        <v>-10721251</v>
      </c>
      <c r="H179" s="297">
        <v>0</v>
      </c>
      <c r="I179" s="297">
        <v>-125675229</v>
      </c>
      <c r="J179" s="300">
        <v>335667880</v>
      </c>
      <c r="K179" s="301">
        <v>398080866</v>
      </c>
      <c r="L179" s="301">
        <v>285383817</v>
      </c>
      <c r="M179" s="301">
        <v>270609005</v>
      </c>
      <c r="N179" s="301">
        <v>422627826</v>
      </c>
    </row>
    <row r="180" spans="1:14">
      <c r="A180" s="295">
        <v>35105</v>
      </c>
      <c r="B180" s="296" t="s">
        <v>534</v>
      </c>
      <c r="C180" s="299">
        <v>-4345322</v>
      </c>
      <c r="D180" s="297">
        <v>-4342236</v>
      </c>
      <c r="E180" s="297">
        <v>-1498508</v>
      </c>
      <c r="F180" s="297">
        <v>-616520</v>
      </c>
      <c r="G180" s="297">
        <v>-903389</v>
      </c>
      <c r="H180" s="297">
        <v>0</v>
      </c>
      <c r="I180" s="297">
        <v>-11705975</v>
      </c>
      <c r="J180" s="300">
        <v>28097157</v>
      </c>
      <c r="K180" s="301">
        <v>33321450</v>
      </c>
      <c r="L180" s="301">
        <v>23888118</v>
      </c>
      <c r="M180" s="301">
        <v>22651389</v>
      </c>
      <c r="N180" s="301">
        <v>35376159</v>
      </c>
    </row>
    <row r="181" spans="1:14">
      <c r="A181" s="295">
        <v>35106</v>
      </c>
      <c r="B181" s="296" t="s">
        <v>535</v>
      </c>
      <c r="C181" s="299">
        <v>-1108561</v>
      </c>
      <c r="D181" s="297">
        <v>-1107777</v>
      </c>
      <c r="E181" s="297">
        <v>-544413</v>
      </c>
      <c r="F181" s="297">
        <v>-220685</v>
      </c>
      <c r="G181" s="297">
        <v>-198961</v>
      </c>
      <c r="H181" s="297">
        <v>0</v>
      </c>
      <c r="I181" s="297">
        <v>-3180397</v>
      </c>
      <c r="J181" s="300">
        <v>7138477</v>
      </c>
      <c r="K181" s="301">
        <v>8465782</v>
      </c>
      <c r="L181" s="301">
        <v>6069111</v>
      </c>
      <c r="M181" s="301">
        <v>5754903</v>
      </c>
      <c r="N181" s="301">
        <v>8987809</v>
      </c>
    </row>
    <row r="182" spans="1:14">
      <c r="A182" s="295">
        <v>35200</v>
      </c>
      <c r="B182" s="296" t="s">
        <v>536</v>
      </c>
      <c r="C182" s="299">
        <v>-2064827</v>
      </c>
      <c r="D182" s="297">
        <v>-2063488</v>
      </c>
      <c r="E182" s="297">
        <v>-1166236</v>
      </c>
      <c r="F182" s="297">
        <v>-639264</v>
      </c>
      <c r="G182" s="297">
        <v>-611980</v>
      </c>
      <c r="H182" s="297">
        <v>0</v>
      </c>
      <c r="I182" s="297">
        <v>-6545795</v>
      </c>
      <c r="J182" s="300">
        <v>12190502</v>
      </c>
      <c r="K182" s="301">
        <v>14457164</v>
      </c>
      <c r="L182" s="301">
        <v>10364328</v>
      </c>
      <c r="M182" s="301">
        <v>9827749</v>
      </c>
      <c r="N182" s="301">
        <v>15348640</v>
      </c>
    </row>
    <row r="183" spans="1:14">
      <c r="A183" s="295">
        <v>35300</v>
      </c>
      <c r="B183" s="296" t="s">
        <v>537</v>
      </c>
      <c r="C183" s="299">
        <v>-12999520</v>
      </c>
      <c r="D183" s="297">
        <v>-12989013</v>
      </c>
      <c r="E183" s="297">
        <v>-7323302</v>
      </c>
      <c r="F183" s="297">
        <v>-4140109</v>
      </c>
      <c r="G183" s="297">
        <v>-3857559</v>
      </c>
      <c r="H183" s="297">
        <v>0</v>
      </c>
      <c r="I183" s="297">
        <v>-41309503</v>
      </c>
      <c r="J183" s="300">
        <v>95684983</v>
      </c>
      <c r="K183" s="301">
        <v>113476335</v>
      </c>
      <c r="L183" s="301">
        <v>81351084</v>
      </c>
      <c r="M183" s="301">
        <v>77139398</v>
      </c>
      <c r="N183" s="301">
        <v>120473655</v>
      </c>
    </row>
    <row r="184" spans="1:14">
      <c r="A184" s="295">
        <v>35305</v>
      </c>
      <c r="B184" s="296" t="s">
        <v>538</v>
      </c>
      <c r="C184" s="299">
        <v>-5033854</v>
      </c>
      <c r="D184" s="297">
        <v>-5030132</v>
      </c>
      <c r="E184" s="297">
        <v>-1972438</v>
      </c>
      <c r="F184" s="297">
        <v>-989094</v>
      </c>
      <c r="G184" s="297">
        <v>-1271408</v>
      </c>
      <c r="H184" s="297">
        <v>0</v>
      </c>
      <c r="I184" s="297">
        <v>-14296926</v>
      </c>
      <c r="J184" s="300">
        <v>33893439</v>
      </c>
      <c r="K184" s="301">
        <v>40195474</v>
      </c>
      <c r="L184" s="301">
        <v>28816100</v>
      </c>
      <c r="M184" s="301">
        <v>27324240</v>
      </c>
      <c r="N184" s="301">
        <v>42674058</v>
      </c>
    </row>
    <row r="185" spans="1:14">
      <c r="A185" s="295">
        <v>35400</v>
      </c>
      <c r="B185" s="296" t="s">
        <v>539</v>
      </c>
      <c r="C185" s="299">
        <v>-10770999</v>
      </c>
      <c r="D185" s="297">
        <v>-10763025</v>
      </c>
      <c r="E185" s="297">
        <v>-4978084</v>
      </c>
      <c r="F185" s="297">
        <v>-1804698</v>
      </c>
      <c r="G185" s="297">
        <v>-2159598</v>
      </c>
      <c r="H185" s="297">
        <v>0</v>
      </c>
      <c r="I185" s="297">
        <v>-30476404</v>
      </c>
      <c r="J185" s="300">
        <v>72620305</v>
      </c>
      <c r="K185" s="301">
        <v>86123086</v>
      </c>
      <c r="L185" s="301">
        <v>61741564</v>
      </c>
      <c r="M185" s="301">
        <v>58545096</v>
      </c>
      <c r="N185" s="301">
        <v>91433716</v>
      </c>
    </row>
    <row r="186" spans="1:14">
      <c r="A186" s="295">
        <v>35401</v>
      </c>
      <c r="B186" s="296" t="s">
        <v>540</v>
      </c>
      <c r="C186" s="299">
        <v>-95558</v>
      </c>
      <c r="D186" s="297">
        <v>-95481</v>
      </c>
      <c r="E186" s="297">
        <v>-99237</v>
      </c>
      <c r="F186" s="297">
        <v>-34920</v>
      </c>
      <c r="G186" s="297">
        <v>-37432</v>
      </c>
      <c r="H186" s="297">
        <v>0</v>
      </c>
      <c r="I186" s="297">
        <v>-362628</v>
      </c>
      <c r="J186" s="300">
        <v>700992</v>
      </c>
      <c r="K186" s="301">
        <v>831332</v>
      </c>
      <c r="L186" s="301">
        <v>595981</v>
      </c>
      <c r="M186" s="301">
        <v>565126</v>
      </c>
      <c r="N186" s="301">
        <v>882594</v>
      </c>
    </row>
    <row r="187" spans="1:14">
      <c r="A187" s="295">
        <v>35405</v>
      </c>
      <c r="B187" s="296" t="s">
        <v>541</v>
      </c>
      <c r="C187" s="299">
        <v>-4056042</v>
      </c>
      <c r="D187" s="297">
        <v>-4053604</v>
      </c>
      <c r="E187" s="297">
        <v>-1864151</v>
      </c>
      <c r="F187" s="297">
        <v>-995127</v>
      </c>
      <c r="G187" s="297">
        <v>-949655</v>
      </c>
      <c r="H187" s="297">
        <v>0</v>
      </c>
      <c r="I187" s="297">
        <v>-11918579</v>
      </c>
      <c r="J187" s="300">
        <v>22203792</v>
      </c>
      <c r="K187" s="301">
        <v>26332293</v>
      </c>
      <c r="L187" s="301">
        <v>18877597</v>
      </c>
      <c r="M187" s="301">
        <v>17900271</v>
      </c>
      <c r="N187" s="301">
        <v>27956028</v>
      </c>
    </row>
    <row r="188" spans="1:14">
      <c r="A188" s="295">
        <v>35500</v>
      </c>
      <c r="B188" s="296" t="s">
        <v>542</v>
      </c>
      <c r="C188" s="299">
        <v>-16142278</v>
      </c>
      <c r="D188" s="297">
        <v>-16131566</v>
      </c>
      <c r="E188" s="297">
        <v>-7768745</v>
      </c>
      <c r="F188" s="297">
        <v>-3309622</v>
      </c>
      <c r="G188" s="297">
        <v>-3464810</v>
      </c>
      <c r="H188" s="297">
        <v>0</v>
      </c>
      <c r="I188" s="297">
        <v>-46817021</v>
      </c>
      <c r="J188" s="300">
        <v>97542223</v>
      </c>
      <c r="K188" s="301">
        <v>115678904</v>
      </c>
      <c r="L188" s="301">
        <v>82930103</v>
      </c>
      <c r="M188" s="301">
        <v>78636669</v>
      </c>
      <c r="N188" s="301">
        <v>122812042</v>
      </c>
    </row>
    <row r="189" spans="1:14">
      <c r="A189" s="295">
        <v>35600</v>
      </c>
      <c r="B189" s="296" t="s">
        <v>543</v>
      </c>
      <c r="C189" s="299">
        <v>-5698502</v>
      </c>
      <c r="D189" s="297">
        <v>-5693985</v>
      </c>
      <c r="E189" s="297">
        <v>-3000571</v>
      </c>
      <c r="F189" s="297">
        <v>-1370832</v>
      </c>
      <c r="G189" s="297">
        <v>-1482668</v>
      </c>
      <c r="H189" s="297">
        <v>0</v>
      </c>
      <c r="I189" s="297">
        <v>-17246558</v>
      </c>
      <c r="J189" s="300">
        <v>41136340</v>
      </c>
      <c r="K189" s="301">
        <v>48785097</v>
      </c>
      <c r="L189" s="301">
        <v>34973992</v>
      </c>
      <c r="M189" s="301">
        <v>33163328</v>
      </c>
      <c r="N189" s="301">
        <v>51793344</v>
      </c>
    </row>
    <row r="190" spans="1:14">
      <c r="A190" s="295">
        <v>35700</v>
      </c>
      <c r="B190" s="296" t="s">
        <v>544</v>
      </c>
      <c r="C190" s="299">
        <v>-3315824</v>
      </c>
      <c r="D190" s="297">
        <v>-3313381</v>
      </c>
      <c r="E190" s="297">
        <v>-1823812</v>
      </c>
      <c r="F190" s="297">
        <v>-659382</v>
      </c>
      <c r="G190" s="297">
        <v>-771882</v>
      </c>
      <c r="H190" s="297">
        <v>0</v>
      </c>
      <c r="I190" s="297">
        <v>-9884281</v>
      </c>
      <c r="J190" s="300">
        <v>22249976</v>
      </c>
      <c r="K190" s="301">
        <v>26387064</v>
      </c>
      <c r="L190" s="301">
        <v>18916862</v>
      </c>
      <c r="M190" s="301">
        <v>17937504</v>
      </c>
      <c r="N190" s="301">
        <v>28014176</v>
      </c>
    </row>
    <row r="191" spans="1:14">
      <c r="A191" s="295">
        <v>35800</v>
      </c>
      <c r="B191" s="296" t="s">
        <v>545</v>
      </c>
      <c r="C191" s="299">
        <v>-4963924</v>
      </c>
      <c r="D191" s="297">
        <v>-4960632</v>
      </c>
      <c r="E191" s="297">
        <v>-2621940</v>
      </c>
      <c r="F191" s="297">
        <v>-885518</v>
      </c>
      <c r="G191" s="297">
        <v>-924046</v>
      </c>
      <c r="H191" s="297">
        <v>0</v>
      </c>
      <c r="I191" s="297">
        <v>-14356060</v>
      </c>
      <c r="J191" s="300">
        <v>29975128</v>
      </c>
      <c r="K191" s="301">
        <v>35548605</v>
      </c>
      <c r="L191" s="301">
        <v>25484763</v>
      </c>
      <c r="M191" s="301">
        <v>24165373</v>
      </c>
      <c r="N191" s="301">
        <v>37740648</v>
      </c>
    </row>
    <row r="192" spans="1:14">
      <c r="A192" s="295">
        <v>35805</v>
      </c>
      <c r="B192" s="296" t="s">
        <v>546</v>
      </c>
      <c r="C192" s="299">
        <v>-589186</v>
      </c>
      <c r="D192" s="297">
        <v>-588517</v>
      </c>
      <c r="E192" s="297">
        <v>-138148</v>
      </c>
      <c r="F192" s="297">
        <v>-70363</v>
      </c>
      <c r="G192" s="297">
        <v>-220367</v>
      </c>
      <c r="H192" s="297">
        <v>0</v>
      </c>
      <c r="I192" s="297">
        <v>-1606581</v>
      </c>
      <c r="J192" s="300">
        <v>6086002</v>
      </c>
      <c r="K192" s="301">
        <v>7217614</v>
      </c>
      <c r="L192" s="301">
        <v>5174301</v>
      </c>
      <c r="M192" s="301">
        <v>4906418</v>
      </c>
      <c r="N192" s="301">
        <v>7662675</v>
      </c>
    </row>
    <row r="193" spans="1:14">
      <c r="A193" s="295">
        <v>35900</v>
      </c>
      <c r="B193" s="296" t="s">
        <v>547</v>
      </c>
      <c r="C193" s="299">
        <v>-9322018</v>
      </c>
      <c r="D193" s="297">
        <v>-9315746</v>
      </c>
      <c r="E193" s="297">
        <v>-4722724</v>
      </c>
      <c r="F193" s="297">
        <v>-2217190</v>
      </c>
      <c r="G193" s="297">
        <v>-2160511</v>
      </c>
      <c r="H193" s="297">
        <v>0</v>
      </c>
      <c r="I193" s="297">
        <v>-27738189</v>
      </c>
      <c r="J193" s="300">
        <v>57116035</v>
      </c>
      <c r="K193" s="301">
        <v>67736003</v>
      </c>
      <c r="L193" s="301">
        <v>48559880</v>
      </c>
      <c r="M193" s="301">
        <v>46045851</v>
      </c>
      <c r="N193" s="301">
        <v>71912825</v>
      </c>
    </row>
    <row r="194" spans="1:14">
      <c r="A194" s="295">
        <v>35905</v>
      </c>
      <c r="B194" s="296" t="s">
        <v>548</v>
      </c>
      <c r="C194" s="299">
        <v>-1337049</v>
      </c>
      <c r="D194" s="297">
        <v>-1336383</v>
      </c>
      <c r="E194" s="297">
        <v>-836546</v>
      </c>
      <c r="F194" s="297">
        <v>-458584</v>
      </c>
      <c r="G194" s="297">
        <v>-365216</v>
      </c>
      <c r="H194" s="297">
        <v>0</v>
      </c>
      <c r="I194" s="297">
        <v>-4333778</v>
      </c>
      <c r="J194" s="300">
        <v>6067803</v>
      </c>
      <c r="K194" s="301">
        <v>7196030</v>
      </c>
      <c r="L194" s="301">
        <v>5158827</v>
      </c>
      <c r="M194" s="301">
        <v>4891746</v>
      </c>
      <c r="N194" s="301">
        <v>7639760</v>
      </c>
    </row>
    <row r="195" spans="1:14">
      <c r="A195" s="295">
        <v>36000</v>
      </c>
      <c r="B195" s="296" t="s">
        <v>549</v>
      </c>
      <c r="C195" s="299">
        <v>-203564709</v>
      </c>
      <c r="D195" s="297">
        <v>-203400211</v>
      </c>
      <c r="E195" s="297">
        <v>-97923149</v>
      </c>
      <c r="F195" s="297">
        <v>-38219334</v>
      </c>
      <c r="G195" s="297">
        <v>-45694662</v>
      </c>
      <c r="H195" s="297">
        <v>0</v>
      </c>
      <c r="I195" s="297">
        <v>-588802065</v>
      </c>
      <c r="J195" s="300">
        <v>1498018880</v>
      </c>
      <c r="K195" s="301">
        <v>1776555601</v>
      </c>
      <c r="L195" s="301">
        <v>1273611123</v>
      </c>
      <c r="M195" s="301">
        <v>1207674080</v>
      </c>
      <c r="N195" s="301">
        <v>1886103795</v>
      </c>
    </row>
    <row r="196" spans="1:14">
      <c r="A196" s="295">
        <v>36001</v>
      </c>
      <c r="B196" s="296" t="s">
        <v>550</v>
      </c>
      <c r="C196" s="299">
        <v>-197118</v>
      </c>
      <c r="D196" s="297">
        <v>-197118</v>
      </c>
      <c r="E196" s="297">
        <v>-218360</v>
      </c>
      <c r="F196" s="297">
        <v>0</v>
      </c>
      <c r="G196" s="297">
        <v>0</v>
      </c>
      <c r="H196" s="297">
        <v>0</v>
      </c>
      <c r="I196" s="297">
        <v>-612596</v>
      </c>
      <c r="J196" s="300">
        <v>0</v>
      </c>
      <c r="K196" s="301">
        <v>0</v>
      </c>
      <c r="L196" s="301">
        <v>0</v>
      </c>
      <c r="M196" s="301">
        <v>0</v>
      </c>
      <c r="N196" s="301">
        <v>0</v>
      </c>
    </row>
    <row r="197" spans="1:14">
      <c r="A197" s="295">
        <v>36002</v>
      </c>
      <c r="B197" s="296" t="s">
        <v>551</v>
      </c>
      <c r="C197" s="299">
        <v>-1070064</v>
      </c>
      <c r="D197" s="297">
        <v>-1070064</v>
      </c>
      <c r="E197" s="297">
        <v>-161620</v>
      </c>
      <c r="F197" s="297">
        <v>0</v>
      </c>
      <c r="G197" s="297">
        <v>0</v>
      </c>
      <c r="H197" s="297">
        <v>0</v>
      </c>
      <c r="I197" s="297">
        <v>-2301748</v>
      </c>
      <c r="J197" s="300">
        <v>0</v>
      </c>
      <c r="K197" s="301">
        <v>0</v>
      </c>
      <c r="L197" s="301">
        <v>0</v>
      </c>
      <c r="M197" s="301">
        <v>0</v>
      </c>
      <c r="N197" s="301">
        <v>0</v>
      </c>
    </row>
    <row r="198" spans="1:14">
      <c r="A198" s="295">
        <v>36003</v>
      </c>
      <c r="B198" s="296" t="s">
        <v>552</v>
      </c>
      <c r="C198" s="299">
        <v>-1676146</v>
      </c>
      <c r="D198" s="297">
        <v>-1675072</v>
      </c>
      <c r="E198" s="297">
        <v>-951015</v>
      </c>
      <c r="F198" s="297">
        <v>-394744</v>
      </c>
      <c r="G198" s="297">
        <v>-411934</v>
      </c>
      <c r="H198" s="297">
        <v>0</v>
      </c>
      <c r="I198" s="297">
        <v>-5108911</v>
      </c>
      <c r="J198" s="300">
        <v>9780863</v>
      </c>
      <c r="K198" s="301">
        <v>11599484</v>
      </c>
      <c r="L198" s="301">
        <v>8315660</v>
      </c>
      <c r="M198" s="301">
        <v>7885144</v>
      </c>
      <c r="N198" s="301">
        <v>12314746</v>
      </c>
    </row>
    <row r="199" spans="1:14">
      <c r="A199" s="295">
        <v>36004</v>
      </c>
      <c r="B199" s="296" t="s">
        <v>553</v>
      </c>
      <c r="C199" s="299">
        <v>-579059</v>
      </c>
      <c r="D199" s="297">
        <v>-578240</v>
      </c>
      <c r="E199" s="297">
        <v>-113878</v>
      </c>
      <c r="F199" s="297">
        <v>119878</v>
      </c>
      <c r="G199" s="297">
        <v>-166984</v>
      </c>
      <c r="H199" s="297">
        <v>0</v>
      </c>
      <c r="I199" s="297">
        <v>-1318283</v>
      </c>
      <c r="J199" s="300">
        <v>7459834</v>
      </c>
      <c r="K199" s="301">
        <v>8846891</v>
      </c>
      <c r="L199" s="301">
        <v>6342328</v>
      </c>
      <c r="M199" s="301">
        <v>6013975</v>
      </c>
      <c r="N199" s="301">
        <v>9392419</v>
      </c>
    </row>
    <row r="200" spans="1:14">
      <c r="A200" s="295">
        <v>36005</v>
      </c>
      <c r="B200" s="296" t="s">
        <v>554</v>
      </c>
      <c r="C200" s="299">
        <v>-18840996</v>
      </c>
      <c r="D200" s="297">
        <v>-18828913</v>
      </c>
      <c r="E200" s="297">
        <v>-7859782</v>
      </c>
      <c r="F200" s="297">
        <v>-4979332</v>
      </c>
      <c r="G200" s="297">
        <v>-4819496</v>
      </c>
      <c r="H200" s="297">
        <v>0</v>
      </c>
      <c r="I200" s="297">
        <v>-55328519</v>
      </c>
      <c r="J200" s="300">
        <v>110036556</v>
      </c>
      <c r="K200" s="301">
        <v>130496393</v>
      </c>
      <c r="L200" s="301">
        <v>93552748</v>
      </c>
      <c r="M200" s="301">
        <v>88709360</v>
      </c>
      <c r="N200" s="301">
        <v>138543225</v>
      </c>
    </row>
    <row r="201" spans="1:14">
      <c r="A201" s="295">
        <v>36006</v>
      </c>
      <c r="B201" s="296" t="s">
        <v>555</v>
      </c>
      <c r="C201" s="299">
        <v>-1504159</v>
      </c>
      <c r="D201" s="297">
        <v>-1502255</v>
      </c>
      <c r="E201" s="297">
        <v>-340635</v>
      </c>
      <c r="F201" s="297">
        <v>-121805</v>
      </c>
      <c r="G201" s="297">
        <v>-522989</v>
      </c>
      <c r="H201" s="297">
        <v>0</v>
      </c>
      <c r="I201" s="297">
        <v>-3991843</v>
      </c>
      <c r="J201" s="300">
        <v>17346305</v>
      </c>
      <c r="K201" s="301">
        <v>20571621</v>
      </c>
      <c r="L201" s="301">
        <v>14747776</v>
      </c>
      <c r="M201" s="301">
        <v>13984259</v>
      </c>
      <c r="N201" s="301">
        <v>21840134</v>
      </c>
    </row>
    <row r="202" spans="1:14">
      <c r="A202" s="295">
        <v>36007</v>
      </c>
      <c r="B202" s="296" t="s">
        <v>556</v>
      </c>
      <c r="C202" s="299">
        <v>-553644</v>
      </c>
      <c r="D202" s="297">
        <v>-553041</v>
      </c>
      <c r="E202" s="297">
        <v>-157585</v>
      </c>
      <c r="F202" s="297">
        <v>-26140</v>
      </c>
      <c r="G202" s="297">
        <v>-115358</v>
      </c>
      <c r="H202" s="297">
        <v>0</v>
      </c>
      <c r="I202" s="297">
        <v>-1405768</v>
      </c>
      <c r="J202" s="300">
        <v>5492806</v>
      </c>
      <c r="K202" s="301">
        <v>6514121</v>
      </c>
      <c r="L202" s="301">
        <v>4669967</v>
      </c>
      <c r="M202" s="301">
        <v>4428195</v>
      </c>
      <c r="N202" s="301">
        <v>6915803</v>
      </c>
    </row>
    <row r="203" spans="1:14">
      <c r="A203" s="295">
        <v>36008</v>
      </c>
      <c r="B203" s="296" t="s">
        <v>557</v>
      </c>
      <c r="C203" s="299">
        <v>-2014372</v>
      </c>
      <c r="D203" s="297">
        <v>-2012727</v>
      </c>
      <c r="E203" s="297">
        <v>-1227817</v>
      </c>
      <c r="F203" s="297">
        <v>-350064</v>
      </c>
      <c r="G203" s="297">
        <v>-440310</v>
      </c>
      <c r="H203" s="297">
        <v>0</v>
      </c>
      <c r="I203" s="297">
        <v>-6045290</v>
      </c>
      <c r="J203" s="300">
        <v>14983515</v>
      </c>
      <c r="K203" s="301">
        <v>17769500</v>
      </c>
      <c r="L203" s="301">
        <v>12738939</v>
      </c>
      <c r="M203" s="301">
        <v>12079422</v>
      </c>
      <c r="N203" s="301">
        <v>18865226</v>
      </c>
    </row>
    <row r="204" spans="1:14">
      <c r="A204" s="295">
        <v>36009</v>
      </c>
      <c r="B204" s="296" t="s">
        <v>558</v>
      </c>
      <c r="C204" s="299">
        <v>-866393</v>
      </c>
      <c r="D204" s="297">
        <v>-866109</v>
      </c>
      <c r="E204" s="297">
        <v>-684081</v>
      </c>
      <c r="F204" s="297">
        <v>-277352</v>
      </c>
      <c r="G204" s="297">
        <v>-136689</v>
      </c>
      <c r="H204" s="297">
        <v>0</v>
      </c>
      <c r="I204" s="297">
        <v>-2830624</v>
      </c>
      <c r="J204" s="300">
        <v>2594057</v>
      </c>
      <c r="K204" s="301">
        <v>3076388</v>
      </c>
      <c r="L204" s="301">
        <v>2205459</v>
      </c>
      <c r="M204" s="301">
        <v>2091279</v>
      </c>
      <c r="N204" s="301">
        <v>3266088</v>
      </c>
    </row>
    <row r="205" spans="1:14">
      <c r="A205" s="295">
        <v>36100</v>
      </c>
      <c r="B205" s="296" t="s">
        <v>559</v>
      </c>
      <c r="C205" s="299">
        <v>-2770815</v>
      </c>
      <c r="D205" s="297">
        <v>-2768898</v>
      </c>
      <c r="E205" s="297">
        <v>-1374676</v>
      </c>
      <c r="F205" s="297">
        <v>-532948</v>
      </c>
      <c r="G205" s="297">
        <v>-640642</v>
      </c>
      <c r="H205" s="297">
        <v>0</v>
      </c>
      <c r="I205" s="297">
        <v>-8087979</v>
      </c>
      <c r="J205" s="300">
        <v>17457476</v>
      </c>
      <c r="K205" s="301">
        <v>20703462</v>
      </c>
      <c r="L205" s="301">
        <v>14842293</v>
      </c>
      <c r="M205" s="301">
        <v>14073882</v>
      </c>
      <c r="N205" s="301">
        <v>21980105</v>
      </c>
    </row>
    <row r="206" spans="1:14">
      <c r="A206" s="295">
        <v>36102</v>
      </c>
      <c r="B206" s="296" t="s">
        <v>560</v>
      </c>
      <c r="C206" s="299">
        <v>-272851</v>
      </c>
      <c r="D206" s="297">
        <v>-271968</v>
      </c>
      <c r="E206" s="297">
        <v>220877</v>
      </c>
      <c r="F206" s="297">
        <v>133554</v>
      </c>
      <c r="G206" s="297">
        <v>-7747</v>
      </c>
      <c r="H206" s="297">
        <v>0</v>
      </c>
      <c r="I206" s="297">
        <v>-198135</v>
      </c>
      <c r="J206" s="300">
        <v>8042732</v>
      </c>
      <c r="K206" s="301">
        <v>9538171</v>
      </c>
      <c r="L206" s="301">
        <v>6837906</v>
      </c>
      <c r="M206" s="301">
        <v>6483896</v>
      </c>
      <c r="N206" s="301">
        <v>10126325</v>
      </c>
    </row>
    <row r="207" spans="1:14">
      <c r="A207" s="295">
        <v>36105</v>
      </c>
      <c r="B207" s="296" t="s">
        <v>561</v>
      </c>
      <c r="C207" s="299">
        <v>-1412193</v>
      </c>
      <c r="D207" s="297">
        <v>-1411218</v>
      </c>
      <c r="E207" s="297">
        <v>-666401</v>
      </c>
      <c r="F207" s="297">
        <v>-366438</v>
      </c>
      <c r="G207" s="297">
        <v>-217080</v>
      </c>
      <c r="H207" s="297">
        <v>0</v>
      </c>
      <c r="I207" s="297">
        <v>-4073330</v>
      </c>
      <c r="J207" s="300">
        <v>8880204</v>
      </c>
      <c r="K207" s="301">
        <v>10531360</v>
      </c>
      <c r="L207" s="301">
        <v>7549922</v>
      </c>
      <c r="M207" s="301">
        <v>7159050</v>
      </c>
      <c r="N207" s="301">
        <v>11180758</v>
      </c>
    </row>
    <row r="208" spans="1:14">
      <c r="A208" s="295">
        <v>36200</v>
      </c>
      <c r="B208" s="296" t="s">
        <v>562</v>
      </c>
      <c r="C208" s="299">
        <v>-5910936</v>
      </c>
      <c r="D208" s="297">
        <v>-5907216</v>
      </c>
      <c r="E208" s="297">
        <v>-3524216</v>
      </c>
      <c r="F208" s="297">
        <v>-1789403</v>
      </c>
      <c r="G208" s="297">
        <v>-1453549</v>
      </c>
      <c r="H208" s="297">
        <v>0</v>
      </c>
      <c r="I208" s="297">
        <v>-18585320</v>
      </c>
      <c r="J208" s="300">
        <v>33870937</v>
      </c>
      <c r="K208" s="301">
        <v>40168788</v>
      </c>
      <c r="L208" s="301">
        <v>28796968</v>
      </c>
      <c r="M208" s="301">
        <v>27306100</v>
      </c>
      <c r="N208" s="301">
        <v>42645726</v>
      </c>
    </row>
    <row r="209" spans="1:14">
      <c r="A209" s="295">
        <v>36205</v>
      </c>
      <c r="B209" s="296" t="s">
        <v>563</v>
      </c>
      <c r="C209" s="299">
        <v>-889862</v>
      </c>
      <c r="D209" s="297">
        <v>-889055</v>
      </c>
      <c r="E209" s="297">
        <v>-181684</v>
      </c>
      <c r="F209" s="297">
        <v>-55773</v>
      </c>
      <c r="G209" s="297">
        <v>-179616</v>
      </c>
      <c r="H209" s="297">
        <v>0</v>
      </c>
      <c r="I209" s="297">
        <v>-2195990</v>
      </c>
      <c r="J209" s="300">
        <v>7354361</v>
      </c>
      <c r="K209" s="301">
        <v>8721807</v>
      </c>
      <c r="L209" s="301">
        <v>6252656</v>
      </c>
      <c r="M209" s="301">
        <v>5928945</v>
      </c>
      <c r="N209" s="301">
        <v>9259622</v>
      </c>
    </row>
    <row r="210" spans="1:14">
      <c r="A210" s="295">
        <v>36300</v>
      </c>
      <c r="B210" s="296" t="s">
        <v>564</v>
      </c>
      <c r="C210" s="299">
        <v>-17269293</v>
      </c>
      <c r="D210" s="297">
        <v>-17255908</v>
      </c>
      <c r="E210" s="297">
        <v>-9064470</v>
      </c>
      <c r="F210" s="297">
        <v>-3101292</v>
      </c>
      <c r="G210" s="297">
        <v>-3860746</v>
      </c>
      <c r="H210" s="297">
        <v>0</v>
      </c>
      <c r="I210" s="297">
        <v>-50551709</v>
      </c>
      <c r="J210" s="300">
        <v>121892374</v>
      </c>
      <c r="K210" s="301">
        <v>144556643</v>
      </c>
      <c r="L210" s="301">
        <v>103632528</v>
      </c>
      <c r="M210" s="301">
        <v>98267293</v>
      </c>
      <c r="N210" s="301">
        <v>153470475</v>
      </c>
    </row>
    <row r="211" spans="1:14">
      <c r="A211" s="295">
        <v>36301</v>
      </c>
      <c r="B211" s="296" t="s">
        <v>565</v>
      </c>
      <c r="C211" s="299">
        <v>-93406</v>
      </c>
      <c r="D211" s="297">
        <v>-93105</v>
      </c>
      <c r="E211" s="297">
        <v>28088</v>
      </c>
      <c r="F211" s="297">
        <v>104838</v>
      </c>
      <c r="G211" s="297">
        <v>-16066</v>
      </c>
      <c r="H211" s="297">
        <v>0</v>
      </c>
      <c r="I211" s="297">
        <v>-69651</v>
      </c>
      <c r="J211" s="300">
        <v>2734853</v>
      </c>
      <c r="K211" s="301">
        <v>3243363</v>
      </c>
      <c r="L211" s="301">
        <v>2325164</v>
      </c>
      <c r="M211" s="301">
        <v>2204786</v>
      </c>
      <c r="N211" s="301">
        <v>3443359</v>
      </c>
    </row>
    <row r="212" spans="1:14">
      <c r="A212" s="295">
        <v>36302</v>
      </c>
      <c r="B212" s="296" t="s">
        <v>566</v>
      </c>
      <c r="C212" s="299">
        <v>-364782</v>
      </c>
      <c r="D212" s="297">
        <v>-364359</v>
      </c>
      <c r="E212" s="297">
        <v>-76682</v>
      </c>
      <c r="F212" s="297">
        <v>70955</v>
      </c>
      <c r="G212" s="297">
        <v>-39823</v>
      </c>
      <c r="H212" s="297">
        <v>0</v>
      </c>
      <c r="I212" s="297">
        <v>-774691</v>
      </c>
      <c r="J212" s="300">
        <v>3848776</v>
      </c>
      <c r="K212" s="301">
        <v>4564405</v>
      </c>
      <c r="L212" s="301">
        <v>3272218</v>
      </c>
      <c r="M212" s="301">
        <v>3102810</v>
      </c>
      <c r="N212" s="301">
        <v>4845861</v>
      </c>
    </row>
    <row r="213" spans="1:14">
      <c r="A213" s="295">
        <v>36303</v>
      </c>
      <c r="B213" s="296" t="s">
        <v>714</v>
      </c>
      <c r="C213" s="299">
        <v>658271</v>
      </c>
      <c r="D213" s="297">
        <v>658893</v>
      </c>
      <c r="E213" s="297">
        <v>1122823</v>
      </c>
      <c r="F213" s="297">
        <v>301950</v>
      </c>
      <c r="G213" s="297">
        <v>-64422</v>
      </c>
      <c r="H213" s="297">
        <v>0</v>
      </c>
      <c r="I213" s="297">
        <v>2677515</v>
      </c>
      <c r="J213" s="300">
        <v>5662093</v>
      </c>
      <c r="K213" s="301">
        <v>6714884</v>
      </c>
      <c r="L213" s="301">
        <v>4813895</v>
      </c>
      <c r="M213" s="301">
        <v>4564671</v>
      </c>
      <c r="N213" s="301">
        <v>7128946</v>
      </c>
    </row>
    <row r="214" spans="1:14">
      <c r="A214" s="295">
        <v>36305</v>
      </c>
      <c r="B214" s="296" t="s">
        <v>567</v>
      </c>
      <c r="C214" s="299">
        <v>-3682239</v>
      </c>
      <c r="D214" s="297">
        <v>-3679849</v>
      </c>
      <c r="E214" s="297">
        <v>-1415452</v>
      </c>
      <c r="F214" s="297">
        <v>-555097</v>
      </c>
      <c r="G214" s="297">
        <v>-756923</v>
      </c>
      <c r="H214" s="297">
        <v>0</v>
      </c>
      <c r="I214" s="297">
        <v>-10089560</v>
      </c>
      <c r="J214" s="300">
        <v>21767613</v>
      </c>
      <c r="K214" s="301">
        <v>25815011</v>
      </c>
      <c r="L214" s="301">
        <v>18506759</v>
      </c>
      <c r="M214" s="301">
        <v>17548632</v>
      </c>
      <c r="N214" s="301">
        <v>27406849</v>
      </c>
    </row>
    <row r="215" spans="1:14">
      <c r="A215" s="295">
        <v>36310</v>
      </c>
      <c r="B215" s="296" t="s">
        <v>568</v>
      </c>
      <c r="C215" s="299">
        <v>-1392</v>
      </c>
      <c r="D215" s="297">
        <v>-1392</v>
      </c>
      <c r="E215" s="297">
        <v>-179981</v>
      </c>
      <c r="F215" s="297">
        <v>0</v>
      </c>
      <c r="G215" s="297">
        <v>0</v>
      </c>
      <c r="H215" s="297">
        <v>0</v>
      </c>
      <c r="I215" s="297">
        <v>-182765</v>
      </c>
      <c r="J215" s="300">
        <v>0</v>
      </c>
      <c r="K215" s="301">
        <v>0</v>
      </c>
      <c r="L215" s="301">
        <v>0</v>
      </c>
      <c r="M215" s="301">
        <v>0</v>
      </c>
      <c r="N215" s="301">
        <v>0</v>
      </c>
    </row>
    <row r="216" spans="1:14">
      <c r="A216" s="295">
        <v>36400</v>
      </c>
      <c r="B216" s="296" t="s">
        <v>569</v>
      </c>
      <c r="C216" s="299">
        <v>-19254388</v>
      </c>
      <c r="D216" s="297">
        <v>-19240953</v>
      </c>
      <c r="E216" s="297">
        <v>-12147148</v>
      </c>
      <c r="F216" s="297">
        <v>-5960857</v>
      </c>
      <c r="G216" s="297">
        <v>-5260032</v>
      </c>
      <c r="H216" s="297">
        <v>0</v>
      </c>
      <c r="I216" s="297">
        <v>-61863378</v>
      </c>
      <c r="J216" s="300">
        <v>122348533</v>
      </c>
      <c r="K216" s="301">
        <v>145097619</v>
      </c>
      <c r="L216" s="301">
        <v>104020353</v>
      </c>
      <c r="M216" s="301">
        <v>98635040</v>
      </c>
      <c r="N216" s="301">
        <v>154044809</v>
      </c>
    </row>
    <row r="217" spans="1:14">
      <c r="A217" s="295">
        <v>36405</v>
      </c>
      <c r="B217" s="296" t="s">
        <v>570</v>
      </c>
      <c r="C217" s="299">
        <v>-3383516</v>
      </c>
      <c r="D217" s="297">
        <v>-3381337</v>
      </c>
      <c r="E217" s="297">
        <v>-1690246</v>
      </c>
      <c r="F217" s="297">
        <v>-1111823</v>
      </c>
      <c r="G217" s="297">
        <v>-932002</v>
      </c>
      <c r="H217" s="297">
        <v>0</v>
      </c>
      <c r="I217" s="297">
        <v>-10498924</v>
      </c>
      <c r="J217" s="300">
        <v>19844493</v>
      </c>
      <c r="K217" s="301">
        <v>23534313</v>
      </c>
      <c r="L217" s="301">
        <v>16871728</v>
      </c>
      <c r="M217" s="301">
        <v>15998249</v>
      </c>
      <c r="N217" s="301">
        <v>24985515</v>
      </c>
    </row>
    <row r="218" spans="1:14">
      <c r="A218" s="295">
        <v>36500</v>
      </c>
      <c r="B218" s="296" t="s">
        <v>571</v>
      </c>
      <c r="C218" s="299">
        <v>-36269727</v>
      </c>
      <c r="D218" s="297">
        <v>-36241167</v>
      </c>
      <c r="E218" s="297">
        <v>-19163173</v>
      </c>
      <c r="F218" s="297">
        <v>-9111292</v>
      </c>
      <c r="G218" s="297">
        <v>-9855531</v>
      </c>
      <c r="H218" s="297">
        <v>0</v>
      </c>
      <c r="I218" s="297">
        <v>-110640890</v>
      </c>
      <c r="J218" s="300">
        <v>260085848</v>
      </c>
      <c r="K218" s="301">
        <v>308445358</v>
      </c>
      <c r="L218" s="301">
        <v>221124202</v>
      </c>
      <c r="M218" s="301">
        <v>209676221</v>
      </c>
      <c r="N218" s="301">
        <v>327465102</v>
      </c>
    </row>
    <row r="219" spans="1:14">
      <c r="A219" s="295">
        <v>36501</v>
      </c>
      <c r="B219" s="296" t="s">
        <v>572</v>
      </c>
      <c r="C219" s="299">
        <v>-391323</v>
      </c>
      <c r="D219" s="297">
        <v>-390933</v>
      </c>
      <c r="E219" s="297">
        <v>-182200</v>
      </c>
      <c r="F219" s="297">
        <v>-115926</v>
      </c>
      <c r="G219" s="297">
        <v>-123533</v>
      </c>
      <c r="H219" s="297">
        <v>0</v>
      </c>
      <c r="I219" s="297">
        <v>-1203915</v>
      </c>
      <c r="J219" s="300">
        <v>3552627</v>
      </c>
      <c r="K219" s="301">
        <v>4213190</v>
      </c>
      <c r="L219" s="301">
        <v>3020433</v>
      </c>
      <c r="M219" s="301">
        <v>2864060</v>
      </c>
      <c r="N219" s="301">
        <v>4472990</v>
      </c>
    </row>
    <row r="220" spans="1:14">
      <c r="A220" s="295">
        <v>36502</v>
      </c>
      <c r="B220" s="296" t="s">
        <v>573</v>
      </c>
      <c r="C220" s="299">
        <v>-190005</v>
      </c>
      <c r="D220" s="297">
        <v>-189870</v>
      </c>
      <c r="E220" s="297">
        <v>-82637</v>
      </c>
      <c r="F220" s="297">
        <v>-50636</v>
      </c>
      <c r="G220" s="297">
        <v>-51590</v>
      </c>
      <c r="H220" s="297">
        <v>0</v>
      </c>
      <c r="I220" s="297">
        <v>-564738</v>
      </c>
      <c r="J220" s="300">
        <v>1231482</v>
      </c>
      <c r="K220" s="301">
        <v>1460460</v>
      </c>
      <c r="L220" s="301">
        <v>1047002</v>
      </c>
      <c r="M220" s="301">
        <v>992797</v>
      </c>
      <c r="N220" s="301">
        <v>1550517</v>
      </c>
    </row>
    <row r="221" spans="1:14">
      <c r="A221" s="295">
        <v>36505</v>
      </c>
      <c r="B221" s="296" t="s">
        <v>574</v>
      </c>
      <c r="C221" s="299">
        <v>-7562381</v>
      </c>
      <c r="D221" s="297">
        <v>-7557100</v>
      </c>
      <c r="E221" s="297">
        <v>-3745806</v>
      </c>
      <c r="F221" s="297">
        <v>-1886544</v>
      </c>
      <c r="G221" s="297">
        <v>-2021301</v>
      </c>
      <c r="H221" s="297">
        <v>0</v>
      </c>
      <c r="I221" s="297">
        <v>-22773132</v>
      </c>
      <c r="J221" s="300">
        <v>48088225</v>
      </c>
      <c r="K221" s="301">
        <v>57029592</v>
      </c>
      <c r="L221" s="301">
        <v>40884464</v>
      </c>
      <c r="M221" s="301">
        <v>38767804</v>
      </c>
      <c r="N221" s="301">
        <v>60546222</v>
      </c>
    </row>
    <row r="222" spans="1:14">
      <c r="A222" s="295">
        <v>36600</v>
      </c>
      <c r="B222" s="296" t="s">
        <v>575</v>
      </c>
      <c r="C222" s="299">
        <v>-2907240</v>
      </c>
      <c r="D222" s="297">
        <v>-2905408</v>
      </c>
      <c r="E222" s="297">
        <v>-1582320</v>
      </c>
      <c r="F222" s="297">
        <v>-897656</v>
      </c>
      <c r="G222" s="297">
        <v>-700256</v>
      </c>
      <c r="H222" s="297">
        <v>0</v>
      </c>
      <c r="I222" s="297">
        <v>-8992880</v>
      </c>
      <c r="J222" s="300">
        <v>16678334</v>
      </c>
      <c r="K222" s="301">
        <v>19779449</v>
      </c>
      <c r="L222" s="301">
        <v>14179869</v>
      </c>
      <c r="M222" s="301">
        <v>13445753</v>
      </c>
      <c r="N222" s="301">
        <v>20999114</v>
      </c>
    </row>
    <row r="223" spans="1:14">
      <c r="A223" s="295">
        <v>36601</v>
      </c>
      <c r="B223" s="296" t="s">
        <v>576</v>
      </c>
      <c r="C223" s="299">
        <v>-1470187</v>
      </c>
      <c r="D223" s="297">
        <v>-1469040</v>
      </c>
      <c r="E223" s="297">
        <v>-990810</v>
      </c>
      <c r="F223" s="297">
        <v>-665566</v>
      </c>
      <c r="G223" s="297">
        <v>-609551</v>
      </c>
      <c r="H223" s="297">
        <v>0</v>
      </c>
      <c r="I223" s="297">
        <v>-5205154</v>
      </c>
      <c r="J223" s="300">
        <v>10449033</v>
      </c>
      <c r="K223" s="301">
        <v>12391892</v>
      </c>
      <c r="L223" s="301">
        <v>8883736</v>
      </c>
      <c r="M223" s="301">
        <v>8423810</v>
      </c>
      <c r="N223" s="301">
        <v>13156016</v>
      </c>
    </row>
    <row r="224" spans="1:14">
      <c r="A224" s="295">
        <v>36700</v>
      </c>
      <c r="B224" s="296" t="s">
        <v>577</v>
      </c>
      <c r="C224" s="299">
        <v>-30531962</v>
      </c>
      <c r="D224" s="297">
        <v>-30506357</v>
      </c>
      <c r="E224" s="297">
        <v>-13554241</v>
      </c>
      <c r="F224" s="297">
        <v>-5141855</v>
      </c>
      <c r="G224" s="297">
        <v>-7571971</v>
      </c>
      <c r="H224" s="297">
        <v>0</v>
      </c>
      <c r="I224" s="297">
        <v>-87306386</v>
      </c>
      <c r="J224" s="300">
        <v>233171846</v>
      </c>
      <c r="K224" s="301">
        <v>276527054</v>
      </c>
      <c r="L224" s="301">
        <v>198241998</v>
      </c>
      <c r="M224" s="301">
        <v>187978668</v>
      </c>
      <c r="N224" s="301">
        <v>293578612</v>
      </c>
    </row>
    <row r="225" spans="1:14">
      <c r="A225" s="295">
        <v>36701</v>
      </c>
      <c r="B225" s="296" t="s">
        <v>578</v>
      </c>
      <c r="C225" s="299">
        <v>-164913</v>
      </c>
      <c r="D225" s="297">
        <v>-164785</v>
      </c>
      <c r="E225" s="297">
        <v>4515</v>
      </c>
      <c r="F225" s="297">
        <v>64372</v>
      </c>
      <c r="G225" s="297">
        <v>-26110</v>
      </c>
      <c r="H225" s="297">
        <v>0</v>
      </c>
      <c r="I225" s="297">
        <v>-286921</v>
      </c>
      <c r="J225" s="300">
        <v>1170061</v>
      </c>
      <c r="K225" s="301">
        <v>1387618</v>
      </c>
      <c r="L225" s="301">
        <v>994782</v>
      </c>
      <c r="M225" s="301">
        <v>943281</v>
      </c>
      <c r="N225" s="301">
        <v>1473184</v>
      </c>
    </row>
    <row r="226" spans="1:14">
      <c r="A226" s="295">
        <v>36705</v>
      </c>
      <c r="B226" s="296" t="s">
        <v>579</v>
      </c>
      <c r="C226" s="299">
        <v>-3693795</v>
      </c>
      <c r="D226" s="297">
        <v>-3691022</v>
      </c>
      <c r="E226" s="297">
        <v>-1375647</v>
      </c>
      <c r="F226" s="297">
        <v>-1038658</v>
      </c>
      <c r="G226" s="297">
        <v>-1099411</v>
      </c>
      <c r="H226" s="297">
        <v>0</v>
      </c>
      <c r="I226" s="297">
        <v>-10898533</v>
      </c>
      <c r="J226" s="300">
        <v>25248076</v>
      </c>
      <c r="K226" s="301">
        <v>29942620</v>
      </c>
      <c r="L226" s="301">
        <v>21465838</v>
      </c>
      <c r="M226" s="301">
        <v>20354514</v>
      </c>
      <c r="N226" s="301">
        <v>31788980</v>
      </c>
    </row>
    <row r="227" spans="1:14">
      <c r="A227" s="295">
        <v>36800</v>
      </c>
      <c r="B227" s="296" t="s">
        <v>580</v>
      </c>
      <c r="C227" s="299">
        <v>-12254898</v>
      </c>
      <c r="D227" s="297">
        <v>-12245962</v>
      </c>
      <c r="E227" s="297">
        <v>-6823604</v>
      </c>
      <c r="F227" s="297">
        <v>-3659218</v>
      </c>
      <c r="G227" s="297">
        <v>-3317640</v>
      </c>
      <c r="H227" s="297">
        <v>0</v>
      </c>
      <c r="I227" s="297">
        <v>-38301322</v>
      </c>
      <c r="J227" s="300">
        <v>81380270</v>
      </c>
      <c r="K227" s="301">
        <v>96511850</v>
      </c>
      <c r="L227" s="301">
        <v>69189259</v>
      </c>
      <c r="M227" s="301">
        <v>65607212</v>
      </c>
      <c r="N227" s="301">
        <v>102463085</v>
      </c>
    </row>
    <row r="228" spans="1:14">
      <c r="A228" s="295">
        <v>36802</v>
      </c>
      <c r="B228" s="296" t="s">
        <v>581</v>
      </c>
      <c r="C228" s="299">
        <v>176304</v>
      </c>
      <c r="D228" s="297">
        <v>177043</v>
      </c>
      <c r="E228" s="297">
        <v>501321</v>
      </c>
      <c r="F228" s="297">
        <v>335098</v>
      </c>
      <c r="G228" s="297">
        <v>165976</v>
      </c>
      <c r="H228" s="297">
        <v>0</v>
      </c>
      <c r="I228" s="297">
        <v>1355742</v>
      </c>
      <c r="J228" s="300">
        <v>6731739</v>
      </c>
      <c r="K228" s="301">
        <v>7983417</v>
      </c>
      <c r="L228" s="301">
        <v>5723305</v>
      </c>
      <c r="M228" s="301">
        <v>5426999</v>
      </c>
      <c r="N228" s="301">
        <v>8475701</v>
      </c>
    </row>
    <row r="229" spans="1:14">
      <c r="A229" s="295">
        <v>36810</v>
      </c>
      <c r="B229" s="296" t="s">
        <v>582</v>
      </c>
      <c r="C229" s="299">
        <v>-23566791</v>
      </c>
      <c r="D229" s="297">
        <v>-23548679</v>
      </c>
      <c r="E229" s="297">
        <v>-10973778</v>
      </c>
      <c r="F229" s="297">
        <v>-4386507</v>
      </c>
      <c r="G229" s="297">
        <v>-5278797</v>
      </c>
      <c r="H229" s="297">
        <v>0</v>
      </c>
      <c r="I229" s="297">
        <v>-67754552</v>
      </c>
      <c r="J229" s="300">
        <v>164931636</v>
      </c>
      <c r="K229" s="301">
        <v>195598484</v>
      </c>
      <c r="L229" s="301">
        <v>140224378</v>
      </c>
      <c r="M229" s="301">
        <v>132964720</v>
      </c>
      <c r="N229" s="301">
        <v>207659722</v>
      </c>
    </row>
    <row r="230" spans="1:14">
      <c r="A230" s="295">
        <v>36900</v>
      </c>
      <c r="B230" s="296" t="s">
        <v>583</v>
      </c>
      <c r="C230" s="299">
        <v>-2243601</v>
      </c>
      <c r="D230" s="297">
        <v>-2241887</v>
      </c>
      <c r="E230" s="297">
        <v>-1152737</v>
      </c>
      <c r="F230" s="297">
        <v>-375220</v>
      </c>
      <c r="G230" s="297">
        <v>-445837</v>
      </c>
      <c r="H230" s="297">
        <v>0</v>
      </c>
      <c r="I230" s="297">
        <v>-6459282</v>
      </c>
      <c r="J230" s="300">
        <v>15602223</v>
      </c>
      <c r="K230" s="301">
        <v>18503249</v>
      </c>
      <c r="L230" s="301">
        <v>13264963</v>
      </c>
      <c r="M230" s="301">
        <v>12578213</v>
      </c>
      <c r="N230" s="301">
        <v>19644220</v>
      </c>
    </row>
    <row r="231" spans="1:14">
      <c r="A231" s="295">
        <v>36901</v>
      </c>
      <c r="B231" s="296" t="s">
        <v>584</v>
      </c>
      <c r="C231" s="299">
        <v>-611927</v>
      </c>
      <c r="D231" s="297">
        <v>-611252</v>
      </c>
      <c r="E231" s="297">
        <v>-225914</v>
      </c>
      <c r="F231" s="297">
        <v>-39393</v>
      </c>
      <c r="G231" s="297">
        <v>-199949</v>
      </c>
      <c r="H231" s="297">
        <v>0</v>
      </c>
      <c r="I231" s="297">
        <v>-1688435</v>
      </c>
      <c r="J231" s="300">
        <v>6146453</v>
      </c>
      <c r="K231" s="301">
        <v>7289305</v>
      </c>
      <c r="L231" s="301">
        <v>5225696</v>
      </c>
      <c r="M231" s="301">
        <v>4955153</v>
      </c>
      <c r="N231" s="301">
        <v>7738787</v>
      </c>
    </row>
    <row r="232" spans="1:14">
      <c r="A232" s="295">
        <v>36905</v>
      </c>
      <c r="B232" s="296" t="s">
        <v>585</v>
      </c>
      <c r="C232" s="299">
        <v>-553273</v>
      </c>
      <c r="D232" s="297">
        <v>-552668</v>
      </c>
      <c r="E232" s="297">
        <v>-205630</v>
      </c>
      <c r="F232" s="297">
        <v>-62750</v>
      </c>
      <c r="G232" s="297">
        <v>-227473</v>
      </c>
      <c r="H232" s="297">
        <v>0</v>
      </c>
      <c r="I232" s="297">
        <v>-1601794</v>
      </c>
      <c r="J232" s="300">
        <v>5507819</v>
      </c>
      <c r="K232" s="301">
        <v>6531925</v>
      </c>
      <c r="L232" s="301">
        <v>4682731</v>
      </c>
      <c r="M232" s="301">
        <v>4440298</v>
      </c>
      <c r="N232" s="301">
        <v>6934704</v>
      </c>
    </row>
    <row r="233" spans="1:14">
      <c r="A233" s="295">
        <v>37000</v>
      </c>
      <c r="B233" s="296" t="s">
        <v>586</v>
      </c>
      <c r="C233" s="299">
        <v>-8312275</v>
      </c>
      <c r="D233" s="297">
        <v>-8306884</v>
      </c>
      <c r="E233" s="297">
        <v>-4378292</v>
      </c>
      <c r="F233" s="297">
        <v>-1976502</v>
      </c>
      <c r="G233" s="297">
        <v>-1568945</v>
      </c>
      <c r="H233" s="297">
        <v>0</v>
      </c>
      <c r="I233" s="297">
        <v>-24542898</v>
      </c>
      <c r="J233" s="300">
        <v>49095861</v>
      </c>
      <c r="K233" s="301">
        <v>58224584</v>
      </c>
      <c r="L233" s="301">
        <v>41741153</v>
      </c>
      <c r="M233" s="301">
        <v>39580141</v>
      </c>
      <c r="N233" s="301">
        <v>61814902</v>
      </c>
    </row>
    <row r="234" spans="1:14" ht="31.5">
      <c r="A234" s="295">
        <v>37001</v>
      </c>
      <c r="B234" s="296" t="s">
        <v>732</v>
      </c>
      <c r="C234" s="299">
        <v>254189</v>
      </c>
      <c r="D234" s="297">
        <v>254652</v>
      </c>
      <c r="E234" s="297">
        <v>269895</v>
      </c>
      <c r="F234" s="297">
        <v>247165</v>
      </c>
      <c r="G234" s="297">
        <v>122608</v>
      </c>
      <c r="H234" s="297">
        <v>0</v>
      </c>
      <c r="I234" s="297">
        <v>1148509</v>
      </c>
      <c r="J234" s="300">
        <v>4219833</v>
      </c>
      <c r="K234" s="301">
        <v>5004455</v>
      </c>
      <c r="L234" s="301">
        <v>3587689</v>
      </c>
      <c r="M234" s="301">
        <v>3401948</v>
      </c>
      <c r="N234" s="301">
        <v>5313046</v>
      </c>
    </row>
    <row r="235" spans="1:14">
      <c r="A235" s="295">
        <v>37005</v>
      </c>
      <c r="B235" s="296" t="s">
        <v>587</v>
      </c>
      <c r="C235" s="299">
        <v>-1815731</v>
      </c>
      <c r="D235" s="297">
        <v>-1814383</v>
      </c>
      <c r="E235" s="297">
        <v>-707279</v>
      </c>
      <c r="F235" s="297">
        <v>-265107</v>
      </c>
      <c r="G235" s="297">
        <v>-279980</v>
      </c>
      <c r="H235" s="297">
        <v>0</v>
      </c>
      <c r="I235" s="297">
        <v>-4882480</v>
      </c>
      <c r="J235" s="300">
        <v>12273042</v>
      </c>
      <c r="K235" s="301">
        <v>14555051</v>
      </c>
      <c r="L235" s="301">
        <v>10434503</v>
      </c>
      <c r="M235" s="301">
        <v>9894291</v>
      </c>
      <c r="N235" s="301">
        <v>15452563</v>
      </c>
    </row>
    <row r="236" spans="1:14">
      <c r="A236" s="295">
        <v>37100</v>
      </c>
      <c r="B236" s="296" t="s">
        <v>588</v>
      </c>
      <c r="C236" s="299">
        <v>-10174253</v>
      </c>
      <c r="D236" s="297">
        <v>-10165097</v>
      </c>
      <c r="E236" s="297">
        <v>-4611685</v>
      </c>
      <c r="F236" s="297">
        <v>-1289514</v>
      </c>
      <c r="G236" s="297">
        <v>-2345919</v>
      </c>
      <c r="H236" s="297">
        <v>0</v>
      </c>
      <c r="I236" s="297">
        <v>-28586468</v>
      </c>
      <c r="J236" s="300">
        <v>83378760</v>
      </c>
      <c r="K236" s="301">
        <v>98881934</v>
      </c>
      <c r="L236" s="301">
        <v>70888370</v>
      </c>
      <c r="M236" s="301">
        <v>67218357</v>
      </c>
      <c r="N236" s="301">
        <v>104979315</v>
      </c>
    </row>
    <row r="237" spans="1:14">
      <c r="A237" s="295">
        <v>37200</v>
      </c>
      <c r="B237" s="296" t="s">
        <v>589</v>
      </c>
      <c r="C237" s="299">
        <v>-2488442</v>
      </c>
      <c r="D237" s="297">
        <v>-2486565</v>
      </c>
      <c r="E237" s="297">
        <v>-1342693</v>
      </c>
      <c r="F237" s="297">
        <v>-510678</v>
      </c>
      <c r="G237" s="297">
        <v>-583643</v>
      </c>
      <c r="H237" s="297">
        <v>0</v>
      </c>
      <c r="I237" s="297">
        <v>-7412021</v>
      </c>
      <c r="J237" s="300">
        <v>17087565</v>
      </c>
      <c r="K237" s="301">
        <v>20264771</v>
      </c>
      <c r="L237" s="301">
        <v>14527796</v>
      </c>
      <c r="M237" s="301">
        <v>13775667</v>
      </c>
      <c r="N237" s="301">
        <v>21514363</v>
      </c>
    </row>
    <row r="238" spans="1:14">
      <c r="A238" s="295">
        <v>37300</v>
      </c>
      <c r="B238" s="296" t="s">
        <v>590</v>
      </c>
      <c r="C238" s="299">
        <v>-6693264</v>
      </c>
      <c r="D238" s="297">
        <v>-6688467</v>
      </c>
      <c r="E238" s="297">
        <v>-3834722</v>
      </c>
      <c r="F238" s="297">
        <v>-2073822</v>
      </c>
      <c r="G238" s="297">
        <v>-2084994</v>
      </c>
      <c r="H238" s="297">
        <v>0</v>
      </c>
      <c r="I238" s="297">
        <v>-21375269</v>
      </c>
      <c r="J238" s="300">
        <v>43685877</v>
      </c>
      <c r="K238" s="301">
        <v>51808686</v>
      </c>
      <c r="L238" s="301">
        <v>37141601</v>
      </c>
      <c r="M238" s="301">
        <v>35218716</v>
      </c>
      <c r="N238" s="301">
        <v>55003378</v>
      </c>
    </row>
    <row r="239" spans="1:14">
      <c r="A239" s="295">
        <v>37301</v>
      </c>
      <c r="B239" s="296" t="s">
        <v>591</v>
      </c>
      <c r="C239" s="299">
        <v>-679259</v>
      </c>
      <c r="D239" s="297">
        <v>-678681</v>
      </c>
      <c r="E239" s="297">
        <v>-381545</v>
      </c>
      <c r="F239" s="297">
        <v>-126617</v>
      </c>
      <c r="G239" s="297">
        <v>-190935</v>
      </c>
      <c r="H239" s="297">
        <v>0</v>
      </c>
      <c r="I239" s="297">
        <v>-2057037</v>
      </c>
      <c r="J239" s="300">
        <v>5261475</v>
      </c>
      <c r="K239" s="301">
        <v>6239776</v>
      </c>
      <c r="L239" s="301">
        <v>4473290</v>
      </c>
      <c r="M239" s="301">
        <v>4241700</v>
      </c>
      <c r="N239" s="301">
        <v>6624541</v>
      </c>
    </row>
    <row r="240" spans="1:14">
      <c r="A240" s="295">
        <v>37305</v>
      </c>
      <c r="B240" s="296" t="s">
        <v>592</v>
      </c>
      <c r="C240" s="299">
        <v>-2184001</v>
      </c>
      <c r="D240" s="297">
        <v>-2182886</v>
      </c>
      <c r="E240" s="297">
        <v>-904210</v>
      </c>
      <c r="F240" s="297">
        <v>-483719</v>
      </c>
      <c r="G240" s="297">
        <v>-515763</v>
      </c>
      <c r="H240" s="297">
        <v>0</v>
      </c>
      <c r="I240" s="297">
        <v>-6270579</v>
      </c>
      <c r="J240" s="300">
        <v>10155092</v>
      </c>
      <c r="K240" s="301">
        <v>12043296</v>
      </c>
      <c r="L240" s="301">
        <v>8633828</v>
      </c>
      <c r="M240" s="301">
        <v>8186840</v>
      </c>
      <c r="N240" s="301">
        <v>12785925</v>
      </c>
    </row>
    <row r="241" spans="1:14">
      <c r="A241" s="295">
        <v>37400</v>
      </c>
      <c r="B241" s="296" t="s">
        <v>593</v>
      </c>
      <c r="C241" s="299">
        <v>-32205521</v>
      </c>
      <c r="D241" s="297">
        <v>-32180816</v>
      </c>
      <c r="E241" s="297">
        <v>-14992057</v>
      </c>
      <c r="F241" s="297">
        <v>-5081288</v>
      </c>
      <c r="G241" s="297">
        <v>-7385288</v>
      </c>
      <c r="H241" s="297">
        <v>0</v>
      </c>
      <c r="I241" s="297">
        <v>-91844970</v>
      </c>
      <c r="J241" s="300">
        <v>224978470</v>
      </c>
      <c r="K241" s="301">
        <v>266810229</v>
      </c>
      <c r="L241" s="301">
        <v>191276015</v>
      </c>
      <c r="M241" s="301">
        <v>181373326</v>
      </c>
      <c r="N241" s="301">
        <v>283262615</v>
      </c>
    </row>
    <row r="242" spans="1:14">
      <c r="A242" s="295">
        <v>37405</v>
      </c>
      <c r="B242" s="296" t="s">
        <v>594</v>
      </c>
      <c r="C242" s="299">
        <v>-7749320</v>
      </c>
      <c r="D242" s="297">
        <v>-7744565</v>
      </c>
      <c r="E242" s="297">
        <v>-3774969</v>
      </c>
      <c r="F242" s="297">
        <v>-2499181</v>
      </c>
      <c r="G242" s="297">
        <v>-2067867</v>
      </c>
      <c r="H242" s="297">
        <v>0</v>
      </c>
      <c r="I242" s="297">
        <v>-23835902</v>
      </c>
      <c r="J242" s="300">
        <v>43294431</v>
      </c>
      <c r="K242" s="301">
        <v>51344455</v>
      </c>
      <c r="L242" s="301">
        <v>36808794</v>
      </c>
      <c r="M242" s="301">
        <v>34903139</v>
      </c>
      <c r="N242" s="301">
        <v>54510521</v>
      </c>
    </row>
    <row r="243" spans="1:14">
      <c r="A243" s="295">
        <v>37500</v>
      </c>
      <c r="B243" s="296" t="s">
        <v>595</v>
      </c>
      <c r="C243" s="299">
        <v>-3783827</v>
      </c>
      <c r="D243" s="297">
        <v>-3781249</v>
      </c>
      <c r="E243" s="297">
        <v>-1913985</v>
      </c>
      <c r="F243" s="297">
        <v>-799427</v>
      </c>
      <c r="G243" s="297">
        <v>-895416</v>
      </c>
      <c r="H243" s="297">
        <v>0</v>
      </c>
      <c r="I243" s="297">
        <v>-11173904</v>
      </c>
      <c r="J243" s="300">
        <v>23480843</v>
      </c>
      <c r="K243" s="301">
        <v>27846793</v>
      </c>
      <c r="L243" s="301">
        <v>19963341</v>
      </c>
      <c r="M243" s="301">
        <v>18929805</v>
      </c>
      <c r="N243" s="301">
        <v>29563917</v>
      </c>
    </row>
    <row r="244" spans="1:14">
      <c r="A244" s="295">
        <v>37600</v>
      </c>
      <c r="B244" s="296" t="s">
        <v>596</v>
      </c>
      <c r="C244" s="299">
        <v>-23789871</v>
      </c>
      <c r="D244" s="297">
        <v>-23774472</v>
      </c>
      <c r="E244" s="297">
        <v>-13637683</v>
      </c>
      <c r="F244" s="297">
        <v>-6578046</v>
      </c>
      <c r="G244" s="297">
        <v>-5968295</v>
      </c>
      <c r="H244" s="297">
        <v>0</v>
      </c>
      <c r="I244" s="297">
        <v>-73748367</v>
      </c>
      <c r="J244" s="300">
        <v>140235531</v>
      </c>
      <c r="K244" s="301">
        <v>166310466</v>
      </c>
      <c r="L244" s="301">
        <v>119227824</v>
      </c>
      <c r="M244" s="301">
        <v>113055194</v>
      </c>
      <c r="N244" s="301">
        <v>176565710</v>
      </c>
    </row>
    <row r="245" spans="1:14">
      <c r="A245" s="295">
        <v>37601</v>
      </c>
      <c r="B245" s="296" t="s">
        <v>597</v>
      </c>
      <c r="C245" s="299">
        <v>187351</v>
      </c>
      <c r="D245" s="297">
        <v>188774</v>
      </c>
      <c r="E245" s="297">
        <v>835703</v>
      </c>
      <c r="F245" s="297">
        <v>944492</v>
      </c>
      <c r="G245" s="297">
        <v>-81835</v>
      </c>
      <c r="H245" s="297">
        <v>0</v>
      </c>
      <c r="I245" s="297">
        <v>2074485</v>
      </c>
      <c r="J245" s="300">
        <v>12959601</v>
      </c>
      <c r="K245" s="301">
        <v>15369266</v>
      </c>
      <c r="L245" s="301">
        <v>11018213</v>
      </c>
      <c r="M245" s="301">
        <v>10447781</v>
      </c>
      <c r="N245" s="301">
        <v>16316985</v>
      </c>
    </row>
    <row r="246" spans="1:14">
      <c r="A246" s="295">
        <v>37605</v>
      </c>
      <c r="B246" s="296" t="s">
        <v>598</v>
      </c>
      <c r="C246" s="299">
        <v>-2743033</v>
      </c>
      <c r="D246" s="297">
        <v>-2741084</v>
      </c>
      <c r="E246" s="297">
        <v>-1183775</v>
      </c>
      <c r="F246" s="297">
        <v>-607246</v>
      </c>
      <c r="G246" s="297">
        <v>-672277</v>
      </c>
      <c r="H246" s="297">
        <v>0</v>
      </c>
      <c r="I246" s="297">
        <v>-7947415</v>
      </c>
      <c r="J246" s="300">
        <v>17748403</v>
      </c>
      <c r="K246" s="301">
        <v>21048482</v>
      </c>
      <c r="L246" s="301">
        <v>15089638</v>
      </c>
      <c r="M246" s="301">
        <v>14308422</v>
      </c>
      <c r="N246" s="301">
        <v>22346400</v>
      </c>
    </row>
    <row r="247" spans="1:14">
      <c r="A247" s="295">
        <v>37610</v>
      </c>
      <c r="B247" s="296" t="s">
        <v>599</v>
      </c>
      <c r="C247" s="299">
        <v>-7019799</v>
      </c>
      <c r="D247" s="297">
        <v>-7014766</v>
      </c>
      <c r="E247" s="297">
        <v>-3975677</v>
      </c>
      <c r="F247" s="297">
        <v>-1317928</v>
      </c>
      <c r="G247" s="297">
        <v>-1561670</v>
      </c>
      <c r="H247" s="297">
        <v>0</v>
      </c>
      <c r="I247" s="297">
        <v>-20889840</v>
      </c>
      <c r="J247" s="300">
        <v>45841671</v>
      </c>
      <c r="K247" s="301">
        <v>54365321</v>
      </c>
      <c r="L247" s="301">
        <v>38974450</v>
      </c>
      <c r="M247" s="301">
        <v>36956676</v>
      </c>
      <c r="N247" s="301">
        <v>57717664</v>
      </c>
    </row>
    <row r="248" spans="1:14">
      <c r="A248" s="295">
        <v>37700</v>
      </c>
      <c r="B248" s="296" t="s">
        <v>600</v>
      </c>
      <c r="C248" s="299">
        <v>-9943409</v>
      </c>
      <c r="D248" s="297">
        <v>-9936670</v>
      </c>
      <c r="E248" s="297">
        <v>-5178531</v>
      </c>
      <c r="F248" s="297">
        <v>-2294352</v>
      </c>
      <c r="G248" s="297">
        <v>-2483788</v>
      </c>
      <c r="H248" s="297">
        <v>0</v>
      </c>
      <c r="I248" s="297">
        <v>-29836750</v>
      </c>
      <c r="J248" s="300">
        <v>61364257</v>
      </c>
      <c r="K248" s="301">
        <v>72774126</v>
      </c>
      <c r="L248" s="301">
        <v>52171706</v>
      </c>
      <c r="M248" s="301">
        <v>49470687</v>
      </c>
      <c r="N248" s="301">
        <v>77261615</v>
      </c>
    </row>
    <row r="249" spans="1:14">
      <c r="A249" s="295">
        <v>37705</v>
      </c>
      <c r="B249" s="296" t="s">
        <v>601</v>
      </c>
      <c r="C249" s="299">
        <v>-2815867</v>
      </c>
      <c r="D249" s="297">
        <v>-2813888</v>
      </c>
      <c r="E249" s="297">
        <v>-1191602</v>
      </c>
      <c r="F249" s="297">
        <v>-804068</v>
      </c>
      <c r="G249" s="297">
        <v>-879523</v>
      </c>
      <c r="H249" s="297">
        <v>0</v>
      </c>
      <c r="I249" s="297">
        <v>-8504948</v>
      </c>
      <c r="J249" s="300">
        <v>18023073</v>
      </c>
      <c r="K249" s="301">
        <v>21374224</v>
      </c>
      <c r="L249" s="301">
        <v>15323162</v>
      </c>
      <c r="M249" s="301">
        <v>14529856</v>
      </c>
      <c r="N249" s="301">
        <v>22692228</v>
      </c>
    </row>
    <row r="250" spans="1:14">
      <c r="A250" s="295">
        <v>37800</v>
      </c>
      <c r="B250" s="296" t="s">
        <v>602</v>
      </c>
      <c r="C250" s="299">
        <v>-29547201</v>
      </c>
      <c r="D250" s="297">
        <v>-29526707</v>
      </c>
      <c r="E250" s="297">
        <v>-16067806</v>
      </c>
      <c r="F250" s="297">
        <v>-8541112</v>
      </c>
      <c r="G250" s="297">
        <v>-8935956</v>
      </c>
      <c r="H250" s="297">
        <v>0</v>
      </c>
      <c r="I250" s="297">
        <v>-92618782</v>
      </c>
      <c r="J250" s="300">
        <v>186628759</v>
      </c>
      <c r="K250" s="301">
        <v>221329899</v>
      </c>
      <c r="L250" s="301">
        <v>158671207</v>
      </c>
      <c r="M250" s="301">
        <v>150456525</v>
      </c>
      <c r="N250" s="301">
        <v>234977820</v>
      </c>
    </row>
    <row r="251" spans="1:14">
      <c r="A251" s="295">
        <v>37801</v>
      </c>
      <c r="B251" s="296" t="s">
        <v>603</v>
      </c>
      <c r="C251" s="299">
        <v>-116182</v>
      </c>
      <c r="D251" s="297">
        <v>-115977</v>
      </c>
      <c r="E251" s="297">
        <v>-68478</v>
      </c>
      <c r="F251" s="297">
        <v>-455</v>
      </c>
      <c r="G251" s="297">
        <v>-5747</v>
      </c>
      <c r="H251" s="297">
        <v>0</v>
      </c>
      <c r="I251" s="297">
        <v>-306839</v>
      </c>
      <c r="J251" s="300">
        <v>1866197</v>
      </c>
      <c r="K251" s="301">
        <v>2213192</v>
      </c>
      <c r="L251" s="301">
        <v>1586635</v>
      </c>
      <c r="M251" s="301">
        <v>1504492</v>
      </c>
      <c r="N251" s="301">
        <v>2349665</v>
      </c>
    </row>
    <row r="252" spans="1:14">
      <c r="A252" s="295">
        <v>37805</v>
      </c>
      <c r="B252" s="296" t="s">
        <v>604</v>
      </c>
      <c r="C252" s="299">
        <v>-2567871</v>
      </c>
      <c r="D252" s="297">
        <v>-2566351</v>
      </c>
      <c r="E252" s="297">
        <v>-1039906</v>
      </c>
      <c r="F252" s="297">
        <v>-608022</v>
      </c>
      <c r="G252" s="297">
        <v>-350780</v>
      </c>
      <c r="H252" s="297">
        <v>0</v>
      </c>
      <c r="I252" s="297">
        <v>-7132930</v>
      </c>
      <c r="J252" s="300">
        <v>13843596</v>
      </c>
      <c r="K252" s="301">
        <v>16417629</v>
      </c>
      <c r="L252" s="301">
        <v>11769784</v>
      </c>
      <c r="M252" s="301">
        <v>11160442</v>
      </c>
      <c r="N252" s="301">
        <v>17429994</v>
      </c>
    </row>
    <row r="253" spans="1:14">
      <c r="A253" s="295">
        <v>37900</v>
      </c>
      <c r="B253" s="296" t="s">
        <v>605</v>
      </c>
      <c r="C253" s="299">
        <v>-16667285</v>
      </c>
      <c r="D253" s="297">
        <v>-16656614</v>
      </c>
      <c r="E253" s="297">
        <v>-9104829</v>
      </c>
      <c r="F253" s="297">
        <v>-3905865</v>
      </c>
      <c r="G253" s="297">
        <v>-3026277</v>
      </c>
      <c r="H253" s="297">
        <v>0</v>
      </c>
      <c r="I253" s="297">
        <v>-49360870</v>
      </c>
      <c r="J253" s="300">
        <v>97169457</v>
      </c>
      <c r="K253" s="301">
        <v>115236828</v>
      </c>
      <c r="L253" s="301">
        <v>82613179</v>
      </c>
      <c r="M253" s="301">
        <v>78336152</v>
      </c>
      <c r="N253" s="301">
        <v>122342705</v>
      </c>
    </row>
    <row r="254" spans="1:14">
      <c r="A254" s="295">
        <v>37901</v>
      </c>
      <c r="B254" s="296" t="s">
        <v>606</v>
      </c>
      <c r="C254" s="299">
        <v>-115424</v>
      </c>
      <c r="D254" s="297">
        <v>-115143</v>
      </c>
      <c r="E254" s="297">
        <v>116616</v>
      </c>
      <c r="F254" s="297">
        <v>70241</v>
      </c>
      <c r="G254" s="297">
        <v>-41545</v>
      </c>
      <c r="H254" s="297">
        <v>0</v>
      </c>
      <c r="I254" s="297">
        <v>-85255</v>
      </c>
      <c r="J254" s="300">
        <v>2556909</v>
      </c>
      <c r="K254" s="301">
        <v>3032332</v>
      </c>
      <c r="L254" s="301">
        <v>2173876</v>
      </c>
      <c r="M254" s="301">
        <v>2061331</v>
      </c>
      <c r="N254" s="301">
        <v>3219316</v>
      </c>
    </row>
    <row r="255" spans="1:14">
      <c r="A255" s="295">
        <v>37905</v>
      </c>
      <c r="B255" s="296" t="s">
        <v>607</v>
      </c>
      <c r="C255" s="299">
        <v>-1876240</v>
      </c>
      <c r="D255" s="297">
        <v>-1875045</v>
      </c>
      <c r="E255" s="297">
        <v>-982646</v>
      </c>
      <c r="F255" s="297">
        <v>-398182</v>
      </c>
      <c r="G255" s="297">
        <v>-363720</v>
      </c>
      <c r="H255" s="297">
        <v>0</v>
      </c>
      <c r="I255" s="297">
        <v>-5495833</v>
      </c>
      <c r="J255" s="300">
        <v>10876829</v>
      </c>
      <c r="K255" s="301">
        <v>12899231</v>
      </c>
      <c r="L255" s="301">
        <v>9247447</v>
      </c>
      <c r="M255" s="301">
        <v>8768691</v>
      </c>
      <c r="N255" s="301">
        <v>13694639</v>
      </c>
    </row>
    <row r="256" spans="1:14">
      <c r="A256" s="295">
        <v>38000</v>
      </c>
      <c r="B256" s="296" t="s">
        <v>608</v>
      </c>
      <c r="C256" s="299">
        <v>-24890963</v>
      </c>
      <c r="D256" s="297">
        <v>-24872082</v>
      </c>
      <c r="E256" s="297">
        <v>-12816662</v>
      </c>
      <c r="F256" s="297">
        <v>-5796855</v>
      </c>
      <c r="G256" s="297">
        <v>-6190320</v>
      </c>
      <c r="H256" s="297">
        <v>0</v>
      </c>
      <c r="I256" s="297">
        <v>-74566882</v>
      </c>
      <c r="J256" s="300">
        <v>171945048</v>
      </c>
      <c r="K256" s="301">
        <v>203915946</v>
      </c>
      <c r="L256" s="301">
        <v>146187160</v>
      </c>
      <c r="M256" s="301">
        <v>138618799</v>
      </c>
      <c r="N256" s="301">
        <v>216490067</v>
      </c>
    </row>
    <row r="257" spans="1:14">
      <c r="A257" s="295">
        <v>38005</v>
      </c>
      <c r="B257" s="296" t="s">
        <v>609</v>
      </c>
      <c r="C257" s="299">
        <v>-5701708</v>
      </c>
      <c r="D257" s="297">
        <v>-5698124</v>
      </c>
      <c r="E257" s="297">
        <v>-1875861</v>
      </c>
      <c r="F257" s="297">
        <v>-615875</v>
      </c>
      <c r="G257" s="297">
        <v>-1062013</v>
      </c>
      <c r="H257" s="297">
        <v>0</v>
      </c>
      <c r="I257" s="297">
        <v>-14953581</v>
      </c>
      <c r="J257" s="300">
        <v>32638701</v>
      </c>
      <c r="K257" s="301">
        <v>38707434</v>
      </c>
      <c r="L257" s="301">
        <v>27749325</v>
      </c>
      <c r="M257" s="301">
        <v>26312694</v>
      </c>
      <c r="N257" s="301">
        <v>41094260</v>
      </c>
    </row>
    <row r="258" spans="1:14">
      <c r="A258" s="295">
        <v>38100</v>
      </c>
      <c r="B258" s="296" t="s">
        <v>610</v>
      </c>
      <c r="C258" s="299">
        <v>-11417051</v>
      </c>
      <c r="D258" s="297">
        <v>-11408627</v>
      </c>
      <c r="E258" s="297">
        <v>-5384398</v>
      </c>
      <c r="F258" s="297">
        <v>-2494408</v>
      </c>
      <c r="G258" s="297">
        <v>-2896063</v>
      </c>
      <c r="H258" s="297">
        <v>0</v>
      </c>
      <c r="I258" s="297">
        <v>-33600547</v>
      </c>
      <c r="J258" s="300">
        <v>76709081</v>
      </c>
      <c r="K258" s="301">
        <v>90972116</v>
      </c>
      <c r="L258" s="301">
        <v>65217829</v>
      </c>
      <c r="M258" s="301">
        <v>61841389</v>
      </c>
      <c r="N258" s="301">
        <v>96581753</v>
      </c>
    </row>
    <row r="259" spans="1:14">
      <c r="A259" s="295">
        <v>38105</v>
      </c>
      <c r="B259" s="296" t="s">
        <v>611</v>
      </c>
      <c r="C259" s="299">
        <v>-2600647</v>
      </c>
      <c r="D259" s="297">
        <v>-2599070</v>
      </c>
      <c r="E259" s="297">
        <v>-1086004</v>
      </c>
      <c r="F259" s="297">
        <v>-504895</v>
      </c>
      <c r="G259" s="297">
        <v>-522165</v>
      </c>
      <c r="H259" s="297">
        <v>0</v>
      </c>
      <c r="I259" s="297">
        <v>-7312781</v>
      </c>
      <c r="J259" s="300">
        <v>14359216</v>
      </c>
      <c r="K259" s="301">
        <v>17029121</v>
      </c>
      <c r="L259" s="301">
        <v>12208162</v>
      </c>
      <c r="M259" s="301">
        <v>11576124</v>
      </c>
      <c r="N259" s="301">
        <v>18079192</v>
      </c>
    </row>
    <row r="260" spans="1:14">
      <c r="A260" s="295">
        <v>38200</v>
      </c>
      <c r="B260" s="296" t="s">
        <v>612</v>
      </c>
      <c r="C260" s="299">
        <v>-11966005</v>
      </c>
      <c r="D260" s="297">
        <v>-11958358</v>
      </c>
      <c r="E260" s="297">
        <v>-6334155</v>
      </c>
      <c r="F260" s="297">
        <v>-2857749</v>
      </c>
      <c r="G260" s="297">
        <v>-2951897</v>
      </c>
      <c r="H260" s="297">
        <v>0</v>
      </c>
      <c r="I260" s="297">
        <v>-36068164</v>
      </c>
      <c r="J260" s="300">
        <v>69636753</v>
      </c>
      <c r="K260" s="301">
        <v>82584782</v>
      </c>
      <c r="L260" s="301">
        <v>59204957</v>
      </c>
      <c r="M260" s="301">
        <v>56139814</v>
      </c>
      <c r="N260" s="301">
        <v>87677229</v>
      </c>
    </row>
    <row r="261" spans="1:14">
      <c r="A261" s="295">
        <v>38205</v>
      </c>
      <c r="B261" s="296" t="s">
        <v>613</v>
      </c>
      <c r="C261" s="299">
        <v>-1478820</v>
      </c>
      <c r="D261" s="297">
        <v>-1477644</v>
      </c>
      <c r="E261" s="297">
        <v>-528938</v>
      </c>
      <c r="F261" s="297">
        <v>-166849</v>
      </c>
      <c r="G261" s="297">
        <v>-258270</v>
      </c>
      <c r="H261" s="297">
        <v>0</v>
      </c>
      <c r="I261" s="297">
        <v>-3910521</v>
      </c>
      <c r="J261" s="300">
        <v>10704566</v>
      </c>
      <c r="K261" s="301">
        <v>12694937</v>
      </c>
      <c r="L261" s="301">
        <v>9100989</v>
      </c>
      <c r="M261" s="301">
        <v>8629815</v>
      </c>
      <c r="N261" s="301">
        <v>13477749</v>
      </c>
    </row>
    <row r="262" spans="1:14">
      <c r="A262" s="295">
        <v>38210</v>
      </c>
      <c r="B262" s="296" t="s">
        <v>614</v>
      </c>
      <c r="C262" s="299">
        <v>-4190739</v>
      </c>
      <c r="D262" s="297">
        <v>-4187769</v>
      </c>
      <c r="E262" s="297">
        <v>-2264037</v>
      </c>
      <c r="F262" s="297">
        <v>-1083141</v>
      </c>
      <c r="G262" s="297">
        <v>-1113158</v>
      </c>
      <c r="H262" s="297">
        <v>0</v>
      </c>
      <c r="I262" s="297">
        <v>-12838844</v>
      </c>
      <c r="J262" s="300">
        <v>27046263</v>
      </c>
      <c r="K262" s="301">
        <v>32075156</v>
      </c>
      <c r="L262" s="301">
        <v>22994651</v>
      </c>
      <c r="M262" s="301">
        <v>21804178</v>
      </c>
      <c r="N262" s="301">
        <v>34053015</v>
      </c>
    </row>
    <row r="263" spans="1:14">
      <c r="A263" s="295">
        <v>38300</v>
      </c>
      <c r="B263" s="296" t="s">
        <v>615</v>
      </c>
      <c r="C263" s="299">
        <v>-9125177</v>
      </c>
      <c r="D263" s="297">
        <v>-9119053</v>
      </c>
      <c r="E263" s="297">
        <v>-4817623</v>
      </c>
      <c r="F263" s="297">
        <v>-2142234</v>
      </c>
      <c r="G263" s="297">
        <v>-1902685</v>
      </c>
      <c r="H263" s="297">
        <v>0</v>
      </c>
      <c r="I263" s="297">
        <v>-27106772</v>
      </c>
      <c r="J263" s="300">
        <v>55772661</v>
      </c>
      <c r="K263" s="301">
        <v>66142846</v>
      </c>
      <c r="L263" s="301">
        <v>47417747</v>
      </c>
      <c r="M263" s="301">
        <v>44962849</v>
      </c>
      <c r="N263" s="301">
        <v>70221429</v>
      </c>
    </row>
    <row r="264" spans="1:14">
      <c r="A264" s="295">
        <v>38400</v>
      </c>
      <c r="B264" s="296" t="s">
        <v>616</v>
      </c>
      <c r="C264" s="299">
        <v>-10940513</v>
      </c>
      <c r="D264" s="297">
        <v>-10932580</v>
      </c>
      <c r="E264" s="297">
        <v>-5322309</v>
      </c>
      <c r="F264" s="297">
        <v>-2094401</v>
      </c>
      <c r="G264" s="297">
        <v>-1743654</v>
      </c>
      <c r="H264" s="297">
        <v>0</v>
      </c>
      <c r="I264" s="297">
        <v>-31033457</v>
      </c>
      <c r="J264" s="300">
        <v>72244995</v>
      </c>
      <c r="K264" s="301">
        <v>85677993</v>
      </c>
      <c r="L264" s="301">
        <v>61422477</v>
      </c>
      <c r="M264" s="301">
        <v>58242529</v>
      </c>
      <c r="N264" s="301">
        <v>90961177</v>
      </c>
    </row>
    <row r="265" spans="1:14">
      <c r="A265" s="295">
        <v>38402</v>
      </c>
      <c r="B265" s="296" t="s">
        <v>617</v>
      </c>
      <c r="C265" s="299">
        <v>-59343</v>
      </c>
      <c r="D265" s="297">
        <v>-58746</v>
      </c>
      <c r="E265" s="297">
        <v>274114</v>
      </c>
      <c r="F265" s="297">
        <v>-56707</v>
      </c>
      <c r="G265" s="297">
        <v>-237536</v>
      </c>
      <c r="H265" s="297">
        <v>0</v>
      </c>
      <c r="I265" s="297">
        <v>-138218</v>
      </c>
      <c r="J265" s="300">
        <v>5437611</v>
      </c>
      <c r="K265" s="301">
        <v>6448663</v>
      </c>
      <c r="L265" s="301">
        <v>4623040</v>
      </c>
      <c r="M265" s="301">
        <v>4383698</v>
      </c>
      <c r="N265" s="301">
        <v>6846308</v>
      </c>
    </row>
    <row r="266" spans="1:14">
      <c r="A266" s="295">
        <v>38405</v>
      </c>
      <c r="B266" s="296" t="s">
        <v>618</v>
      </c>
      <c r="C266" s="299">
        <v>-2896026</v>
      </c>
      <c r="D266" s="297">
        <v>-2894116</v>
      </c>
      <c r="E266" s="297">
        <v>-1246471</v>
      </c>
      <c r="F266" s="297">
        <v>-952676</v>
      </c>
      <c r="G266" s="297">
        <v>-654995</v>
      </c>
      <c r="H266" s="297">
        <v>0</v>
      </c>
      <c r="I266" s="297">
        <v>-8644284</v>
      </c>
      <c r="J266" s="300">
        <v>17393057</v>
      </c>
      <c r="K266" s="301">
        <v>20627065</v>
      </c>
      <c r="L266" s="301">
        <v>14787524</v>
      </c>
      <c r="M266" s="301">
        <v>14021949</v>
      </c>
      <c r="N266" s="301">
        <v>21898996</v>
      </c>
    </row>
    <row r="267" spans="1:14">
      <c r="A267" s="295">
        <v>38500</v>
      </c>
      <c r="B267" s="296" t="s">
        <v>619</v>
      </c>
      <c r="C267" s="299">
        <v>-9270952</v>
      </c>
      <c r="D267" s="297">
        <v>-9265086</v>
      </c>
      <c r="E267" s="297">
        <v>-4730355</v>
      </c>
      <c r="F267" s="297">
        <v>-2115845</v>
      </c>
      <c r="G267" s="297">
        <v>-1885664</v>
      </c>
      <c r="H267" s="297">
        <v>0</v>
      </c>
      <c r="I267" s="297">
        <v>-27267902</v>
      </c>
      <c r="J267" s="300">
        <v>53421258</v>
      </c>
      <c r="K267" s="301">
        <v>63354232</v>
      </c>
      <c r="L267" s="301">
        <v>45418592</v>
      </c>
      <c r="M267" s="301">
        <v>43067193</v>
      </c>
      <c r="N267" s="301">
        <v>67260860</v>
      </c>
    </row>
    <row r="268" spans="1:14">
      <c r="A268" s="295">
        <v>38600</v>
      </c>
      <c r="B268" s="296" t="s">
        <v>620</v>
      </c>
      <c r="C268" s="299">
        <v>-11056479</v>
      </c>
      <c r="D268" s="297">
        <v>-11049041</v>
      </c>
      <c r="E268" s="297">
        <v>-6285017</v>
      </c>
      <c r="F268" s="297">
        <v>-2943261</v>
      </c>
      <c r="G268" s="297">
        <v>-2994869</v>
      </c>
      <c r="H268" s="297">
        <v>0</v>
      </c>
      <c r="I268" s="297">
        <v>-34328667</v>
      </c>
      <c r="J268" s="300">
        <v>67738655</v>
      </c>
      <c r="K268" s="301">
        <v>80333758</v>
      </c>
      <c r="L268" s="301">
        <v>57591199</v>
      </c>
      <c r="M268" s="301">
        <v>54609604</v>
      </c>
      <c r="N268" s="301">
        <v>85287399</v>
      </c>
    </row>
    <row r="269" spans="1:14">
      <c r="A269" s="295">
        <v>38601</v>
      </c>
      <c r="B269" s="296" t="s">
        <v>621</v>
      </c>
      <c r="C269" s="299">
        <v>-149878</v>
      </c>
      <c r="D269" s="297">
        <v>-149764</v>
      </c>
      <c r="E269" s="297">
        <v>-26511</v>
      </c>
      <c r="F269" s="297">
        <v>-7331</v>
      </c>
      <c r="G269" s="297">
        <v>-26463</v>
      </c>
      <c r="H269" s="297">
        <v>0</v>
      </c>
      <c r="I269" s="297">
        <v>-359947</v>
      </c>
      <c r="J269" s="300">
        <v>1043714</v>
      </c>
      <c r="K269" s="301">
        <v>1237778</v>
      </c>
      <c r="L269" s="301">
        <v>887362</v>
      </c>
      <c r="M269" s="301">
        <v>841422</v>
      </c>
      <c r="N269" s="301">
        <v>1314104</v>
      </c>
    </row>
    <row r="270" spans="1:14">
      <c r="A270" s="295">
        <v>38602</v>
      </c>
      <c r="B270" s="296" t="s">
        <v>622</v>
      </c>
      <c r="C270" s="299">
        <v>-462042</v>
      </c>
      <c r="D270" s="297">
        <v>-461346</v>
      </c>
      <c r="E270" s="297">
        <v>-179953</v>
      </c>
      <c r="F270" s="297">
        <v>-109705</v>
      </c>
      <c r="G270" s="297">
        <v>-151313</v>
      </c>
      <c r="H270" s="297">
        <v>0</v>
      </c>
      <c r="I270" s="297">
        <v>-1364359</v>
      </c>
      <c r="J270" s="300">
        <v>6338725</v>
      </c>
      <c r="K270" s="301">
        <v>7517326</v>
      </c>
      <c r="L270" s="301">
        <v>5389165</v>
      </c>
      <c r="M270" s="301">
        <v>5110158</v>
      </c>
      <c r="N270" s="301">
        <v>7980869</v>
      </c>
    </row>
    <row r="271" spans="1:14">
      <c r="A271" s="295">
        <v>38605</v>
      </c>
      <c r="B271" s="296" t="s">
        <v>623</v>
      </c>
      <c r="C271" s="299">
        <v>-3359054</v>
      </c>
      <c r="D271" s="297">
        <v>-3357221</v>
      </c>
      <c r="E271" s="297">
        <v>-1706446</v>
      </c>
      <c r="F271" s="297">
        <v>-997630</v>
      </c>
      <c r="G271" s="297">
        <v>-891359</v>
      </c>
      <c r="H271" s="297">
        <v>0</v>
      </c>
      <c r="I271" s="297">
        <v>-10311710</v>
      </c>
      <c r="J271" s="300">
        <v>16699443</v>
      </c>
      <c r="K271" s="301">
        <v>19804482</v>
      </c>
      <c r="L271" s="301">
        <v>14197816</v>
      </c>
      <c r="M271" s="301">
        <v>13462770</v>
      </c>
      <c r="N271" s="301">
        <v>21025691</v>
      </c>
    </row>
    <row r="272" spans="1:14">
      <c r="A272" s="295">
        <v>38610</v>
      </c>
      <c r="B272" s="296" t="s">
        <v>624</v>
      </c>
      <c r="C272" s="299">
        <v>-2106758</v>
      </c>
      <c r="D272" s="297">
        <v>-2105003</v>
      </c>
      <c r="E272" s="297">
        <v>-764683</v>
      </c>
      <c r="F272" s="297">
        <v>-134397</v>
      </c>
      <c r="G272" s="297">
        <v>-373642</v>
      </c>
      <c r="H272" s="297">
        <v>0</v>
      </c>
      <c r="I272" s="297">
        <v>-5484483</v>
      </c>
      <c r="J272" s="300">
        <v>15974813</v>
      </c>
      <c r="K272" s="301">
        <v>18945117</v>
      </c>
      <c r="L272" s="301">
        <v>13581738</v>
      </c>
      <c r="M272" s="301">
        <v>12878588</v>
      </c>
      <c r="N272" s="301">
        <v>20113335</v>
      </c>
    </row>
    <row r="273" spans="1:14">
      <c r="A273" s="295">
        <v>38620</v>
      </c>
      <c r="B273" s="296" t="s">
        <v>625</v>
      </c>
      <c r="C273" s="299">
        <v>-1995364</v>
      </c>
      <c r="D273" s="297">
        <v>-1994148</v>
      </c>
      <c r="E273" s="297">
        <v>-998802</v>
      </c>
      <c r="F273" s="297">
        <v>-440383</v>
      </c>
      <c r="G273" s="297">
        <v>-333903</v>
      </c>
      <c r="H273" s="297">
        <v>0</v>
      </c>
      <c r="I273" s="297">
        <v>-5762600</v>
      </c>
      <c r="J273" s="300">
        <v>11067592</v>
      </c>
      <c r="K273" s="301">
        <v>13125464</v>
      </c>
      <c r="L273" s="301">
        <v>9409634</v>
      </c>
      <c r="M273" s="301">
        <v>8922481</v>
      </c>
      <c r="N273" s="301">
        <v>13934823</v>
      </c>
    </row>
    <row r="274" spans="1:14">
      <c r="A274" s="295">
        <v>38700</v>
      </c>
      <c r="B274" s="296" t="s">
        <v>626</v>
      </c>
      <c r="C274" s="299">
        <v>-3260520</v>
      </c>
      <c r="D274" s="297">
        <v>-3258222</v>
      </c>
      <c r="E274" s="297">
        <v>-1767081</v>
      </c>
      <c r="F274" s="297">
        <v>-787959</v>
      </c>
      <c r="G274" s="297">
        <v>-865572</v>
      </c>
      <c r="H274" s="297">
        <v>0</v>
      </c>
      <c r="I274" s="297">
        <v>-9939354</v>
      </c>
      <c r="J274" s="300">
        <v>20924897</v>
      </c>
      <c r="K274" s="301">
        <v>24815603</v>
      </c>
      <c r="L274" s="301">
        <v>17790284</v>
      </c>
      <c r="M274" s="301">
        <v>16869250</v>
      </c>
      <c r="N274" s="301">
        <v>26345814</v>
      </c>
    </row>
    <row r="275" spans="1:14">
      <c r="A275" s="295">
        <v>38701</v>
      </c>
      <c r="B275" s="296" t="s">
        <v>627</v>
      </c>
      <c r="C275" s="299">
        <v>-202437</v>
      </c>
      <c r="D275" s="297">
        <v>-202287</v>
      </c>
      <c r="E275" s="297">
        <v>-73768</v>
      </c>
      <c r="F275" s="297">
        <v>-17589</v>
      </c>
      <c r="G275" s="297">
        <v>-40673</v>
      </c>
      <c r="H275" s="297">
        <v>0</v>
      </c>
      <c r="I275" s="297">
        <v>-536754</v>
      </c>
      <c r="J275" s="300">
        <v>1364221</v>
      </c>
      <c r="K275" s="301">
        <v>1617879</v>
      </c>
      <c r="L275" s="301">
        <v>1159856</v>
      </c>
      <c r="M275" s="301">
        <v>1099809</v>
      </c>
      <c r="N275" s="301">
        <v>1717643</v>
      </c>
    </row>
    <row r="276" spans="1:14">
      <c r="A276" s="295">
        <v>38800</v>
      </c>
      <c r="B276" s="296" t="s">
        <v>628</v>
      </c>
      <c r="C276" s="299">
        <v>-5671299</v>
      </c>
      <c r="D276" s="297">
        <v>-5667323</v>
      </c>
      <c r="E276" s="297">
        <v>-2864924</v>
      </c>
      <c r="F276" s="297">
        <v>-1237215</v>
      </c>
      <c r="G276" s="297">
        <v>-1237480</v>
      </c>
      <c r="H276" s="297">
        <v>0</v>
      </c>
      <c r="I276" s="297">
        <v>-16678241</v>
      </c>
      <c r="J276" s="300">
        <v>36208317</v>
      </c>
      <c r="K276" s="301">
        <v>42940772</v>
      </c>
      <c r="L276" s="301">
        <v>30784201</v>
      </c>
      <c r="M276" s="301">
        <v>29190450</v>
      </c>
      <c r="N276" s="301">
        <v>45588640</v>
      </c>
    </row>
    <row r="277" spans="1:14">
      <c r="A277" s="295">
        <v>38801</v>
      </c>
      <c r="B277" s="296" t="s">
        <v>629</v>
      </c>
      <c r="C277" s="299">
        <v>-268533</v>
      </c>
      <c r="D277" s="297">
        <v>-268137</v>
      </c>
      <c r="E277" s="297">
        <v>-126275</v>
      </c>
      <c r="F277" s="297">
        <v>-33238</v>
      </c>
      <c r="G277" s="297">
        <v>40854</v>
      </c>
      <c r="H277" s="297">
        <v>0</v>
      </c>
      <c r="I277" s="297">
        <v>-655329</v>
      </c>
      <c r="J277" s="300">
        <v>3614066</v>
      </c>
      <c r="K277" s="301">
        <v>4286053</v>
      </c>
      <c r="L277" s="301">
        <v>3072668</v>
      </c>
      <c r="M277" s="301">
        <v>2913590</v>
      </c>
      <c r="N277" s="301">
        <v>4550345</v>
      </c>
    </row>
    <row r="278" spans="1:14">
      <c r="A278" s="295">
        <v>38900</v>
      </c>
      <c r="B278" s="296" t="s">
        <v>630</v>
      </c>
      <c r="C278" s="299">
        <v>-1223045</v>
      </c>
      <c r="D278" s="297">
        <v>-1222123</v>
      </c>
      <c r="E278" s="297">
        <v>-439218</v>
      </c>
      <c r="F278" s="297">
        <v>-124294.99999999999</v>
      </c>
      <c r="G278" s="297">
        <v>-121272</v>
      </c>
      <c r="H278" s="297">
        <v>0</v>
      </c>
      <c r="I278" s="297">
        <v>-3129953</v>
      </c>
      <c r="J278" s="300">
        <v>8390798</v>
      </c>
      <c r="K278" s="301">
        <v>9950956</v>
      </c>
      <c r="L278" s="301">
        <v>7133831</v>
      </c>
      <c r="M278" s="301">
        <v>6764500</v>
      </c>
      <c r="N278" s="301">
        <v>10564564</v>
      </c>
    </row>
    <row r="279" spans="1:14">
      <c r="A279" s="295">
        <v>39000</v>
      </c>
      <c r="B279" s="296" t="s">
        <v>631</v>
      </c>
      <c r="C279" s="299">
        <v>-56121617</v>
      </c>
      <c r="D279" s="297">
        <v>-56079791</v>
      </c>
      <c r="E279" s="297">
        <v>-29214608</v>
      </c>
      <c r="F279" s="297">
        <v>-9764359</v>
      </c>
      <c r="G279" s="297">
        <v>-12643331</v>
      </c>
      <c r="H279" s="297">
        <v>0</v>
      </c>
      <c r="I279" s="297">
        <v>-163823706</v>
      </c>
      <c r="J279" s="300">
        <v>380897241</v>
      </c>
      <c r="K279" s="301">
        <v>451720025</v>
      </c>
      <c r="L279" s="301">
        <v>323837683</v>
      </c>
      <c r="M279" s="301">
        <v>307072048</v>
      </c>
      <c r="N279" s="301">
        <v>479574551</v>
      </c>
    </row>
    <row r="280" spans="1:14">
      <c r="A280" s="295">
        <v>39100</v>
      </c>
      <c r="B280" s="296" t="s">
        <v>632</v>
      </c>
      <c r="C280" s="299">
        <v>-9910504</v>
      </c>
      <c r="D280" s="297">
        <v>-9905509</v>
      </c>
      <c r="E280" s="297">
        <v>-5912686</v>
      </c>
      <c r="F280" s="297">
        <v>-3104825</v>
      </c>
      <c r="G280" s="297">
        <v>-2217151</v>
      </c>
      <c r="H280" s="297">
        <v>0</v>
      </c>
      <c r="I280" s="297">
        <v>-31050675</v>
      </c>
      <c r="J280" s="300">
        <v>45495459</v>
      </c>
      <c r="K280" s="301">
        <v>53954735</v>
      </c>
      <c r="L280" s="301">
        <v>38680102</v>
      </c>
      <c r="M280" s="301">
        <v>36677566</v>
      </c>
      <c r="N280" s="301">
        <v>57281760</v>
      </c>
    </row>
    <row r="281" spans="1:14">
      <c r="A281" s="295">
        <v>39101</v>
      </c>
      <c r="B281" s="296" t="s">
        <v>633</v>
      </c>
      <c r="C281" s="299">
        <v>-330830</v>
      </c>
      <c r="D281" s="297">
        <v>-330116</v>
      </c>
      <c r="E281" s="297">
        <v>25696</v>
      </c>
      <c r="F281" s="297">
        <v>96190</v>
      </c>
      <c r="G281" s="297">
        <v>-119702</v>
      </c>
      <c r="H281" s="297">
        <v>0</v>
      </c>
      <c r="I281" s="297">
        <v>-658762</v>
      </c>
      <c r="J281" s="300">
        <v>6504702</v>
      </c>
      <c r="K281" s="301">
        <v>7714165</v>
      </c>
      <c r="L281" s="301">
        <v>5530278</v>
      </c>
      <c r="M281" s="301">
        <v>5243966</v>
      </c>
      <c r="N281" s="301">
        <v>8189845</v>
      </c>
    </row>
    <row r="282" spans="1:14">
      <c r="A282" s="295">
        <v>39105</v>
      </c>
      <c r="B282" s="296" t="s">
        <v>634</v>
      </c>
      <c r="C282" s="299">
        <v>-4307649</v>
      </c>
      <c r="D282" s="297">
        <v>-4305785</v>
      </c>
      <c r="E282" s="297">
        <v>-2453319</v>
      </c>
      <c r="F282" s="297">
        <v>-1552674</v>
      </c>
      <c r="G282" s="297">
        <v>-828026</v>
      </c>
      <c r="H282" s="297">
        <v>0</v>
      </c>
      <c r="I282" s="297">
        <v>-13447453</v>
      </c>
      <c r="J282" s="300">
        <v>16973309</v>
      </c>
      <c r="K282" s="301">
        <v>20129270</v>
      </c>
      <c r="L282" s="301">
        <v>14430656</v>
      </c>
      <c r="M282" s="301">
        <v>13683556</v>
      </c>
      <c r="N282" s="301">
        <v>21370506</v>
      </c>
    </row>
    <row r="283" spans="1:14">
      <c r="A283" s="295">
        <v>39200</v>
      </c>
      <c r="B283" s="296" t="s">
        <v>635</v>
      </c>
      <c r="C283" s="299">
        <v>-215754345</v>
      </c>
      <c r="D283" s="297">
        <v>-215575114</v>
      </c>
      <c r="E283" s="297">
        <v>-109253982</v>
      </c>
      <c r="F283" s="297">
        <v>-41381853</v>
      </c>
      <c r="G283" s="297">
        <v>-53068651</v>
      </c>
      <c r="H283" s="297">
        <v>0</v>
      </c>
      <c r="I283" s="297">
        <v>-635033945</v>
      </c>
      <c r="J283" s="300">
        <v>1632187417</v>
      </c>
      <c r="K283" s="301">
        <v>1935670996</v>
      </c>
      <c r="L283" s="301">
        <v>1387680808</v>
      </c>
      <c r="M283" s="301">
        <v>1315838180</v>
      </c>
      <c r="N283" s="301">
        <v>2055030763</v>
      </c>
    </row>
    <row r="284" spans="1:14">
      <c r="A284" s="295">
        <v>39201</v>
      </c>
      <c r="B284" s="296" t="s">
        <v>636</v>
      </c>
      <c r="C284" s="299">
        <v>-788897</v>
      </c>
      <c r="D284" s="297">
        <v>-788403</v>
      </c>
      <c r="E284" s="297">
        <v>-450375</v>
      </c>
      <c r="F284" s="297">
        <v>-264051</v>
      </c>
      <c r="G284" s="297">
        <v>-178291</v>
      </c>
      <c r="H284" s="297">
        <v>0</v>
      </c>
      <c r="I284" s="297">
        <v>-2470017</v>
      </c>
      <c r="J284" s="300">
        <v>4498496</v>
      </c>
      <c r="K284" s="301">
        <v>5334931</v>
      </c>
      <c r="L284" s="301">
        <v>3824608</v>
      </c>
      <c r="M284" s="301">
        <v>3626601</v>
      </c>
      <c r="N284" s="301">
        <v>5663901</v>
      </c>
    </row>
    <row r="285" spans="1:14">
      <c r="A285" s="295">
        <v>39204</v>
      </c>
      <c r="B285" s="296" t="s">
        <v>637</v>
      </c>
      <c r="C285" s="299">
        <v>84295</v>
      </c>
      <c r="D285" s="297">
        <v>85191</v>
      </c>
      <c r="E285" s="297">
        <v>460221</v>
      </c>
      <c r="F285" s="297">
        <v>450500</v>
      </c>
      <c r="G285" s="297">
        <v>75680</v>
      </c>
      <c r="H285" s="297">
        <v>0</v>
      </c>
      <c r="I285" s="297">
        <v>1155887</v>
      </c>
      <c r="J285" s="300">
        <v>8158038</v>
      </c>
      <c r="K285" s="301">
        <v>9674917</v>
      </c>
      <c r="L285" s="301">
        <v>6935939</v>
      </c>
      <c r="M285" s="301">
        <v>6576854</v>
      </c>
      <c r="N285" s="301">
        <v>10271504</v>
      </c>
    </row>
    <row r="286" spans="1:14">
      <c r="A286" s="295">
        <v>39205</v>
      </c>
      <c r="B286" s="296" t="s">
        <v>638</v>
      </c>
      <c r="C286" s="299">
        <v>-16178157</v>
      </c>
      <c r="D286" s="297">
        <v>-16164024</v>
      </c>
      <c r="E286" s="297">
        <v>-6197937</v>
      </c>
      <c r="F286" s="297">
        <v>-3005231</v>
      </c>
      <c r="G286" s="297">
        <v>-4979790</v>
      </c>
      <c r="H286" s="297">
        <v>0</v>
      </c>
      <c r="I286" s="297">
        <v>-46525139</v>
      </c>
      <c r="J286" s="300">
        <v>128705016</v>
      </c>
      <c r="K286" s="301">
        <v>152636005</v>
      </c>
      <c r="L286" s="301">
        <v>109424616</v>
      </c>
      <c r="M286" s="301">
        <v>103759515</v>
      </c>
      <c r="N286" s="301">
        <v>162048038</v>
      </c>
    </row>
    <row r="287" spans="1:14">
      <c r="A287" s="295">
        <v>39208</v>
      </c>
      <c r="B287" s="296" t="s">
        <v>639</v>
      </c>
      <c r="C287" s="299">
        <v>-1419511</v>
      </c>
      <c r="D287" s="297">
        <v>-1418359</v>
      </c>
      <c r="E287" s="297">
        <v>-553829</v>
      </c>
      <c r="F287" s="297">
        <v>-129713</v>
      </c>
      <c r="G287" s="297">
        <v>-161714</v>
      </c>
      <c r="H287" s="297">
        <v>0</v>
      </c>
      <c r="I287" s="297">
        <v>-3683126</v>
      </c>
      <c r="J287" s="300">
        <v>10485110</v>
      </c>
      <c r="K287" s="301">
        <v>12434677</v>
      </c>
      <c r="L287" s="301">
        <v>8914409</v>
      </c>
      <c r="M287" s="301">
        <v>8452895</v>
      </c>
      <c r="N287" s="301">
        <v>13201440</v>
      </c>
    </row>
    <row r="288" spans="1:14">
      <c r="A288" s="295">
        <v>39209</v>
      </c>
      <c r="B288" s="296" t="s">
        <v>640</v>
      </c>
      <c r="C288" s="299">
        <v>-771768</v>
      </c>
      <c r="D288" s="297">
        <v>-771272</v>
      </c>
      <c r="E288" s="297">
        <v>-457353</v>
      </c>
      <c r="F288" s="297">
        <v>-229733</v>
      </c>
      <c r="G288" s="297">
        <v>-255907</v>
      </c>
      <c r="H288" s="297">
        <v>0</v>
      </c>
      <c r="I288" s="297">
        <v>-2486033</v>
      </c>
      <c r="J288" s="300">
        <v>4516040</v>
      </c>
      <c r="K288" s="301">
        <v>5355738</v>
      </c>
      <c r="L288" s="301">
        <v>3839524</v>
      </c>
      <c r="M288" s="301">
        <v>3640745</v>
      </c>
      <c r="N288" s="301">
        <v>5685990</v>
      </c>
    </row>
    <row r="289" spans="1:14">
      <c r="A289" s="295">
        <v>39220</v>
      </c>
      <c r="B289" s="296" t="s">
        <v>733</v>
      </c>
      <c r="C289" s="299">
        <v>195874</v>
      </c>
      <c r="D289" s="297">
        <v>196066</v>
      </c>
      <c r="E289" s="297">
        <v>339757</v>
      </c>
      <c r="F289" s="297">
        <v>405037</v>
      </c>
      <c r="G289" s="297">
        <v>130721</v>
      </c>
      <c r="H289" s="297">
        <v>0</v>
      </c>
      <c r="I289" s="297">
        <v>1267455</v>
      </c>
      <c r="J289" s="300">
        <v>1753685</v>
      </c>
      <c r="K289" s="301">
        <v>2079760</v>
      </c>
      <c r="L289" s="301">
        <v>1490978</v>
      </c>
      <c r="M289" s="301">
        <v>1413788</v>
      </c>
      <c r="N289" s="301">
        <v>2208005</v>
      </c>
    </row>
    <row r="290" spans="1:14">
      <c r="A290" s="295">
        <v>39300</v>
      </c>
      <c r="B290" s="296" t="s">
        <v>641</v>
      </c>
      <c r="C290" s="299">
        <v>-4022524</v>
      </c>
      <c r="D290" s="297">
        <v>-4020631</v>
      </c>
      <c r="E290" s="297">
        <v>-2263725</v>
      </c>
      <c r="F290" s="297">
        <v>-1043446</v>
      </c>
      <c r="G290" s="297">
        <v>-1040520</v>
      </c>
      <c r="H290" s="297">
        <v>0</v>
      </c>
      <c r="I290" s="297">
        <v>-12390846</v>
      </c>
      <c r="J290" s="300">
        <v>17237027</v>
      </c>
      <c r="K290" s="301">
        <v>20442024</v>
      </c>
      <c r="L290" s="301">
        <v>14654869</v>
      </c>
      <c r="M290" s="301">
        <v>13896161</v>
      </c>
      <c r="N290" s="301">
        <v>21702545</v>
      </c>
    </row>
    <row r="291" spans="1:14">
      <c r="A291" s="295">
        <v>39301</v>
      </c>
      <c r="B291" s="296" t="s">
        <v>642</v>
      </c>
      <c r="C291" s="299">
        <v>-245919</v>
      </c>
      <c r="D291" s="297">
        <v>-245818</v>
      </c>
      <c r="E291" s="297">
        <v>-232058</v>
      </c>
      <c r="F291" s="297">
        <v>-50852</v>
      </c>
      <c r="G291" s="297">
        <v>1328</v>
      </c>
      <c r="H291" s="297">
        <v>0</v>
      </c>
      <c r="I291" s="297">
        <v>-773319</v>
      </c>
      <c r="J291" s="300">
        <v>927885</v>
      </c>
      <c r="K291" s="301">
        <v>1100413</v>
      </c>
      <c r="L291" s="301">
        <v>788885</v>
      </c>
      <c r="M291" s="301">
        <v>748043</v>
      </c>
      <c r="N291" s="301">
        <v>1168268</v>
      </c>
    </row>
    <row r="292" spans="1:14">
      <c r="A292" s="295">
        <v>39400</v>
      </c>
      <c r="B292" s="296" t="s">
        <v>643</v>
      </c>
      <c r="C292" s="299">
        <v>-2656339</v>
      </c>
      <c r="D292" s="297">
        <v>-2655054</v>
      </c>
      <c r="E292" s="297">
        <v>-1528249</v>
      </c>
      <c r="F292" s="297">
        <v>-1078534</v>
      </c>
      <c r="G292" s="297">
        <v>-722317</v>
      </c>
      <c r="H292" s="297">
        <v>0</v>
      </c>
      <c r="I292" s="297">
        <v>-8640493</v>
      </c>
      <c r="J292" s="300">
        <v>11704241</v>
      </c>
      <c r="K292" s="301">
        <v>13880489</v>
      </c>
      <c r="L292" s="301">
        <v>9950910</v>
      </c>
      <c r="M292" s="301">
        <v>9435735</v>
      </c>
      <c r="N292" s="301">
        <v>14736405</v>
      </c>
    </row>
    <row r="293" spans="1:14">
      <c r="A293" s="295">
        <v>39401</v>
      </c>
      <c r="B293" s="296" t="s">
        <v>644</v>
      </c>
      <c r="C293" s="299">
        <v>-22984</v>
      </c>
      <c r="D293" s="297">
        <v>-21610</v>
      </c>
      <c r="E293" s="297">
        <v>373720</v>
      </c>
      <c r="F293" s="297">
        <v>415737</v>
      </c>
      <c r="G293" s="297">
        <v>104126</v>
      </c>
      <c r="H293" s="297">
        <v>0</v>
      </c>
      <c r="I293" s="297">
        <v>848989</v>
      </c>
      <c r="J293" s="300">
        <v>12512094</v>
      </c>
      <c r="K293" s="301">
        <v>14838551</v>
      </c>
      <c r="L293" s="301">
        <v>10637744</v>
      </c>
      <c r="M293" s="301">
        <v>10087010</v>
      </c>
      <c r="N293" s="301">
        <v>15753545</v>
      </c>
    </row>
    <row r="294" spans="1:14">
      <c r="A294" s="295">
        <v>39500</v>
      </c>
      <c r="B294" s="296" t="s">
        <v>645</v>
      </c>
      <c r="C294" s="299">
        <v>-6521449</v>
      </c>
      <c r="D294" s="297">
        <v>-6515881</v>
      </c>
      <c r="E294" s="297">
        <v>-2872570</v>
      </c>
      <c r="F294" s="297">
        <v>-834705</v>
      </c>
      <c r="G294" s="297">
        <v>-1543465</v>
      </c>
      <c r="H294" s="297">
        <v>0</v>
      </c>
      <c r="I294" s="297">
        <v>-18288070</v>
      </c>
      <c r="J294" s="300">
        <v>50704690</v>
      </c>
      <c r="K294" s="301">
        <v>60132554</v>
      </c>
      <c r="L294" s="301">
        <v>43108974</v>
      </c>
      <c r="M294" s="301">
        <v>40877148</v>
      </c>
      <c r="N294" s="301">
        <v>63840522</v>
      </c>
    </row>
    <row r="295" spans="1:14">
      <c r="A295" s="295">
        <v>39501</v>
      </c>
      <c r="B295" s="296" t="s">
        <v>646</v>
      </c>
      <c r="C295" s="299">
        <v>-254446</v>
      </c>
      <c r="D295" s="297">
        <v>-254299</v>
      </c>
      <c r="E295" s="297">
        <v>-149986</v>
      </c>
      <c r="F295" s="297">
        <v>-76835</v>
      </c>
      <c r="G295" s="297">
        <v>-42439</v>
      </c>
      <c r="H295" s="297">
        <v>0</v>
      </c>
      <c r="I295" s="297">
        <v>-778005</v>
      </c>
      <c r="J295" s="300">
        <v>1341554</v>
      </c>
      <c r="K295" s="301">
        <v>1590999</v>
      </c>
      <c r="L295" s="301">
        <v>1140586</v>
      </c>
      <c r="M295" s="301">
        <v>1081535</v>
      </c>
      <c r="N295" s="301">
        <v>1689105</v>
      </c>
    </row>
    <row r="296" spans="1:14">
      <c r="A296" s="295">
        <v>39600</v>
      </c>
      <c r="B296" s="296" t="s">
        <v>647</v>
      </c>
      <c r="C296" s="299">
        <v>-21736332</v>
      </c>
      <c r="D296" s="297">
        <v>-21719190</v>
      </c>
      <c r="E296" s="297">
        <v>-10911746</v>
      </c>
      <c r="F296" s="297">
        <v>-4249301</v>
      </c>
      <c r="G296" s="297">
        <v>-5040391</v>
      </c>
      <c r="H296" s="297">
        <v>0</v>
      </c>
      <c r="I296" s="297">
        <v>-63656960</v>
      </c>
      <c r="J296" s="300">
        <v>156100760</v>
      </c>
      <c r="K296" s="301">
        <v>185125623</v>
      </c>
      <c r="L296" s="301">
        <v>132716394</v>
      </c>
      <c r="M296" s="301">
        <v>125845437</v>
      </c>
      <c r="N296" s="301">
        <v>196541071</v>
      </c>
    </row>
    <row r="297" spans="1:14">
      <c r="A297" s="295">
        <v>39605</v>
      </c>
      <c r="B297" s="296" t="s">
        <v>648</v>
      </c>
      <c r="C297" s="299">
        <v>-3121035</v>
      </c>
      <c r="D297" s="297">
        <v>-3118603</v>
      </c>
      <c r="E297" s="297">
        <v>-1210510</v>
      </c>
      <c r="F297" s="297">
        <v>-796507</v>
      </c>
      <c r="G297" s="297">
        <v>-837167</v>
      </c>
      <c r="H297" s="297">
        <v>0</v>
      </c>
      <c r="I297" s="297">
        <v>-9083822</v>
      </c>
      <c r="J297" s="300">
        <v>22139625</v>
      </c>
      <c r="K297" s="301">
        <v>26256194</v>
      </c>
      <c r="L297" s="301">
        <v>18823042</v>
      </c>
      <c r="M297" s="301">
        <v>17848541</v>
      </c>
      <c r="N297" s="301">
        <v>27875237</v>
      </c>
    </row>
    <row r="298" spans="1:14">
      <c r="A298" s="295">
        <v>39700</v>
      </c>
      <c r="B298" s="296" t="s">
        <v>649</v>
      </c>
      <c r="C298" s="299">
        <v>-14340902</v>
      </c>
      <c r="D298" s="297">
        <v>-14331508</v>
      </c>
      <c r="E298" s="297">
        <v>-7704979</v>
      </c>
      <c r="F298" s="297">
        <v>-3013059</v>
      </c>
      <c r="G298" s="297">
        <v>-3150224</v>
      </c>
      <c r="H298" s="297">
        <v>0</v>
      </c>
      <c r="I298" s="297">
        <v>-42540672</v>
      </c>
      <c r="J298" s="300">
        <v>85545368</v>
      </c>
      <c r="K298" s="301">
        <v>101451393</v>
      </c>
      <c r="L298" s="301">
        <v>72730413</v>
      </c>
      <c r="M298" s="301">
        <v>68965034</v>
      </c>
      <c r="N298" s="301">
        <v>107707216</v>
      </c>
    </row>
    <row r="299" spans="1:14">
      <c r="A299" s="295">
        <v>39703</v>
      </c>
      <c r="B299" s="296" t="s">
        <v>650</v>
      </c>
      <c r="C299" s="299">
        <v>-46726</v>
      </c>
      <c r="D299" s="297">
        <v>-46045</v>
      </c>
      <c r="E299" s="297">
        <v>213364</v>
      </c>
      <c r="F299" s="297">
        <v>39202</v>
      </c>
      <c r="G299" s="297">
        <v>-258968</v>
      </c>
      <c r="H299" s="297">
        <v>0</v>
      </c>
      <c r="I299" s="297">
        <v>-99173</v>
      </c>
      <c r="J299" s="300">
        <v>6204590</v>
      </c>
      <c r="K299" s="301">
        <v>7358251</v>
      </c>
      <c r="L299" s="301">
        <v>5275124</v>
      </c>
      <c r="M299" s="301">
        <v>5002021</v>
      </c>
      <c r="N299" s="301">
        <v>7811985</v>
      </c>
    </row>
    <row r="300" spans="1:14">
      <c r="A300" s="295">
        <v>39705</v>
      </c>
      <c r="B300" s="296" t="s">
        <v>651</v>
      </c>
      <c r="C300" s="299">
        <v>-3190577</v>
      </c>
      <c r="D300" s="297">
        <v>-3188270</v>
      </c>
      <c r="E300" s="297">
        <v>-1146748</v>
      </c>
      <c r="F300" s="297">
        <v>-508611</v>
      </c>
      <c r="G300" s="297">
        <v>-704409</v>
      </c>
      <c r="H300" s="297">
        <v>0</v>
      </c>
      <c r="I300" s="297">
        <v>-8738615</v>
      </c>
      <c r="J300" s="300">
        <v>21006440</v>
      </c>
      <c r="K300" s="301">
        <v>24912309</v>
      </c>
      <c r="L300" s="301">
        <v>17859612</v>
      </c>
      <c r="M300" s="301">
        <v>16934989</v>
      </c>
      <c r="N300" s="301">
        <v>26448483</v>
      </c>
    </row>
    <row r="301" spans="1:14">
      <c r="A301" s="295">
        <v>39800</v>
      </c>
      <c r="B301" s="296" t="s">
        <v>652</v>
      </c>
      <c r="C301" s="299">
        <v>-15899131</v>
      </c>
      <c r="D301" s="297">
        <v>-15888908</v>
      </c>
      <c r="E301" s="297">
        <v>-8698369</v>
      </c>
      <c r="F301" s="297">
        <v>-4989413</v>
      </c>
      <c r="G301" s="297">
        <v>-3986353</v>
      </c>
      <c r="H301" s="297">
        <v>0</v>
      </c>
      <c r="I301" s="297">
        <v>-49462174</v>
      </c>
      <c r="J301" s="300">
        <v>93091220</v>
      </c>
      <c r="K301" s="301">
        <v>110400297</v>
      </c>
      <c r="L301" s="301">
        <v>79145874</v>
      </c>
      <c r="M301" s="301">
        <v>75048356</v>
      </c>
      <c r="N301" s="301">
        <v>117207938</v>
      </c>
    </row>
    <row r="302" spans="1:14">
      <c r="A302" s="295">
        <v>39805</v>
      </c>
      <c r="B302" s="296" t="s">
        <v>653</v>
      </c>
      <c r="C302" s="299">
        <v>-1718530</v>
      </c>
      <c r="D302" s="297">
        <v>-1717341</v>
      </c>
      <c r="E302" s="297">
        <v>-793485</v>
      </c>
      <c r="F302" s="297">
        <v>-325652</v>
      </c>
      <c r="G302" s="297">
        <v>-546609</v>
      </c>
      <c r="H302" s="297">
        <v>0</v>
      </c>
      <c r="I302" s="297">
        <v>-5101617</v>
      </c>
      <c r="J302" s="300">
        <v>10830620</v>
      </c>
      <c r="K302" s="301">
        <v>12844430</v>
      </c>
      <c r="L302" s="301">
        <v>9208160</v>
      </c>
      <c r="M302" s="301">
        <v>8731438</v>
      </c>
      <c r="N302" s="301">
        <v>13636459</v>
      </c>
    </row>
    <row r="303" spans="1:14">
      <c r="A303" s="295">
        <v>39900</v>
      </c>
      <c r="B303" s="296" t="s">
        <v>654</v>
      </c>
      <c r="C303" s="299">
        <v>-7705887</v>
      </c>
      <c r="D303" s="297">
        <v>-7700702</v>
      </c>
      <c r="E303" s="297">
        <v>-4449502</v>
      </c>
      <c r="F303" s="297">
        <v>-2209868</v>
      </c>
      <c r="G303" s="297">
        <v>-2072032</v>
      </c>
      <c r="H303" s="297">
        <v>0</v>
      </c>
      <c r="I303" s="297">
        <v>-24137991</v>
      </c>
      <c r="J303" s="300">
        <v>47219635</v>
      </c>
      <c r="K303" s="301">
        <v>55999499</v>
      </c>
      <c r="L303" s="301">
        <v>40145991</v>
      </c>
      <c r="M303" s="301">
        <v>38067564</v>
      </c>
      <c r="N303" s="301">
        <v>59452610</v>
      </c>
    </row>
    <row r="304" spans="1:14">
      <c r="A304" s="295">
        <v>40000</v>
      </c>
      <c r="B304" s="296" t="s">
        <v>655</v>
      </c>
      <c r="C304" s="299">
        <v>-11034160</v>
      </c>
      <c r="D304" s="297">
        <v>-11025286</v>
      </c>
      <c r="E304" s="297">
        <v>-2493569</v>
      </c>
      <c r="F304" s="297">
        <v>3171231</v>
      </c>
      <c r="G304" s="297">
        <v>-997876</v>
      </c>
      <c r="H304" s="297">
        <v>0</v>
      </c>
      <c r="I304" s="297">
        <v>-22379660</v>
      </c>
      <c r="J304" s="300">
        <v>80813930</v>
      </c>
      <c r="K304" s="301">
        <v>95840207</v>
      </c>
      <c r="L304" s="301">
        <v>68707759</v>
      </c>
      <c r="M304" s="301">
        <v>65150640</v>
      </c>
      <c r="N304" s="301">
        <v>101750026</v>
      </c>
    </row>
    <row r="305" spans="1:14">
      <c r="A305" s="295">
        <v>51000</v>
      </c>
      <c r="B305" s="296" t="s">
        <v>656</v>
      </c>
      <c r="C305" s="299">
        <v>-113100447</v>
      </c>
      <c r="D305" s="297">
        <v>-113019005</v>
      </c>
      <c r="E305" s="297">
        <v>-41826591</v>
      </c>
      <c r="F305" s="297">
        <v>-4549310</v>
      </c>
      <c r="G305" s="297">
        <v>-10378982</v>
      </c>
      <c r="H305" s="297">
        <v>0</v>
      </c>
      <c r="I305" s="297">
        <v>-282874335</v>
      </c>
      <c r="J305" s="300">
        <v>741654894</v>
      </c>
      <c r="K305" s="301">
        <v>879555774</v>
      </c>
      <c r="L305" s="301">
        <v>630552749</v>
      </c>
      <c r="M305" s="301">
        <v>597907946</v>
      </c>
      <c r="N305" s="301">
        <v>933792043</v>
      </c>
    </row>
    <row r="306" spans="1:14">
      <c r="A306" s="331">
        <v>51000.2</v>
      </c>
      <c r="B306" s="296" t="s">
        <v>657</v>
      </c>
      <c r="C306" s="299">
        <v>-6818</v>
      </c>
      <c r="D306" s="297">
        <v>-6759</v>
      </c>
      <c r="E306" s="297">
        <v>30231</v>
      </c>
      <c r="F306" s="297">
        <v>8196</v>
      </c>
      <c r="G306" s="297">
        <v>-60955</v>
      </c>
      <c r="H306" s="297">
        <v>0</v>
      </c>
      <c r="I306" s="297">
        <v>-36105</v>
      </c>
      <c r="J306" s="300">
        <v>538630</v>
      </c>
      <c r="K306" s="301">
        <v>638781</v>
      </c>
      <c r="L306" s="301">
        <v>457942</v>
      </c>
      <c r="M306" s="301">
        <v>434233</v>
      </c>
      <c r="N306" s="301">
        <v>678171</v>
      </c>
    </row>
    <row r="307" spans="1:14">
      <c r="A307" s="331">
        <v>51000.3</v>
      </c>
      <c r="B307" s="296" t="s">
        <v>658</v>
      </c>
      <c r="C307" s="299">
        <v>-1937201</v>
      </c>
      <c r="D307" s="297">
        <v>-1934998</v>
      </c>
      <c r="E307" s="297">
        <v>-372533</v>
      </c>
      <c r="F307" s="297">
        <v>84438</v>
      </c>
      <c r="G307" s="297">
        <v>-233180</v>
      </c>
      <c r="H307" s="297">
        <v>0</v>
      </c>
      <c r="I307" s="297">
        <v>-4393474</v>
      </c>
      <c r="J307" s="300">
        <v>20056168</v>
      </c>
      <c r="K307" s="301">
        <v>23785347</v>
      </c>
      <c r="L307" s="301">
        <v>17051694</v>
      </c>
      <c r="M307" s="301">
        <v>16168898</v>
      </c>
      <c r="N307" s="301">
        <v>25252028</v>
      </c>
    </row>
    <row r="308" spans="1:14">
      <c r="A308" s="295">
        <v>60000</v>
      </c>
      <c r="B308" s="296" t="s">
        <v>659</v>
      </c>
      <c r="C308" s="299">
        <v>-548185</v>
      </c>
      <c r="D308" s="297">
        <v>-547788</v>
      </c>
      <c r="E308" s="297">
        <v>-51981</v>
      </c>
      <c r="F308" s="297">
        <v>104481</v>
      </c>
      <c r="G308" s="297">
        <v>-113805</v>
      </c>
      <c r="H308" s="297">
        <v>0</v>
      </c>
      <c r="I308" s="297">
        <v>-1157278</v>
      </c>
      <c r="J308" s="300">
        <v>3616401</v>
      </c>
      <c r="K308" s="301">
        <v>4288822</v>
      </c>
      <c r="L308" s="301">
        <v>3074653</v>
      </c>
      <c r="M308" s="301">
        <v>2915473</v>
      </c>
      <c r="N308" s="301">
        <v>4553285</v>
      </c>
    </row>
    <row r="309" spans="1:14">
      <c r="A309" s="295">
        <v>90901</v>
      </c>
      <c r="B309" s="296" t="s">
        <v>660</v>
      </c>
      <c r="C309" s="299">
        <v>-2453529</v>
      </c>
      <c r="D309" s="297">
        <v>-2451035</v>
      </c>
      <c r="E309" s="297">
        <v>-1324014</v>
      </c>
      <c r="F309" s="297">
        <v>-242917</v>
      </c>
      <c r="G309" s="297">
        <v>-912207</v>
      </c>
      <c r="H309" s="297">
        <v>0</v>
      </c>
      <c r="I309" s="297">
        <v>-7383702</v>
      </c>
      <c r="J309" s="300">
        <v>22710088</v>
      </c>
      <c r="K309" s="301">
        <v>26932728</v>
      </c>
      <c r="L309" s="301">
        <v>19308048</v>
      </c>
      <c r="M309" s="301">
        <v>18308437</v>
      </c>
      <c r="N309" s="301">
        <v>28593487</v>
      </c>
    </row>
    <row r="310" spans="1:14">
      <c r="A310" s="295">
        <v>91041</v>
      </c>
      <c r="B310" s="296" t="s">
        <v>661</v>
      </c>
      <c r="C310" s="299">
        <v>-389041</v>
      </c>
      <c r="D310" s="297">
        <v>-388521</v>
      </c>
      <c r="E310" s="297">
        <v>-138163</v>
      </c>
      <c r="F310" s="297">
        <v>-735</v>
      </c>
      <c r="G310" s="297">
        <v>-106697</v>
      </c>
      <c r="H310" s="297">
        <v>0</v>
      </c>
      <c r="I310" s="297">
        <v>-1023157</v>
      </c>
      <c r="J310" s="300">
        <v>4734542</v>
      </c>
      <c r="K310" s="301">
        <v>5614867</v>
      </c>
      <c r="L310" s="301">
        <v>4025293</v>
      </c>
      <c r="M310" s="301">
        <v>3816897</v>
      </c>
      <c r="N310" s="301">
        <v>5961098</v>
      </c>
    </row>
    <row r="311" spans="1:14">
      <c r="A311" s="295">
        <v>91111</v>
      </c>
      <c r="B311" s="296" t="s">
        <v>662</v>
      </c>
      <c r="C311" s="299">
        <v>-262236</v>
      </c>
      <c r="D311" s="297">
        <v>-262018</v>
      </c>
      <c r="E311" s="297">
        <v>-204589</v>
      </c>
      <c r="F311" s="297">
        <v>-88494</v>
      </c>
      <c r="G311" s="297">
        <v>-100397</v>
      </c>
      <c r="H311" s="297">
        <v>0</v>
      </c>
      <c r="I311" s="297">
        <v>-917734</v>
      </c>
      <c r="J311" s="300">
        <v>1987151</v>
      </c>
      <c r="K311" s="301">
        <v>2356636</v>
      </c>
      <c r="L311" s="301">
        <v>1689470</v>
      </c>
      <c r="M311" s="301">
        <v>1602003</v>
      </c>
      <c r="N311" s="301">
        <v>2501954</v>
      </c>
    </row>
    <row r="312" spans="1:14">
      <c r="A312" s="295">
        <v>91151</v>
      </c>
      <c r="B312" s="296" t="s">
        <v>663</v>
      </c>
      <c r="C312" s="299">
        <v>-734233</v>
      </c>
      <c r="D312" s="297">
        <v>-733535</v>
      </c>
      <c r="E312" s="297">
        <v>-413090</v>
      </c>
      <c r="F312" s="297">
        <v>-75825</v>
      </c>
      <c r="G312" s="297">
        <v>-195664</v>
      </c>
      <c r="H312" s="297">
        <v>0</v>
      </c>
      <c r="I312" s="297">
        <v>-2152347</v>
      </c>
      <c r="J312" s="300">
        <v>6358836</v>
      </c>
      <c r="K312" s="301">
        <v>7541177</v>
      </c>
      <c r="L312" s="301">
        <v>5406263</v>
      </c>
      <c r="M312" s="301">
        <v>5126372</v>
      </c>
      <c r="N312" s="301">
        <v>8006191</v>
      </c>
    </row>
    <row r="313" spans="1:14">
      <c r="A313" s="295">
        <v>98101</v>
      </c>
      <c r="B313" s="296" t="s">
        <v>664</v>
      </c>
      <c r="C313" s="299">
        <v>-3255893</v>
      </c>
      <c r="D313" s="297">
        <v>-3252706</v>
      </c>
      <c r="E313" s="297">
        <v>-1709473</v>
      </c>
      <c r="F313" s="297">
        <v>-137247</v>
      </c>
      <c r="G313" s="297">
        <v>-742878</v>
      </c>
      <c r="H313" s="297">
        <v>0</v>
      </c>
      <c r="I313" s="297">
        <v>-9098197</v>
      </c>
      <c r="J313" s="300">
        <v>29029365</v>
      </c>
      <c r="K313" s="301">
        <v>34426991</v>
      </c>
      <c r="L313" s="301">
        <v>24680679</v>
      </c>
      <c r="M313" s="301">
        <v>23402917</v>
      </c>
      <c r="N313" s="301">
        <v>36549871</v>
      </c>
    </row>
    <row r="314" spans="1:14">
      <c r="A314" s="295">
        <v>98103</v>
      </c>
      <c r="B314" s="296" t="s">
        <v>665</v>
      </c>
      <c r="C314" s="299">
        <v>-677579</v>
      </c>
      <c r="D314" s="297">
        <v>-676963</v>
      </c>
      <c r="E314" s="297">
        <v>-260753</v>
      </c>
      <c r="F314" s="297">
        <v>42113</v>
      </c>
      <c r="G314" s="297">
        <v>-50345</v>
      </c>
      <c r="H314" s="297">
        <v>0</v>
      </c>
      <c r="I314" s="297">
        <v>-1623527</v>
      </c>
      <c r="J314" s="300">
        <v>5612457</v>
      </c>
      <c r="K314" s="301">
        <v>6656019</v>
      </c>
      <c r="L314" s="301">
        <v>4771694</v>
      </c>
      <c r="M314" s="301">
        <v>4524655</v>
      </c>
      <c r="N314" s="301">
        <v>7066451</v>
      </c>
    </row>
    <row r="315" spans="1:14">
      <c r="A315" s="295">
        <v>98111</v>
      </c>
      <c r="B315" s="296" t="s">
        <v>666</v>
      </c>
      <c r="C315" s="299">
        <v>-1288160</v>
      </c>
      <c r="D315" s="297">
        <v>-1286981</v>
      </c>
      <c r="E315" s="297">
        <v>-531516</v>
      </c>
      <c r="F315" s="297">
        <v>-115521</v>
      </c>
      <c r="G315" s="297">
        <v>-303421</v>
      </c>
      <c r="H315" s="297">
        <v>0</v>
      </c>
      <c r="I315" s="297">
        <v>-3525599</v>
      </c>
      <c r="J315" s="300">
        <v>10737851</v>
      </c>
      <c r="K315" s="301">
        <v>12734412</v>
      </c>
      <c r="L315" s="301">
        <v>9129288</v>
      </c>
      <c r="M315" s="301">
        <v>8656649</v>
      </c>
      <c r="N315" s="301">
        <v>13519657</v>
      </c>
    </row>
    <row r="316" spans="1:14">
      <c r="A316" s="295">
        <v>98131</v>
      </c>
      <c r="B316" s="296" t="s">
        <v>667</v>
      </c>
      <c r="C316" s="299">
        <v>-417663</v>
      </c>
      <c r="D316" s="297">
        <v>-417390</v>
      </c>
      <c r="E316" s="297">
        <v>-148430</v>
      </c>
      <c r="F316" s="297">
        <v>24907</v>
      </c>
      <c r="G316" s="297">
        <v>-26060</v>
      </c>
      <c r="H316" s="297">
        <v>0</v>
      </c>
      <c r="I316" s="297">
        <v>-984636</v>
      </c>
      <c r="J316" s="300">
        <v>2483313</v>
      </c>
      <c r="K316" s="301">
        <v>2945052</v>
      </c>
      <c r="L316" s="301">
        <v>2111305</v>
      </c>
      <c r="M316" s="301">
        <v>2001999</v>
      </c>
      <c r="N316" s="301">
        <v>3126653</v>
      </c>
    </row>
    <row r="317" spans="1:14">
      <c r="A317" s="295">
        <v>99401</v>
      </c>
      <c r="B317" s="296" t="s">
        <v>668</v>
      </c>
      <c r="C317" s="299">
        <v>-1204949</v>
      </c>
      <c r="D317" s="297">
        <v>-1204041</v>
      </c>
      <c r="E317" s="297">
        <v>-748541</v>
      </c>
      <c r="F317" s="297">
        <v>-173986</v>
      </c>
      <c r="G317" s="297">
        <v>-287226</v>
      </c>
      <c r="H317" s="297">
        <v>0</v>
      </c>
      <c r="I317" s="297">
        <v>-3618743</v>
      </c>
      <c r="J317" s="300">
        <v>8267296</v>
      </c>
      <c r="K317" s="301">
        <v>9804490</v>
      </c>
      <c r="L317" s="301">
        <v>7028830</v>
      </c>
      <c r="M317" s="301">
        <v>6664936</v>
      </c>
      <c r="N317" s="301">
        <v>10409067</v>
      </c>
    </row>
    <row r="318" spans="1:14">
      <c r="A318" s="295">
        <v>99521</v>
      </c>
      <c r="B318" s="296" t="s">
        <v>669</v>
      </c>
      <c r="C318" s="299">
        <v>-375922</v>
      </c>
      <c r="D318" s="297">
        <v>-375355</v>
      </c>
      <c r="E318" s="297">
        <v>-89237</v>
      </c>
      <c r="F318" s="297">
        <v>10981</v>
      </c>
      <c r="G318" s="297">
        <v>-137163</v>
      </c>
      <c r="H318" s="297">
        <v>0</v>
      </c>
      <c r="I318" s="297">
        <v>-966696</v>
      </c>
      <c r="J318" s="300">
        <v>5162054</v>
      </c>
      <c r="K318" s="301">
        <v>6121869</v>
      </c>
      <c r="L318" s="301">
        <v>4388763</v>
      </c>
      <c r="M318" s="301">
        <v>4161549</v>
      </c>
      <c r="N318" s="301">
        <v>6499364</v>
      </c>
    </row>
    <row r="319" spans="1:14" s="307" customFormat="1" ht="16.5" thickBot="1">
      <c r="A319" s="295">
        <v>99831</v>
      </c>
      <c r="B319" s="296" t="s">
        <v>670</v>
      </c>
      <c r="C319" s="304">
        <v>-54073</v>
      </c>
      <c r="D319" s="302">
        <v>-54009</v>
      </c>
      <c r="E319" s="302">
        <v>-51082</v>
      </c>
      <c r="F319" s="302">
        <v>9243</v>
      </c>
      <c r="G319" s="302">
        <v>-10899</v>
      </c>
      <c r="H319" s="302">
        <v>0</v>
      </c>
      <c r="I319" s="302">
        <v>-160820</v>
      </c>
      <c r="J319" s="305">
        <v>591209</v>
      </c>
      <c r="K319" s="306">
        <v>701136</v>
      </c>
      <c r="L319" s="306">
        <v>502644</v>
      </c>
      <c r="M319" s="306">
        <v>476621</v>
      </c>
      <c r="N319" s="306">
        <v>744370</v>
      </c>
    </row>
    <row r="320" spans="1:14" s="307" customFormat="1" ht="18" customHeight="1" thickBot="1">
      <c r="A320" s="308"/>
      <c r="B320" s="309" t="s">
        <v>325</v>
      </c>
      <c r="C320" s="312">
        <v>-3930136541</v>
      </c>
      <c r="D320" s="310">
        <v>-3927090300</v>
      </c>
      <c r="E320" s="310">
        <v>-1654111339</v>
      </c>
      <c r="F320" s="314">
        <v>-621460027</v>
      </c>
      <c r="G320" s="310">
        <v>-909968682</v>
      </c>
      <c r="H320" s="316">
        <v>0</v>
      </c>
      <c r="I320" s="311">
        <v>-11042766889</v>
      </c>
      <c r="J320" s="313">
        <v>27740851233</v>
      </c>
      <c r="K320" s="310">
        <v>32898894178</v>
      </c>
      <c r="L320" s="310">
        <v>23585187860</v>
      </c>
      <c r="M320" s="310">
        <v>22364142016</v>
      </c>
      <c r="N320" s="311">
        <v>34927546972</v>
      </c>
    </row>
    <row r="321" spans="1:14" ht="18" customHeight="1">
      <c r="A321" s="317"/>
      <c r="B321" s="318"/>
      <c r="C321" s="319"/>
      <c r="D321" s="319"/>
      <c r="E321" s="319"/>
      <c r="F321" s="319"/>
      <c r="G321" s="319"/>
      <c r="H321" s="319"/>
      <c r="I321" s="319"/>
      <c r="J321" s="321"/>
      <c r="K321" s="322"/>
      <c r="L321" s="322"/>
      <c r="M321" s="322"/>
      <c r="N321" s="322"/>
    </row>
    <row r="322" spans="1:14" ht="18" customHeight="1">
      <c r="J322" s="323"/>
      <c r="K322" s="324"/>
      <c r="L322" s="324"/>
      <c r="M322" s="324"/>
      <c r="N322" s="324"/>
    </row>
    <row r="323" spans="1:14" ht="18" customHeight="1">
      <c r="J323" s="325"/>
      <c r="K323" s="326"/>
      <c r="L323" s="326"/>
      <c r="M323" s="326"/>
      <c r="N323" s="326"/>
    </row>
    <row r="324" spans="1:14" ht="18" customHeight="1">
      <c r="J324" s="325"/>
      <c r="K324" s="326"/>
      <c r="L324" s="326"/>
      <c r="M324" s="326"/>
      <c r="N324" s="326"/>
    </row>
    <row r="325" spans="1:14" ht="18" customHeight="1"/>
    <row r="326" spans="1:14" ht="18" customHeight="1"/>
    <row r="327" spans="1:14" ht="18" customHeight="1"/>
    <row r="328" spans="1:14" ht="18" customHeight="1"/>
    <row r="329" spans="1:14" ht="18" customHeight="1">
      <c r="J329" s="328"/>
      <c r="K329" s="329"/>
      <c r="L329" s="329"/>
      <c r="M329" s="329"/>
      <c r="N329" s="330"/>
    </row>
    <row r="330" spans="1:14" ht="18" customHeight="1"/>
    <row r="331" spans="1:14" ht="18" customHeight="1"/>
    <row r="332" spans="1:14" ht="18" customHeight="1"/>
    <row r="333" spans="1:14" ht="18" customHeight="1"/>
    <row r="334" spans="1:14" ht="18" customHeight="1"/>
    <row r="335" spans="1:14" ht="18" customHeight="1"/>
    <row r="336" spans="1:14" ht="18" customHeight="1"/>
    <row r="337" ht="18" customHeight="1"/>
    <row r="338" ht="18" customHeight="1"/>
    <row r="339" ht="18" customHeight="1"/>
    <row r="340" ht="18" customHeight="1"/>
    <row r="341" ht="18" customHeight="1"/>
    <row r="342" ht="18" customHeight="1"/>
    <row r="343" ht="18" customHeight="1"/>
    <row r="344" ht="18" customHeight="1"/>
    <row r="345" ht="18" customHeight="1"/>
    <row r="346" ht="18" customHeight="1"/>
    <row r="347" ht="18" customHeight="1"/>
    <row r="348" ht="18" customHeight="1"/>
    <row r="349" ht="18" customHeight="1"/>
    <row r="350" ht="36" customHeight="1"/>
    <row r="351" ht="18" customHeight="1"/>
    <row r="352" ht="18" customHeight="1"/>
    <row r="353" ht="18" customHeight="1"/>
    <row r="354" ht="18" customHeight="1"/>
    <row r="355" ht="18" customHeight="1"/>
    <row r="356" ht="18" customHeight="1"/>
    <row r="357" ht="18" customHeight="1"/>
    <row r="358" ht="18" customHeight="1"/>
    <row r="359" ht="18" customHeight="1"/>
    <row r="360" ht="18" customHeight="1"/>
    <row r="361" ht="18" customHeight="1"/>
    <row r="362" ht="18" customHeight="1"/>
    <row r="363" ht="18" customHeight="1"/>
    <row r="364" ht="54" customHeight="1"/>
    <row r="365" ht="18" customHeight="1"/>
    <row r="366" ht="18" customHeight="1"/>
    <row r="367" ht="18" customHeight="1"/>
    <row r="368" ht="18" customHeight="1"/>
    <row r="369" ht="18" customHeight="1"/>
    <row r="370" ht="18" customHeight="1"/>
    <row r="371" ht="18" customHeight="1"/>
    <row r="372" ht="18" customHeight="1"/>
    <row r="373" ht="18" customHeight="1"/>
    <row r="374" ht="18" customHeight="1"/>
    <row r="375" ht="18" customHeight="1"/>
    <row r="376" ht="18" customHeight="1"/>
    <row r="377" ht="18" customHeight="1"/>
    <row r="378" ht="18" customHeight="1"/>
    <row r="379" ht="18" customHeight="1"/>
    <row r="380" ht="18" customHeight="1"/>
    <row r="381" ht="18" customHeight="1"/>
    <row r="382" ht="18" customHeight="1"/>
    <row r="383" ht="18" customHeight="1"/>
    <row r="384" ht="18" customHeight="1"/>
    <row r="385" ht="18" customHeight="1"/>
    <row r="386" ht="18" customHeight="1"/>
    <row r="387" ht="18" customHeight="1"/>
    <row r="388" ht="18" customHeight="1"/>
    <row r="389" ht="18" customHeight="1"/>
    <row r="390" ht="18" customHeight="1"/>
    <row r="391" ht="18" customHeight="1"/>
    <row r="392" ht="18" customHeight="1"/>
    <row r="393" ht="18" customHeight="1"/>
    <row r="394" ht="18" customHeight="1"/>
    <row r="395" ht="18" customHeight="1"/>
    <row r="396" ht="18" customHeight="1"/>
    <row r="397" ht="18" customHeight="1"/>
    <row r="398" ht="18" customHeight="1"/>
    <row r="399" ht="18" customHeight="1"/>
    <row r="400" ht="18" customHeight="1"/>
    <row r="401" ht="18" customHeight="1"/>
    <row r="402" ht="18" customHeight="1"/>
    <row r="403" ht="18" customHeight="1"/>
    <row r="404" ht="18" customHeight="1"/>
    <row r="405" ht="18" customHeight="1"/>
    <row r="406" ht="18" customHeight="1"/>
    <row r="407" ht="18" customHeight="1"/>
    <row r="408" ht="18" customHeight="1"/>
    <row r="409" ht="18" customHeight="1"/>
    <row r="410" ht="18" customHeight="1"/>
    <row r="411" ht="18" customHeight="1"/>
    <row r="412" ht="18" customHeight="1"/>
    <row r="413" ht="18" customHeight="1"/>
    <row r="414" ht="18" customHeight="1"/>
    <row r="415" ht="18" customHeight="1"/>
    <row r="416" ht="18" customHeight="1"/>
    <row r="417" ht="18" customHeight="1"/>
    <row r="418" ht="18" customHeight="1"/>
    <row r="419" ht="18" customHeight="1"/>
    <row r="420" ht="18" customHeight="1"/>
    <row r="421" ht="18" customHeight="1"/>
    <row r="422" ht="18" customHeight="1"/>
    <row r="423" ht="18" customHeight="1"/>
    <row r="424" ht="18" customHeight="1"/>
    <row r="425" ht="18" customHeight="1"/>
    <row r="426" ht="18" customHeight="1"/>
    <row r="427" ht="18" customHeight="1"/>
    <row r="428" ht="18" customHeight="1"/>
    <row r="429" ht="18" customHeight="1"/>
    <row r="430" ht="18" customHeight="1"/>
    <row r="431" ht="18" customHeight="1"/>
    <row r="432" ht="18" customHeight="1"/>
    <row r="433" ht="18" customHeight="1"/>
    <row r="434" ht="18" customHeight="1"/>
    <row r="435" ht="18" customHeight="1"/>
    <row r="436" ht="18" customHeight="1"/>
    <row r="437" ht="18" customHeight="1"/>
    <row r="438" ht="18" customHeight="1"/>
    <row r="439" ht="18" customHeight="1"/>
    <row r="440" ht="18" customHeight="1"/>
    <row r="441" ht="18" customHeight="1"/>
  </sheetData>
  <mergeCells count="1">
    <mergeCell ref="C8:I8"/>
  </mergeCells>
  <conditionalFormatting sqref="J324:N324">
    <cfRule type="cellIs" dxfId="0" priority="1" operator="notEqual">
      <formula>0</formula>
    </cfRule>
  </conditionalFormatting>
  <printOptions horizontalCentered="1"/>
  <pageMargins left="0.25" right="0.25" top="0.75" bottom="0.75" header="0.25" footer="0.25"/>
  <pageSetup scale="40" firstPageNumber="7" fitToWidth="3" orientation="landscape" verticalDpi="300" r:id="rId1"/>
  <headerFooter scaleWithDoc="0" alignWithMargins="0">
    <oddHeader>&amp;L&amp;"Arial,Bold"APPENDIX: GASB 75 Calculations for North Carolina State Health Plan
Information as of June 30, 2018 to be Reported June 30, 2019</oddHeader>
    <oddFooter>&amp;L&amp;G&amp;R&amp;P</oddFooter>
  </headerFooter>
  <rowBreaks count="1" manualBreakCount="1">
    <brk id="321" max="16383" man="1"/>
  </rowBreaks>
  <colBreaks count="1" manualBreakCount="1">
    <brk id="9" min="5" max="315" man="1"/>
  </colBreak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V102"/>
  <sheetViews>
    <sheetView topLeftCell="A42" zoomScaleNormal="100" workbookViewId="0">
      <selection activeCell="B111" sqref="B111"/>
    </sheetView>
  </sheetViews>
  <sheetFormatPr defaultColWidth="9.140625" defaultRowHeight="12.75"/>
  <cols>
    <col min="1" max="1" width="15.28515625" style="13" customWidth="1"/>
    <col min="2" max="2" width="77.5703125" style="13" customWidth="1"/>
    <col min="3" max="3" width="12.140625" style="13" customWidth="1"/>
    <col min="4" max="4" width="13.140625" style="13" customWidth="1"/>
    <col min="5" max="5" width="16.42578125" style="13" customWidth="1"/>
    <col min="6" max="6" width="22" style="13" customWidth="1"/>
    <col min="7" max="7" width="17.85546875" style="13" customWidth="1"/>
    <col min="8" max="8" width="17" style="13" customWidth="1"/>
    <col min="9" max="9" width="2.5703125" style="13" customWidth="1"/>
    <col min="10" max="10" width="18.28515625" style="13" customWidth="1"/>
    <col min="11" max="11" width="20" style="13" customWidth="1"/>
    <col min="12" max="12" width="19.7109375" style="13" customWidth="1"/>
    <col min="13" max="13" width="19.42578125" style="13" customWidth="1"/>
    <col min="14" max="14" width="2.5703125" style="13" customWidth="1"/>
    <col min="15" max="15" width="18.28515625" style="13" customWidth="1"/>
    <col min="16" max="16" width="20" style="13" customWidth="1"/>
    <col min="17" max="17" width="16.7109375" style="13" customWidth="1"/>
    <col min="18" max="18" width="19.42578125" style="13" customWidth="1"/>
    <col min="19" max="19" width="2.7109375" style="13" customWidth="1"/>
    <col min="20" max="20" width="18.85546875" style="13" customWidth="1"/>
    <col min="21" max="21" width="22.42578125" style="13" customWidth="1"/>
    <col min="22" max="22" width="14.28515625" style="13" bestFit="1" customWidth="1"/>
    <col min="23" max="16384" width="9.140625" style="13"/>
  </cols>
  <sheetData>
    <row r="1" spans="1:22">
      <c r="A1" s="14"/>
      <c r="B1" s="17" t="s">
        <v>326</v>
      </c>
      <c r="C1" s="123" t="str">
        <f>Info!C17</f>
        <v>N/A</v>
      </c>
      <c r="D1" s="15"/>
      <c r="E1" s="15"/>
    </row>
    <row r="2" spans="1:22">
      <c r="A2" s="17" t="s">
        <v>319</v>
      </c>
      <c r="B2" s="13" t="s">
        <v>329</v>
      </c>
    </row>
    <row r="3" spans="1:22">
      <c r="A3" s="17" t="s">
        <v>319</v>
      </c>
      <c r="B3" s="13" t="s">
        <v>958</v>
      </c>
      <c r="C3" s="214"/>
      <c r="D3" s="23"/>
      <c r="E3" s="23"/>
    </row>
    <row r="4" spans="1:22" ht="12" hidden="1" customHeight="1">
      <c r="B4" s="13">
        <v>2</v>
      </c>
      <c r="C4" s="13">
        <v>3</v>
      </c>
      <c r="D4" s="13">
        <v>4</v>
      </c>
      <c r="F4" s="13">
        <v>5</v>
      </c>
      <c r="G4" s="13">
        <v>6</v>
      </c>
      <c r="H4" s="13">
        <v>7</v>
      </c>
      <c r="I4" s="13">
        <v>8</v>
      </c>
      <c r="J4" s="13">
        <v>9</v>
      </c>
      <c r="K4" s="13">
        <v>10</v>
      </c>
      <c r="L4" s="13">
        <v>11</v>
      </c>
      <c r="M4" s="13">
        <v>12</v>
      </c>
      <c r="N4" s="13">
        <v>13</v>
      </c>
      <c r="O4" s="13">
        <v>14</v>
      </c>
      <c r="P4" s="13">
        <v>15</v>
      </c>
      <c r="Q4" s="13">
        <v>16</v>
      </c>
      <c r="R4" s="13">
        <v>17</v>
      </c>
      <c r="S4" s="13">
        <v>18</v>
      </c>
      <c r="T4" s="13">
        <v>19</v>
      </c>
      <c r="U4" s="13">
        <v>20</v>
      </c>
      <c r="V4" s="13">
        <v>21</v>
      </c>
    </row>
    <row r="5" spans="1:22">
      <c r="F5" s="18"/>
      <c r="G5" s="18"/>
      <c r="J5" s="19" t="s">
        <v>272</v>
      </c>
      <c r="K5" s="19"/>
      <c r="L5" s="19"/>
      <c r="M5" s="19"/>
      <c r="O5" s="19" t="s">
        <v>273</v>
      </c>
      <c r="P5" s="19"/>
      <c r="Q5" s="19"/>
      <c r="R5" s="19"/>
      <c r="T5" s="19" t="s">
        <v>362</v>
      </c>
      <c r="U5" s="19"/>
      <c r="V5" s="19"/>
    </row>
    <row r="6" spans="1:22" ht="91.5" customHeight="1">
      <c r="A6" s="20" t="s">
        <v>270</v>
      </c>
      <c r="B6" s="20" t="s">
        <v>271</v>
      </c>
      <c r="C6" s="20" t="s">
        <v>313</v>
      </c>
      <c r="D6" s="20" t="s">
        <v>314</v>
      </c>
      <c r="E6" s="20" t="s">
        <v>322</v>
      </c>
      <c r="F6" s="20" t="s">
        <v>672</v>
      </c>
      <c r="G6" s="20" t="s">
        <v>702</v>
      </c>
      <c r="H6" s="20" t="s">
        <v>703</v>
      </c>
      <c r="I6" s="20"/>
      <c r="J6" s="20" t="s">
        <v>274</v>
      </c>
      <c r="K6" s="20" t="s">
        <v>275</v>
      </c>
      <c r="L6" s="20" t="s">
        <v>276</v>
      </c>
      <c r="M6" s="20" t="s">
        <v>277</v>
      </c>
      <c r="N6" s="20"/>
      <c r="O6" s="20" t="s">
        <v>274</v>
      </c>
      <c r="P6" s="20" t="s">
        <v>275</v>
      </c>
      <c r="Q6" s="20" t="s">
        <v>276</v>
      </c>
      <c r="R6" s="20" t="s">
        <v>277</v>
      </c>
      <c r="S6" s="20"/>
      <c r="T6" s="20" t="s">
        <v>704</v>
      </c>
      <c r="U6" s="20" t="s">
        <v>278</v>
      </c>
      <c r="V6" s="20" t="s">
        <v>705</v>
      </c>
    </row>
    <row r="7" spans="1:22">
      <c r="A7" s="129" t="s">
        <v>318</v>
      </c>
      <c r="B7" s="129"/>
      <c r="C7" s="129"/>
      <c r="D7" s="129"/>
      <c r="E7" s="129"/>
      <c r="F7" s="129"/>
      <c r="G7" s="129"/>
      <c r="H7" s="129"/>
      <c r="I7" s="129"/>
      <c r="J7" s="129"/>
      <c r="K7" s="129"/>
      <c r="L7" s="129"/>
      <c r="M7" s="129"/>
      <c r="N7" s="129"/>
      <c r="O7" s="129"/>
      <c r="P7" s="129"/>
      <c r="Q7" s="129"/>
      <c r="R7" s="129"/>
      <c r="S7" s="129"/>
      <c r="T7" s="129"/>
      <c r="U7" s="129"/>
      <c r="V7" s="129"/>
    </row>
    <row r="8" spans="1:22">
      <c r="A8" s="130" t="str">
        <f>'JE Template'!C1</f>
        <v>N/A</v>
      </c>
      <c r="B8" s="130" t="str">
        <f>Info!C15</f>
        <v>No Agency Chosen</v>
      </c>
      <c r="C8" s="131" t="e">
        <f>VLOOKUP($A8,'2022 Summary'!A:C,3,FALSE)</f>
        <v>#N/A</v>
      </c>
      <c r="D8" s="131" t="e">
        <f>VLOOKUP($A8,'2022 Summary'!A:D,4,FALSE)</f>
        <v>#N/A</v>
      </c>
      <c r="E8" s="131" t="e">
        <f>C8-D8</f>
        <v>#N/A</v>
      </c>
      <c r="F8" s="132" t="e">
        <f>-VLOOKUP($A8,'Contributions FY 2021'!$A:$C,3,FALSE)</f>
        <v>#N/A</v>
      </c>
      <c r="G8" s="132" t="e">
        <f>VLOOKUP(A8,'2022 Summary'!A:U,5,FALSE)</f>
        <v>#N/A</v>
      </c>
      <c r="H8" s="132" t="e">
        <f>VLOOKUP($A8,'2022 Summary'!$A:$U,6,FALSE)</f>
        <v>#N/A</v>
      </c>
      <c r="I8" s="130"/>
      <c r="J8" s="132" t="e">
        <f>VLOOKUP($A$8,'2022 Summary'!$A:$U,11,FALSE)</f>
        <v>#N/A</v>
      </c>
      <c r="K8" s="132" t="e">
        <f>VLOOKUP($A8,'2022 Summary'!$A:$U,10,FALSE)</f>
        <v>#N/A</v>
      </c>
      <c r="L8" s="132" t="e">
        <f>VLOOKUP($A8,'2022 Summary'!$A:$U,9,FALSE)</f>
        <v>#N/A</v>
      </c>
      <c r="M8" s="132" t="e">
        <f>VLOOKUP($A8,'2022 Summary'!$A:$U,8,FALSE)</f>
        <v>#N/A</v>
      </c>
      <c r="N8" s="130"/>
      <c r="O8" s="132" t="e">
        <f>VLOOKUP($A8,'2022 Summary'!$A:$U,17,FALSE)</f>
        <v>#N/A</v>
      </c>
      <c r="P8" s="132" t="e">
        <f>VLOOKUP($A8,'2022 Summary'!$A:$U,16,FALSE)</f>
        <v>#N/A</v>
      </c>
      <c r="Q8" s="132" t="e">
        <f>VLOOKUP($A8,'2022 Summary'!$A:$U,15,FALSE)</f>
        <v>#N/A</v>
      </c>
      <c r="R8" s="132" t="e">
        <f>VLOOKUP($A8,'2022 Summary'!$A:$U,14,FALSE)</f>
        <v>#N/A</v>
      </c>
      <c r="S8" s="130"/>
      <c r="T8" s="132" t="e">
        <f>VLOOKUP($A8,'2022 Summary'!$A:$U,20,FALSE)</f>
        <v>#N/A</v>
      </c>
      <c r="U8" s="132" t="e">
        <f>VLOOKUP($A8,'2022 Summary'!$A:$U,21,FALSE)</f>
        <v>#N/A</v>
      </c>
      <c r="V8" s="132" t="e">
        <f>VLOOKUP($A8,'2022 Summary'!$A:$Z,22,FALSE)</f>
        <v>#N/A</v>
      </c>
    </row>
    <row r="9" spans="1:22">
      <c r="A9" s="130"/>
      <c r="B9" s="130"/>
      <c r="C9" s="130"/>
      <c r="D9" s="130"/>
      <c r="E9" s="130"/>
      <c r="F9" s="130"/>
      <c r="G9" s="130"/>
      <c r="H9" s="130"/>
      <c r="I9" s="130"/>
      <c r="J9" s="130"/>
      <c r="K9" s="130"/>
      <c r="L9" s="130"/>
      <c r="M9" s="130"/>
      <c r="N9" s="130"/>
      <c r="O9" s="130"/>
      <c r="P9" s="130"/>
      <c r="Q9" s="130"/>
      <c r="R9" s="130"/>
      <c r="S9" s="130"/>
      <c r="T9" s="130"/>
      <c r="U9" s="130"/>
      <c r="V9" s="130"/>
    </row>
    <row r="10" spans="1:22">
      <c r="A10" s="130"/>
      <c r="B10" s="130"/>
      <c r="C10" s="130"/>
      <c r="D10" s="130"/>
      <c r="E10" s="130"/>
      <c r="F10" s="133"/>
      <c r="G10" s="133"/>
      <c r="H10" s="132"/>
      <c r="I10" s="130"/>
      <c r="J10" s="130"/>
      <c r="K10" s="130"/>
      <c r="L10" s="130"/>
      <c r="M10" s="130"/>
      <c r="N10" s="130"/>
      <c r="O10" s="130"/>
      <c r="P10" s="130"/>
      <c r="Q10" s="130"/>
      <c r="R10" s="130"/>
      <c r="S10" s="130"/>
      <c r="T10" s="130"/>
      <c r="U10" s="130"/>
      <c r="V10" s="130"/>
    </row>
    <row r="11" spans="1:22">
      <c r="A11" s="134"/>
      <c r="B11" s="130" t="s">
        <v>747</v>
      </c>
      <c r="C11" s="130"/>
      <c r="D11" s="130"/>
      <c r="E11" s="130"/>
      <c r="F11" s="132">
        <f>-'Contributions FY 2021'!C321</f>
        <v>1214843275.4799998</v>
      </c>
      <c r="G11" s="132">
        <f>'2022 Summary'!E320</f>
        <v>27740851233</v>
      </c>
      <c r="H11" s="132">
        <f>'2022 Summary'!F320</f>
        <v>30915593468</v>
      </c>
      <c r="I11" s="132"/>
      <c r="J11" s="132">
        <f>'2022 Summary'!K320</f>
        <v>182521190</v>
      </c>
      <c r="K11" s="132">
        <f>'2022 Summary'!J320</f>
        <v>0</v>
      </c>
      <c r="L11" s="132">
        <f>'2022 Summary'!I320</f>
        <v>2528629368</v>
      </c>
      <c r="M11" s="132">
        <f>'2022 Summary'!H320</f>
        <v>1652675648</v>
      </c>
      <c r="N11" s="132"/>
      <c r="O11" s="132">
        <f>'2022 Summary'!Q320</f>
        <v>575483100</v>
      </c>
      <c r="P11" s="132">
        <f>'2022 Summary'!P320</f>
        <v>15814580</v>
      </c>
      <c r="Q11" s="132">
        <f>'2022 Summary'!O320</f>
        <v>7513161120</v>
      </c>
      <c r="R11" s="132">
        <f>'2022 Summary'!N320</f>
        <v>1652675749</v>
      </c>
      <c r="S11" s="132"/>
      <c r="T11" s="132">
        <f>'2022 Summary'!T320</f>
        <v>-1072872989</v>
      </c>
      <c r="U11" s="132">
        <f>'2022 Summary'!U320</f>
        <v>-37</v>
      </c>
      <c r="V11" s="132">
        <f>'2022 Summary'!V320</f>
        <v>-1072873026</v>
      </c>
    </row>
    <row r="12" spans="1:22">
      <c r="A12" s="20"/>
      <c r="B12" s="20"/>
      <c r="C12" s="20"/>
      <c r="D12" s="20"/>
      <c r="E12" s="20"/>
      <c r="F12" s="20"/>
      <c r="G12" s="20"/>
      <c r="H12" s="20"/>
      <c r="I12" s="20"/>
      <c r="J12" s="20"/>
      <c r="K12" s="20"/>
      <c r="L12" s="20"/>
      <c r="M12" s="20"/>
      <c r="N12" s="20"/>
      <c r="O12" s="20"/>
      <c r="P12" s="20"/>
      <c r="Q12" s="20"/>
      <c r="R12" s="20"/>
      <c r="S12" s="20"/>
      <c r="T12" s="20"/>
      <c r="U12" s="20"/>
      <c r="V12" s="20"/>
    </row>
    <row r="13" spans="1:22">
      <c r="A13" s="124" t="s">
        <v>346</v>
      </c>
      <c r="B13" s="124"/>
      <c r="C13" s="124"/>
      <c r="D13" s="124"/>
      <c r="E13" s="124"/>
      <c r="F13" s="124"/>
      <c r="G13" s="124"/>
      <c r="H13" s="124"/>
      <c r="I13" s="124"/>
      <c r="J13" s="124"/>
      <c r="K13" s="124"/>
      <c r="L13" s="124"/>
      <c r="M13" s="124"/>
      <c r="N13" s="124"/>
      <c r="O13" s="124"/>
      <c r="P13" s="124"/>
      <c r="Q13" s="124"/>
      <c r="R13" s="124"/>
      <c r="S13" s="124"/>
      <c r="T13" s="124"/>
      <c r="U13" s="124"/>
      <c r="V13" s="124"/>
    </row>
    <row r="14" spans="1:22">
      <c r="A14" s="125" t="str">
        <f>C1</f>
        <v>N/A</v>
      </c>
      <c r="B14" s="125" t="str">
        <f>B8</f>
        <v>No Agency Chosen</v>
      </c>
      <c r="C14" s="126" t="e">
        <f>VLOOKUP($A14,'2021 Summary'!A:C,3,FALSE)</f>
        <v>#N/A</v>
      </c>
      <c r="D14" s="126" t="e">
        <f>VLOOKUP(A14,'2021 Summary'!A:D,4,FALSE)</f>
        <v>#N/A</v>
      </c>
      <c r="E14" s="126" t="e">
        <f>C14-D14</f>
        <v>#N/A</v>
      </c>
      <c r="F14" s="127" t="e">
        <f>-VLOOKUP($A14,'Contributions FY 2020'!$A:$C,3,FALSE)</f>
        <v>#N/A</v>
      </c>
      <c r="G14" s="127" t="e">
        <f>VLOOKUP(A14,'2021 Summary'!A:S,5,FALSE)</f>
        <v>#N/A</v>
      </c>
      <c r="H14" s="127" t="e">
        <f>VLOOKUP($A14,'2021 Summary'!$A:$S,6,FALSE)</f>
        <v>#N/A</v>
      </c>
      <c r="I14" s="125"/>
      <c r="J14" s="127" t="e">
        <f>VLOOKUP($A$8,'2021 Summary'!$A:$S,7,FALSE)</f>
        <v>#N/A</v>
      </c>
      <c r="K14" s="127" t="e">
        <f>VLOOKUP($A14,'2021 Summary'!$A:$S,9,FALSE)</f>
        <v>#N/A</v>
      </c>
      <c r="L14" s="127" t="e">
        <f>VLOOKUP($A14,'2021 Summary'!$A:$S,8,FALSE)</f>
        <v>#N/A</v>
      </c>
      <c r="M14" s="127" t="e">
        <f>VLOOKUP($A14,'2021 Summary'!$A:$S,10,FALSE)</f>
        <v>#N/A</v>
      </c>
      <c r="N14" s="125"/>
      <c r="O14" s="127" t="e">
        <f>VLOOKUP($A14,'2021 Summary'!$A:$S,13,FALSE)</f>
        <v>#N/A</v>
      </c>
      <c r="P14" s="127">
        <v>0</v>
      </c>
      <c r="Q14" s="127" t="e">
        <f>VLOOKUP($A14,'2021 Summary'!$A:$S,14,FALSE)</f>
        <v>#N/A</v>
      </c>
      <c r="R14" s="127" t="e">
        <f>VLOOKUP($A14,'2021 Summary'!$A:$S,15,FALSE)</f>
        <v>#N/A</v>
      </c>
      <c r="S14" s="125"/>
      <c r="T14" s="127" t="e">
        <f>VLOOKUP($A14,'2021 Summary'!$A:$U,18,FALSE)</f>
        <v>#N/A</v>
      </c>
      <c r="U14" s="127" t="e">
        <f>VLOOKUP($A14,'2021 Summary'!$A:$U,19,FALSE)</f>
        <v>#N/A</v>
      </c>
      <c r="V14" s="127" t="e">
        <f>VLOOKUP($A14,'2021 Summary'!$A:$U,20,FALSE)</f>
        <v>#N/A</v>
      </c>
    </row>
    <row r="15" spans="1:22">
      <c r="A15" s="125"/>
      <c r="B15" s="125"/>
      <c r="C15" s="125"/>
      <c r="D15" s="125"/>
      <c r="E15" s="125"/>
      <c r="F15" s="125"/>
      <c r="G15" s="125"/>
      <c r="H15" s="125"/>
      <c r="I15" s="125"/>
      <c r="J15" s="125"/>
      <c r="K15" s="125"/>
      <c r="L15" s="125"/>
      <c r="M15" s="125"/>
      <c r="N15" s="125"/>
      <c r="O15" s="125"/>
      <c r="P15" s="125"/>
      <c r="Q15" s="125"/>
      <c r="R15" s="125"/>
      <c r="S15" s="125"/>
      <c r="T15" s="125"/>
      <c r="U15" s="125"/>
      <c r="V15" s="125"/>
    </row>
    <row r="16" spans="1:22">
      <c r="A16" s="128"/>
      <c r="B16" s="125" t="s">
        <v>729</v>
      </c>
      <c r="C16" s="125"/>
      <c r="D16" s="125"/>
      <c r="E16" s="125"/>
      <c r="F16" s="127">
        <f>-'Contributions FY 2020'!C320</f>
        <v>1163115168.7600002</v>
      </c>
      <c r="G16" s="127">
        <f>'2021 Summary'!E316</f>
        <v>31639499499</v>
      </c>
      <c r="H16" s="127">
        <f>'2021 Summary'!F316</f>
        <v>27740851233</v>
      </c>
      <c r="I16" s="127"/>
      <c r="J16" s="127">
        <f>'2021 Summary'!G316</f>
        <v>25131194</v>
      </c>
      <c r="K16" s="127">
        <f>'2021 Summary'!I316</f>
        <v>58439067</v>
      </c>
      <c r="L16" s="127">
        <f>'2021 Summary'!H316</f>
        <v>1216594659</v>
      </c>
      <c r="M16" s="127">
        <f>'2021 Summary'!J316</f>
        <v>1518369563</v>
      </c>
      <c r="N16" s="127"/>
      <c r="O16" s="127">
        <f>'2021 Summary'!M316</f>
        <v>1085256224</v>
      </c>
      <c r="P16" s="127">
        <v>0</v>
      </c>
      <c r="Q16" s="127">
        <f>'2021 Summary'!N316</f>
        <v>11257675434</v>
      </c>
      <c r="R16" s="127">
        <f>'2021 Summary'!O316</f>
        <v>1518369720</v>
      </c>
      <c r="S16" s="127"/>
      <c r="T16" s="127">
        <f>'2021 Summary'!R316</f>
        <v>-783003246</v>
      </c>
      <c r="U16" s="127">
        <f>'2021 Summary'!S316</f>
        <v>-6</v>
      </c>
      <c r="V16" s="127">
        <f>'2021 Summary'!T316</f>
        <v>-783003252</v>
      </c>
    </row>
    <row r="17" spans="1:22" ht="15" customHeight="1">
      <c r="A17" s="15"/>
      <c r="F17" s="22"/>
      <c r="J17" s="22"/>
      <c r="K17" s="22"/>
      <c r="L17" s="22"/>
      <c r="M17" s="22"/>
      <c r="O17" s="22"/>
      <c r="P17" s="22"/>
      <c r="Q17" s="22"/>
      <c r="R17" s="22"/>
      <c r="T17" s="22"/>
      <c r="U17" s="22"/>
      <c r="V17" s="22"/>
    </row>
    <row r="18" spans="1:22" ht="15" customHeight="1">
      <c r="A18" s="136" t="s">
        <v>717</v>
      </c>
      <c r="B18" s="137"/>
      <c r="C18" s="137"/>
      <c r="D18" s="137"/>
      <c r="E18" s="137"/>
      <c r="F18" s="137"/>
      <c r="G18" s="138"/>
      <c r="H18" s="139" t="e">
        <f>H8-H14</f>
        <v>#N/A</v>
      </c>
      <c r="I18" s="137"/>
      <c r="J18" s="139" t="e">
        <f>J8-J14</f>
        <v>#N/A</v>
      </c>
      <c r="K18" s="139" t="e">
        <f>K8-K14</f>
        <v>#N/A</v>
      </c>
      <c r="L18" s="139" t="e">
        <f>L8-L14</f>
        <v>#N/A</v>
      </c>
      <c r="M18" s="139" t="e">
        <f>M8-M14</f>
        <v>#N/A</v>
      </c>
      <c r="N18" s="137"/>
      <c r="O18" s="139" t="e">
        <f>O8-O14</f>
        <v>#N/A</v>
      </c>
      <c r="P18" s="139" t="e">
        <f>P8-P14</f>
        <v>#N/A</v>
      </c>
      <c r="Q18" s="139" t="e">
        <f>Q8-Q14</f>
        <v>#N/A</v>
      </c>
      <c r="R18" s="139" t="e">
        <f>R8-R14</f>
        <v>#N/A</v>
      </c>
    </row>
    <row r="19" spans="1:22" ht="15" customHeight="1">
      <c r="G19" s="24"/>
      <c r="H19" s="135"/>
      <c r="J19" s="135"/>
      <c r="K19" s="135"/>
      <c r="L19" s="135"/>
      <c r="M19" s="135"/>
      <c r="O19" s="135"/>
      <c r="P19" s="135"/>
      <c r="Q19" s="135"/>
      <c r="R19" s="135"/>
    </row>
    <row r="20" spans="1:22">
      <c r="A20" s="25" t="s">
        <v>347</v>
      </c>
      <c r="B20" s="26"/>
      <c r="C20" s="26"/>
      <c r="D20" s="26"/>
      <c r="E20" s="27" t="s">
        <v>348</v>
      </c>
      <c r="F20" s="28" t="s">
        <v>349</v>
      </c>
      <c r="H20" s="36"/>
      <c r="I20" s="23"/>
      <c r="J20" s="23"/>
      <c r="K20" s="36"/>
      <c r="L20" s="23"/>
      <c r="M20" s="36"/>
      <c r="N20" s="23"/>
      <c r="O20" s="23"/>
      <c r="P20" s="23"/>
      <c r="Q20" s="23"/>
      <c r="R20" s="36"/>
      <c r="S20" s="23"/>
      <c r="T20" s="23"/>
    </row>
    <row r="21" spans="1:22">
      <c r="A21" s="30" t="s">
        <v>350</v>
      </c>
      <c r="B21" s="31"/>
      <c r="C21" s="31"/>
      <c r="D21" s="32"/>
      <c r="E21" s="33" t="e">
        <f>IF(J18&gt;0,J18,0)</f>
        <v>#N/A</v>
      </c>
      <c r="F21" s="34" t="e">
        <f>IF(J18&lt;0,-J18,0)</f>
        <v>#N/A</v>
      </c>
      <c r="G21" s="29"/>
      <c r="H21" s="213"/>
      <c r="I21" s="16"/>
      <c r="J21" s="16"/>
      <c r="K21" s="211"/>
      <c r="L21" s="23"/>
      <c r="M21" s="23"/>
      <c r="N21" s="23"/>
      <c r="O21" s="23"/>
      <c r="P21" s="23"/>
      <c r="Q21" s="23"/>
      <c r="R21" s="36"/>
      <c r="S21" s="23"/>
      <c r="T21" s="23"/>
    </row>
    <row r="22" spans="1:22">
      <c r="A22" s="30" t="s">
        <v>351</v>
      </c>
      <c r="B22" s="35"/>
      <c r="C22" s="31"/>
      <c r="D22" s="33"/>
      <c r="E22" s="33" t="e">
        <f>IF(L18&gt;0,L18,0)</f>
        <v>#N/A</v>
      </c>
      <c r="F22" s="34" t="e">
        <f>IF(L18&lt;0,-L18,0)</f>
        <v>#N/A</v>
      </c>
      <c r="G22" s="29"/>
      <c r="H22" s="213"/>
      <c r="I22" s="16"/>
      <c r="J22" s="16"/>
      <c r="K22" s="16"/>
      <c r="L22" s="23"/>
      <c r="M22" s="23"/>
      <c r="N22" s="23"/>
      <c r="O22" s="21"/>
      <c r="P22" s="21"/>
      <c r="Q22" s="21"/>
      <c r="R22" s="21"/>
      <c r="S22" s="23"/>
      <c r="T22" s="23"/>
    </row>
    <row r="23" spans="1:22">
      <c r="A23" s="30" t="s">
        <v>706</v>
      </c>
      <c r="B23" s="35"/>
      <c r="C23" s="31"/>
      <c r="D23" s="33"/>
      <c r="E23" s="33" t="e">
        <f>IF(K18&gt;0,-K18,0)</f>
        <v>#N/A</v>
      </c>
      <c r="F23" s="34" t="e">
        <f>IF(K18&lt;0,-K18,0)</f>
        <v>#N/A</v>
      </c>
      <c r="G23" s="29"/>
      <c r="H23" s="213"/>
      <c r="I23" s="16"/>
      <c r="J23" s="16"/>
      <c r="K23" s="16"/>
      <c r="L23" s="36"/>
      <c r="M23" s="23"/>
      <c r="N23" s="23"/>
      <c r="O23" s="23"/>
      <c r="P23" s="23"/>
      <c r="Q23" s="23"/>
      <c r="R23" s="23"/>
      <c r="S23" s="23"/>
      <c r="T23" s="23"/>
    </row>
    <row r="24" spans="1:22">
      <c r="A24" s="30" t="s">
        <v>352</v>
      </c>
      <c r="B24" s="35"/>
      <c r="C24" s="31"/>
      <c r="D24" s="33"/>
      <c r="E24" s="33" t="e">
        <f>IF(M18&gt;0,M18,0)</f>
        <v>#N/A</v>
      </c>
      <c r="F24" s="34" t="e">
        <f>IF(M18&lt;0,-M18,0)</f>
        <v>#N/A</v>
      </c>
      <c r="G24" s="29"/>
      <c r="H24" s="213"/>
      <c r="I24" s="16"/>
      <c r="J24" s="16"/>
      <c r="K24" s="16"/>
      <c r="L24" s="23"/>
      <c r="M24" s="23"/>
      <c r="N24" s="37"/>
      <c r="O24" s="23"/>
      <c r="P24" s="23"/>
      <c r="Q24" s="23"/>
      <c r="R24" s="23"/>
      <c r="S24" s="23"/>
      <c r="T24" s="23"/>
    </row>
    <row r="25" spans="1:22">
      <c r="A25" s="30" t="s">
        <v>353</v>
      </c>
      <c r="B25" s="35"/>
      <c r="C25" s="31"/>
      <c r="D25" s="33"/>
      <c r="E25" s="33" t="e">
        <f>IF(O18&lt;0,-O18,0)</f>
        <v>#N/A</v>
      </c>
      <c r="F25" s="34" t="e">
        <f>IF(O18&gt;0,O18,0)</f>
        <v>#N/A</v>
      </c>
      <c r="G25" s="29"/>
      <c r="H25" s="213"/>
      <c r="I25" s="16"/>
      <c r="J25" s="170"/>
      <c r="K25" s="16"/>
      <c r="L25" s="23"/>
      <c r="M25" s="23"/>
      <c r="N25" s="23"/>
      <c r="O25" s="23"/>
      <c r="P25" s="23"/>
      <c r="Q25" s="23"/>
      <c r="R25" s="23"/>
      <c r="S25" s="23"/>
      <c r="T25" s="23"/>
    </row>
    <row r="26" spans="1:22">
      <c r="A26" s="30" t="s">
        <v>354</v>
      </c>
      <c r="B26" s="35"/>
      <c r="C26" s="31"/>
      <c r="D26" s="33"/>
      <c r="E26" s="33" t="e">
        <f>IF(Q18&lt;0,-Q18,0)</f>
        <v>#N/A</v>
      </c>
      <c r="F26" s="34" t="e">
        <f>IF(Q18&gt;0,Q18,0)</f>
        <v>#N/A</v>
      </c>
      <c r="G26" s="29"/>
      <c r="H26" s="213"/>
      <c r="I26" s="16"/>
      <c r="J26" s="170"/>
      <c r="K26" s="16"/>
      <c r="L26" s="23"/>
      <c r="M26" s="23"/>
      <c r="N26" s="23"/>
      <c r="O26" s="23"/>
      <c r="P26" s="23"/>
      <c r="Q26" s="23"/>
      <c r="R26" s="23"/>
      <c r="S26" s="23"/>
      <c r="T26" s="23"/>
    </row>
    <row r="27" spans="1:22" ht="15">
      <c r="A27" s="30" t="s">
        <v>707</v>
      </c>
      <c r="B27" s="38"/>
      <c r="C27" s="38"/>
      <c r="D27" s="39"/>
      <c r="E27" s="33" t="e">
        <f>IF(P18&lt;0,-P18,0)</f>
        <v>#N/A</v>
      </c>
      <c r="F27" s="34" t="e">
        <f>IF(P18&gt;0,+P18,0)</f>
        <v>#N/A</v>
      </c>
      <c r="G27" s="29"/>
      <c r="H27" s="438"/>
      <c r="I27" s="439"/>
      <c r="J27" s="439"/>
      <c r="K27" s="439"/>
      <c r="L27" s="439"/>
      <c r="M27" s="439"/>
      <c r="N27" s="23"/>
      <c r="O27" s="23"/>
      <c r="P27" s="23"/>
      <c r="Q27" s="23"/>
      <c r="R27" s="23"/>
      <c r="S27" s="23"/>
      <c r="T27" s="23"/>
    </row>
    <row r="28" spans="1:22">
      <c r="A28" s="30" t="s">
        <v>355</v>
      </c>
      <c r="B28" s="40"/>
      <c r="C28" s="40"/>
      <c r="D28" s="41"/>
      <c r="E28" s="33" t="e">
        <f>IF(R18&lt;0,-R18,0)</f>
        <v>#N/A</v>
      </c>
      <c r="F28" s="34" t="e">
        <f>IF(R18&gt;0,R18,0)</f>
        <v>#N/A</v>
      </c>
      <c r="G28" s="29"/>
      <c r="H28" s="36"/>
      <c r="I28" s="23"/>
      <c r="J28" s="23"/>
      <c r="K28" s="23"/>
      <c r="L28" s="23"/>
      <c r="M28" s="23"/>
      <c r="N28" s="23"/>
      <c r="O28" s="23"/>
      <c r="P28" s="23"/>
      <c r="Q28" s="23"/>
      <c r="R28" s="23"/>
      <c r="S28" s="23"/>
      <c r="T28" s="23"/>
    </row>
    <row r="29" spans="1:22">
      <c r="A29" s="30" t="s">
        <v>356</v>
      </c>
      <c r="B29" s="40"/>
      <c r="C29" s="40"/>
      <c r="D29" s="41"/>
      <c r="E29" s="33">
        <f>Info!C21</f>
        <v>0</v>
      </c>
      <c r="F29" s="34">
        <f>Info!C19</f>
        <v>0</v>
      </c>
      <c r="G29" s="29"/>
      <c r="H29" s="36"/>
      <c r="I29" s="23"/>
      <c r="J29" s="23"/>
      <c r="K29" s="23"/>
      <c r="L29" s="23"/>
      <c r="M29" s="23"/>
      <c r="N29" s="23"/>
      <c r="O29" s="23"/>
      <c r="P29" s="23"/>
      <c r="Q29" s="23"/>
      <c r="R29" s="23"/>
      <c r="S29" s="23"/>
      <c r="T29" s="23"/>
    </row>
    <row r="30" spans="1:22">
      <c r="A30" s="30" t="s">
        <v>836</v>
      </c>
      <c r="B30" s="40"/>
      <c r="C30" s="40"/>
      <c r="D30" s="41"/>
      <c r="E30" s="33"/>
      <c r="F30" s="34">
        <f>Info!C21</f>
        <v>0</v>
      </c>
      <c r="G30" s="29"/>
      <c r="H30" s="23"/>
      <c r="I30" s="23"/>
      <c r="J30" s="23"/>
      <c r="K30" s="23"/>
      <c r="L30" s="23"/>
      <c r="M30" s="23"/>
      <c r="N30" s="23"/>
      <c r="O30" s="23"/>
      <c r="P30" s="23"/>
      <c r="Q30" s="23"/>
      <c r="R30" s="23"/>
      <c r="S30" s="23"/>
      <c r="T30" s="23"/>
    </row>
    <row r="31" spans="1:22" hidden="1">
      <c r="A31" s="30" t="s">
        <v>700</v>
      </c>
      <c r="B31" s="40"/>
      <c r="C31" s="40"/>
      <c r="D31" s="41"/>
      <c r="E31" s="33" t="e">
        <f>IF(V8&gt;0,V8,0)</f>
        <v>#N/A</v>
      </c>
      <c r="F31" s="33" t="e">
        <f>IF(V8&lt;0,-V8,0)</f>
        <v>#N/A</v>
      </c>
      <c r="G31" s="29" t="s">
        <v>745</v>
      </c>
      <c r="H31" s="23"/>
      <c r="I31" s="23"/>
      <c r="J31" s="23"/>
      <c r="K31" s="23"/>
      <c r="L31" s="23"/>
      <c r="M31" s="23"/>
      <c r="N31" s="23"/>
      <c r="O31" s="23"/>
      <c r="P31" s="23"/>
      <c r="Q31" s="23"/>
      <c r="R31" s="23"/>
      <c r="S31" s="23"/>
      <c r="T31" s="23"/>
    </row>
    <row r="32" spans="1:22" hidden="1">
      <c r="A32" s="30" t="s">
        <v>699</v>
      </c>
      <c r="B32" s="40"/>
      <c r="C32" s="40"/>
      <c r="D32" s="41"/>
      <c r="E32" s="33" t="e">
        <f>IF((Info!C19)&gt;'JE Template'!F8,(Info!C19-'JE Template'!F8),0)</f>
        <v>#N/A</v>
      </c>
      <c r="F32" s="212" t="e">
        <f>IF((Info!C19)&lt;'JE Template'!F8,'JE Template'!F8-(Info!C19),0)</f>
        <v>#N/A</v>
      </c>
      <c r="G32" s="29" t="s">
        <v>745</v>
      </c>
      <c r="H32" s="213"/>
      <c r="I32" s="23"/>
      <c r="J32" s="23"/>
      <c r="K32" s="23"/>
      <c r="L32" s="23"/>
      <c r="M32" s="23"/>
      <c r="N32" s="23"/>
      <c r="O32" s="23"/>
      <c r="P32" s="23"/>
      <c r="Q32" s="23"/>
      <c r="R32" s="23"/>
      <c r="S32" s="23"/>
      <c r="T32" s="23"/>
    </row>
    <row r="33" spans="1:20">
      <c r="A33" s="30" t="s">
        <v>837</v>
      </c>
      <c r="B33" s="40"/>
      <c r="C33" s="40"/>
      <c r="D33" s="41"/>
      <c r="E33" s="33"/>
      <c r="F33" s="33" t="e">
        <f>-VLOOKUP(A8,'Contributions FY 2021'!A:D,4,FALSE)</f>
        <v>#N/A</v>
      </c>
      <c r="G33" s="29"/>
      <c r="H33" s="213"/>
      <c r="I33" s="23"/>
      <c r="J33" s="23"/>
      <c r="K33" s="23"/>
      <c r="L33" s="23"/>
      <c r="M33" s="23"/>
      <c r="N33" s="23"/>
      <c r="O33" s="23"/>
      <c r="P33" s="23"/>
      <c r="Q33" s="23"/>
      <c r="R33" s="23"/>
      <c r="S33" s="23"/>
      <c r="T33" s="23"/>
    </row>
    <row r="34" spans="1:20">
      <c r="A34" s="30" t="s">
        <v>697</v>
      </c>
      <c r="B34" s="40"/>
      <c r="C34" s="40"/>
      <c r="D34" s="41"/>
      <c r="E34" s="33" t="e">
        <f>IF(SUM(E31:E32)&gt;SUM(F31:F32),SUM(E31:E32)-SUM(F31:F32),0)</f>
        <v>#N/A</v>
      </c>
      <c r="F34" s="34" t="e">
        <f>IF(SUM(F31:F32)&gt;SUM(E31:E32),SUM(F31:F32)-SUM(E31:E32),0)</f>
        <v>#N/A</v>
      </c>
      <c r="G34" s="167"/>
      <c r="H34" s="23"/>
      <c r="I34" s="23"/>
      <c r="J34" s="23"/>
      <c r="K34" s="23"/>
      <c r="L34" s="23"/>
      <c r="M34" s="23"/>
      <c r="N34" s="23"/>
      <c r="O34" s="23"/>
      <c r="P34" s="23"/>
      <c r="Q34" s="23"/>
      <c r="R34" s="23"/>
      <c r="S34" s="23"/>
      <c r="T34" s="23"/>
    </row>
    <row r="35" spans="1:20">
      <c r="A35" s="30" t="s">
        <v>698</v>
      </c>
      <c r="B35" s="40"/>
      <c r="C35" s="40"/>
      <c r="D35" s="41"/>
      <c r="E35" s="33" t="e">
        <f>IF(H18&lt;0,-H18,0)</f>
        <v>#N/A</v>
      </c>
      <c r="F35" s="34" t="e">
        <f>IF(H18&gt;0,H18,0)</f>
        <v>#N/A</v>
      </c>
      <c r="G35" s="29"/>
      <c r="H35" s="36"/>
      <c r="I35" s="23"/>
      <c r="J35" s="23"/>
      <c r="K35" s="23"/>
      <c r="L35" s="23"/>
      <c r="M35" s="23"/>
      <c r="N35" s="23"/>
      <c r="O35" s="23"/>
      <c r="P35" s="23"/>
      <c r="Q35" s="23"/>
      <c r="R35" s="23"/>
      <c r="S35" s="23"/>
      <c r="T35" s="23"/>
    </row>
    <row r="36" spans="1:20">
      <c r="A36" s="42" t="s">
        <v>325</v>
      </c>
      <c r="B36" s="43"/>
      <c r="C36" s="43"/>
      <c r="D36" s="44"/>
      <c r="E36" s="45" t="e">
        <f>ROUND((SUM(E21:E35)-E31-E32),0)</f>
        <v>#N/A</v>
      </c>
      <c r="F36" s="46" t="e">
        <f>ROUND((SUM(F21:F35)-F31-F32),0)</f>
        <v>#N/A</v>
      </c>
      <c r="G36" s="391" t="e">
        <f>IF((ROUND(E36,0)=(ROUND(F36,0))),"",CONCATENATE((TEXT((ABS(E36-F36)),"$#,##_);($#,##)")),"ROUNDING"))</f>
        <v>#N/A</v>
      </c>
      <c r="H36" s="36"/>
      <c r="I36" s="23"/>
      <c r="J36" s="91"/>
      <c r="K36" s="23"/>
      <c r="L36" s="23"/>
      <c r="M36" s="23"/>
      <c r="N36" s="23"/>
      <c r="O36" s="23"/>
      <c r="P36" s="23"/>
      <c r="Q36" s="23"/>
      <c r="R36" s="23"/>
      <c r="S36" s="23"/>
      <c r="T36" s="23"/>
    </row>
    <row r="37" spans="1:20">
      <c r="A37" s="47"/>
      <c r="B37" s="48"/>
      <c r="C37" s="48"/>
      <c r="D37" s="48"/>
      <c r="E37" s="48"/>
      <c r="F37" s="29"/>
      <c r="G37" s="29"/>
      <c r="H37" s="23"/>
      <c r="I37" s="23"/>
      <c r="J37" s="23"/>
      <c r="K37" s="23"/>
      <c r="L37" s="23"/>
      <c r="M37" s="23"/>
      <c r="N37" s="23"/>
      <c r="O37" s="23"/>
      <c r="P37" s="23"/>
      <c r="Q37" s="23"/>
      <c r="R37" s="23"/>
      <c r="S37" s="23"/>
      <c r="T37" s="23"/>
    </row>
    <row r="38" spans="1:20">
      <c r="A38" s="47"/>
      <c r="B38" s="48"/>
      <c r="C38" s="48"/>
      <c r="D38" s="48"/>
      <c r="E38" s="48"/>
      <c r="F38" s="29"/>
      <c r="G38" s="29"/>
      <c r="H38" s="23"/>
      <c r="I38" s="23"/>
      <c r="J38" s="23"/>
      <c r="K38" s="23"/>
      <c r="L38" s="23"/>
      <c r="M38" s="23"/>
      <c r="N38" s="23"/>
      <c r="O38" s="23"/>
      <c r="P38" s="23"/>
      <c r="Q38" s="23"/>
      <c r="R38" s="23"/>
      <c r="S38" s="23"/>
      <c r="T38" s="23"/>
    </row>
    <row r="39" spans="1:20">
      <c r="A39" s="49" t="s">
        <v>327</v>
      </c>
      <c r="B39" s="50"/>
      <c r="C39" s="50"/>
      <c r="D39" s="50"/>
      <c r="E39" s="51"/>
      <c r="F39" s="52"/>
      <c r="G39" s="168"/>
      <c r="I39" s="23"/>
      <c r="J39" s="442"/>
      <c r="K39" s="442"/>
      <c r="L39" s="23"/>
      <c r="M39" s="23"/>
      <c r="N39" s="23"/>
      <c r="O39" s="23"/>
      <c r="P39" s="23"/>
      <c r="Q39" s="23"/>
      <c r="R39" s="23"/>
      <c r="S39" s="23"/>
      <c r="T39" s="23"/>
    </row>
    <row r="40" spans="1:20">
      <c r="A40" s="53" t="s">
        <v>716</v>
      </c>
      <c r="B40" s="54"/>
      <c r="C40" s="55"/>
      <c r="D40" s="55"/>
      <c r="E40" s="56" t="e">
        <f>H8</f>
        <v>#N/A</v>
      </c>
      <c r="F40" s="57"/>
      <c r="I40" s="23"/>
      <c r="J40" s="58"/>
      <c r="K40" s="58"/>
      <c r="L40" s="23"/>
      <c r="M40" s="23"/>
      <c r="N40" s="23"/>
      <c r="O40" s="23"/>
      <c r="P40" s="23"/>
      <c r="Q40" s="23"/>
      <c r="R40" s="23"/>
      <c r="S40" s="23"/>
      <c r="T40" s="23"/>
    </row>
    <row r="41" spans="1:20">
      <c r="A41" s="53" t="s">
        <v>696</v>
      </c>
      <c r="B41" s="54"/>
      <c r="C41" s="55"/>
      <c r="D41" s="55"/>
      <c r="E41" s="174" t="e">
        <f>IF(E32&gt;0,V8+E32,V8-F32)</f>
        <v>#N/A</v>
      </c>
      <c r="F41" s="57"/>
      <c r="G41" s="169"/>
      <c r="I41" s="23"/>
      <c r="J41" s="58"/>
      <c r="K41" s="58"/>
      <c r="L41" s="23"/>
      <c r="M41" s="23"/>
      <c r="N41" s="23"/>
      <c r="O41" s="23"/>
      <c r="P41" s="23"/>
      <c r="Q41" s="23"/>
      <c r="R41" s="23"/>
      <c r="S41" s="23"/>
      <c r="T41" s="23"/>
    </row>
    <row r="42" spans="1:20">
      <c r="A42" s="61"/>
      <c r="B42" s="55" t="s">
        <v>357</v>
      </c>
      <c r="C42" s="55"/>
      <c r="D42" s="55"/>
      <c r="E42" s="62" t="e">
        <f>V8</f>
        <v>#N/A</v>
      </c>
      <c r="F42" s="57"/>
      <c r="I42" s="23"/>
      <c r="J42" s="58"/>
      <c r="K42" s="58"/>
      <c r="L42" s="23"/>
      <c r="M42" s="23"/>
      <c r="N42" s="23"/>
      <c r="O42" s="23"/>
      <c r="P42" s="23"/>
      <c r="Q42" s="23"/>
      <c r="R42" s="23"/>
      <c r="S42" s="23"/>
      <c r="T42" s="23"/>
    </row>
    <row r="43" spans="1:20" ht="25.5">
      <c r="A43" s="63"/>
      <c r="B43" s="59" t="s">
        <v>358</v>
      </c>
      <c r="C43" s="59"/>
      <c r="D43" s="59"/>
      <c r="E43" s="64" t="e">
        <f>ROUND(IF(E32&lt;&gt;0,E32,-F32),0)</f>
        <v>#N/A</v>
      </c>
      <c r="F43" s="60"/>
      <c r="I43" s="23"/>
      <c r="J43" s="58"/>
      <c r="K43" s="58"/>
      <c r="L43" s="23"/>
      <c r="M43" s="23"/>
      <c r="N43" s="23"/>
      <c r="O43" s="23"/>
      <c r="P43" s="23"/>
      <c r="Q43" s="23"/>
      <c r="R43" s="23"/>
      <c r="S43" s="23"/>
      <c r="T43" s="23"/>
    </row>
    <row r="44" spans="1:20" s="23" customFormat="1">
      <c r="A44" s="65"/>
      <c r="B44" s="66"/>
      <c r="C44" s="66"/>
      <c r="D44" s="66"/>
      <c r="E44" s="67"/>
      <c r="F44" s="68"/>
      <c r="J44" s="58"/>
      <c r="K44" s="58"/>
    </row>
    <row r="45" spans="1:20" s="23" customFormat="1">
      <c r="A45" s="49" t="s">
        <v>359</v>
      </c>
      <c r="B45" s="50"/>
      <c r="C45" s="50"/>
      <c r="D45" s="50"/>
      <c r="E45" s="51"/>
      <c r="F45" s="52"/>
      <c r="G45" s="91"/>
      <c r="J45" s="58"/>
      <c r="K45" s="58"/>
    </row>
    <row r="46" spans="1:20" ht="25.5">
      <c r="A46" s="61"/>
      <c r="B46" s="55"/>
      <c r="C46" s="55"/>
      <c r="D46" s="55"/>
      <c r="E46" s="69" t="s">
        <v>283</v>
      </c>
      <c r="F46" s="70" t="s">
        <v>284</v>
      </c>
      <c r="I46" s="23"/>
      <c r="J46" s="71"/>
      <c r="K46" s="23"/>
      <c r="L46" s="23"/>
      <c r="M46" s="23"/>
      <c r="N46" s="23"/>
      <c r="O46" s="23"/>
      <c r="P46" s="72"/>
      <c r="Q46" s="58"/>
      <c r="R46" s="58"/>
      <c r="S46" s="23"/>
      <c r="T46" s="23"/>
    </row>
    <row r="47" spans="1:20" ht="15" customHeight="1">
      <c r="A47" s="61"/>
      <c r="B47" s="55" t="s">
        <v>279</v>
      </c>
      <c r="C47" s="55"/>
      <c r="D47" s="55"/>
      <c r="E47" s="73" t="e">
        <f>J8</f>
        <v>#N/A</v>
      </c>
      <c r="F47" s="74" t="e">
        <f>O8</f>
        <v>#N/A</v>
      </c>
      <c r="H47" s="445" t="s">
        <v>673</v>
      </c>
      <c r="I47" s="446"/>
      <c r="J47" s="446"/>
      <c r="K47" s="446"/>
      <c r="L47" s="447"/>
      <c r="M47" s="36"/>
      <c r="N47" s="23"/>
      <c r="O47" s="36"/>
      <c r="P47" s="36"/>
      <c r="Q47" s="36"/>
      <c r="R47" s="75"/>
      <c r="S47" s="23"/>
      <c r="T47" s="23"/>
    </row>
    <row r="48" spans="1:20">
      <c r="A48" s="61"/>
      <c r="B48" s="55" t="s">
        <v>280</v>
      </c>
      <c r="C48" s="55"/>
      <c r="D48" s="55"/>
      <c r="E48" s="73" t="e">
        <f>L8</f>
        <v>#N/A</v>
      </c>
      <c r="F48" s="74" t="e">
        <f>Q8</f>
        <v>#N/A</v>
      </c>
      <c r="H48" s="448"/>
      <c r="I48" s="449"/>
      <c r="J48" s="449"/>
      <c r="K48" s="449"/>
      <c r="L48" s="450"/>
      <c r="M48" s="23"/>
      <c r="N48" s="23"/>
      <c r="O48" s="23"/>
      <c r="P48" s="23"/>
      <c r="Q48" s="36"/>
      <c r="R48" s="75"/>
      <c r="S48" s="23"/>
      <c r="T48" s="23"/>
    </row>
    <row r="49" spans="1:20" ht="13.5" customHeight="1">
      <c r="A49" s="61"/>
      <c r="B49" s="55" t="s">
        <v>708</v>
      </c>
      <c r="C49" s="55"/>
      <c r="D49" s="55"/>
      <c r="E49" s="73" t="e">
        <f>K8</f>
        <v>#N/A</v>
      </c>
      <c r="F49" s="74" t="e">
        <f>P8</f>
        <v>#N/A</v>
      </c>
      <c r="H49" s="448"/>
      <c r="I49" s="449"/>
      <c r="J49" s="449"/>
      <c r="K49" s="449"/>
      <c r="L49" s="450"/>
      <c r="M49" s="36"/>
      <c r="N49" s="23"/>
      <c r="O49" s="36"/>
      <c r="P49" s="36"/>
      <c r="Q49" s="36"/>
      <c r="R49" s="75"/>
      <c r="S49" s="23"/>
      <c r="T49" s="23"/>
    </row>
    <row r="50" spans="1:20">
      <c r="A50" s="61"/>
      <c r="B50" s="120" t="s">
        <v>281</v>
      </c>
      <c r="C50" s="55"/>
      <c r="D50" s="55"/>
      <c r="E50" s="73" t="e">
        <f>M8</f>
        <v>#N/A</v>
      </c>
      <c r="F50" s="74" t="e">
        <f>R8</f>
        <v>#N/A</v>
      </c>
      <c r="H50" s="451"/>
      <c r="I50" s="452"/>
      <c r="J50" s="452"/>
      <c r="K50" s="452"/>
      <c r="L50" s="453"/>
      <c r="M50" s="36"/>
      <c r="N50" s="23"/>
      <c r="O50" s="36"/>
      <c r="P50" s="36"/>
      <c r="Q50" s="36"/>
      <c r="R50" s="75"/>
      <c r="S50" s="23"/>
      <c r="T50" s="23"/>
    </row>
    <row r="51" spans="1:20">
      <c r="A51" s="76"/>
      <c r="B51" s="55" t="s">
        <v>323</v>
      </c>
      <c r="C51" s="55"/>
      <c r="D51" s="55"/>
      <c r="E51" s="62">
        <f>Info!C21</f>
        <v>0</v>
      </c>
      <c r="F51" s="77"/>
      <c r="I51" s="23"/>
      <c r="J51" s="23"/>
      <c r="K51" s="23"/>
      <c r="L51" s="23"/>
      <c r="M51" s="23"/>
      <c r="N51" s="23"/>
      <c r="O51" s="23"/>
      <c r="P51" s="23"/>
      <c r="Q51" s="36"/>
      <c r="R51" s="75"/>
      <c r="S51" s="23"/>
      <c r="T51" s="23"/>
    </row>
    <row r="52" spans="1:20" ht="13.5" thickBot="1">
      <c r="A52" s="76"/>
      <c r="B52" s="78" t="s">
        <v>282</v>
      </c>
      <c r="C52" s="78"/>
      <c r="D52" s="78"/>
      <c r="E52" s="79" t="e">
        <f>SUM(E47:E51)</f>
        <v>#N/A</v>
      </c>
      <c r="F52" s="80" t="e">
        <f>SUM(F47:F51)</f>
        <v>#N/A</v>
      </c>
      <c r="G52" s="81" t="e">
        <f>-SUM(E52-F52)</f>
        <v>#N/A</v>
      </c>
      <c r="I52" s="23"/>
      <c r="J52" s="36"/>
      <c r="K52" s="36"/>
      <c r="L52" s="36"/>
      <c r="M52" s="36"/>
      <c r="N52" s="23"/>
      <c r="O52" s="36"/>
      <c r="P52" s="36"/>
      <c r="Q52" s="36"/>
      <c r="R52" s="75"/>
      <c r="S52" s="23"/>
      <c r="T52" s="23"/>
    </row>
    <row r="53" spans="1:20" ht="13.5" thickTop="1">
      <c r="A53" s="76"/>
      <c r="B53" s="55"/>
      <c r="C53" s="55"/>
      <c r="D53" s="55"/>
      <c r="E53" s="82"/>
      <c r="F53" s="57"/>
      <c r="G53" s="81"/>
      <c r="I53" s="23"/>
      <c r="J53" s="23"/>
      <c r="K53" s="23"/>
      <c r="L53" s="23"/>
      <c r="M53" s="23"/>
      <c r="N53" s="23"/>
      <c r="O53" s="23"/>
      <c r="P53" s="23"/>
      <c r="Q53" s="23"/>
      <c r="R53" s="23"/>
      <c r="S53" s="23"/>
      <c r="T53" s="23"/>
    </row>
    <row r="54" spans="1:20" ht="38.25">
      <c r="A54" s="83"/>
      <c r="B54" s="59" t="s">
        <v>709</v>
      </c>
      <c r="C54" s="59"/>
      <c r="D54" s="59"/>
      <c r="E54" s="84"/>
      <c r="F54" s="60"/>
      <c r="I54" s="23"/>
      <c r="J54" s="23"/>
      <c r="K54" s="23"/>
      <c r="L54" s="23"/>
      <c r="M54" s="23"/>
      <c r="N54" s="23"/>
      <c r="O54" s="23"/>
      <c r="P54" s="23"/>
      <c r="Q54" s="23"/>
      <c r="R54" s="23"/>
      <c r="S54" s="23"/>
      <c r="T54" s="23"/>
    </row>
    <row r="55" spans="1:20" s="23" customFormat="1"/>
    <row r="56" spans="1:20">
      <c r="A56" s="85"/>
      <c r="B56" s="86" t="s">
        <v>285</v>
      </c>
      <c r="C56" s="86"/>
      <c r="D56" s="86"/>
      <c r="E56" s="86"/>
      <c r="F56" s="16"/>
      <c r="G56" s="23"/>
    </row>
    <row r="57" spans="1:20">
      <c r="A57" s="87"/>
      <c r="B57" s="40"/>
      <c r="C57" s="40"/>
      <c r="D57" s="40"/>
      <c r="E57" s="40"/>
      <c r="F57" s="16"/>
      <c r="G57" s="23"/>
    </row>
    <row r="58" spans="1:20">
      <c r="A58" s="87"/>
      <c r="B58" s="88" t="s">
        <v>286</v>
      </c>
      <c r="C58" s="88"/>
      <c r="D58" s="88"/>
      <c r="E58" s="40"/>
      <c r="F58" s="16"/>
      <c r="G58" s="23"/>
    </row>
    <row r="59" spans="1:20">
      <c r="A59" s="87"/>
      <c r="B59" s="89">
        <v>2023</v>
      </c>
      <c r="C59" s="89"/>
      <c r="D59" s="89"/>
      <c r="E59" s="90" t="e">
        <f>-VLOOKUP($A$8,'Amortization Schedule FY 2021'!A:I,3,FALSE)</f>
        <v>#N/A</v>
      </c>
      <c r="F59" s="172"/>
      <c r="G59" s="23"/>
    </row>
    <row r="60" spans="1:20">
      <c r="A60" s="87"/>
      <c r="B60" s="89">
        <v>2024</v>
      </c>
      <c r="C60" s="89"/>
      <c r="D60" s="89"/>
      <c r="E60" s="90" t="e">
        <f>-VLOOKUP($A$8,'Amortization Schedule FY 2021'!A:I,4,FALSE)</f>
        <v>#N/A</v>
      </c>
      <c r="F60" s="16"/>
      <c r="G60" s="91"/>
    </row>
    <row r="61" spans="1:20">
      <c r="A61" s="87"/>
      <c r="B61" s="89">
        <v>2025</v>
      </c>
      <c r="C61" s="89"/>
      <c r="D61" s="89"/>
      <c r="E61" s="90" t="e">
        <f>-VLOOKUP($A$8,'Amortization Schedule FY 2021'!A:I,5,FALSE)</f>
        <v>#N/A</v>
      </c>
      <c r="F61" s="16"/>
      <c r="G61" s="23"/>
    </row>
    <row r="62" spans="1:20" ht="12" customHeight="1">
      <c r="A62" s="87"/>
      <c r="B62" s="89">
        <v>2026</v>
      </c>
      <c r="C62" s="89"/>
      <c r="D62" s="89"/>
      <c r="E62" s="90" t="e">
        <f>-VLOOKUP($A$8,'Amortization Schedule FY 2021'!A:I,6,FALSE)</f>
        <v>#N/A</v>
      </c>
      <c r="F62" s="16"/>
      <c r="G62" s="23"/>
    </row>
    <row r="63" spans="1:20" ht="12" customHeight="1">
      <c r="A63" s="87"/>
      <c r="B63" s="89">
        <f>B62+1</f>
        <v>2027</v>
      </c>
      <c r="C63" s="89"/>
      <c r="D63" s="89"/>
      <c r="E63" s="90" t="e">
        <f>-VLOOKUP($A$8,'Amortization Schedule FY 2021'!A:I,7,FALSE)</f>
        <v>#N/A</v>
      </c>
      <c r="F63" s="16"/>
      <c r="G63" s="23"/>
    </row>
    <row r="64" spans="1:20">
      <c r="A64" s="87"/>
      <c r="B64" s="40" t="s">
        <v>287</v>
      </c>
      <c r="C64" s="40"/>
      <c r="D64" s="40"/>
      <c r="E64" s="90" t="e">
        <f>-VLOOKUP($A$8,'Amortization Schedule FY 2021'!A:I,8,FALSE)</f>
        <v>#N/A</v>
      </c>
      <c r="F64" s="16"/>
      <c r="G64" s="23"/>
    </row>
    <row r="65" spans="1:10" ht="13.5" thickBot="1">
      <c r="A65" s="87"/>
      <c r="B65" s="40"/>
      <c r="C65" s="40"/>
      <c r="D65" s="40"/>
      <c r="E65" s="92" t="e">
        <f>SUM(E59:E64)</f>
        <v>#N/A</v>
      </c>
      <c r="F65" s="215"/>
      <c r="G65" s="216"/>
      <c r="H65" s="171"/>
      <c r="J65" s="23"/>
    </row>
    <row r="66" spans="1:10" ht="13.5" thickTop="1">
      <c r="A66" s="93"/>
      <c r="B66" s="43"/>
      <c r="C66" s="43"/>
      <c r="D66" s="43"/>
      <c r="E66" s="43"/>
      <c r="F66" s="16"/>
      <c r="G66" s="23"/>
    </row>
    <row r="67" spans="1:10">
      <c r="A67" s="23"/>
      <c r="B67" s="23"/>
      <c r="C67" s="23"/>
      <c r="D67" s="23"/>
      <c r="E67" s="23"/>
      <c r="F67" s="23"/>
      <c r="G67" s="23"/>
    </row>
    <row r="68" spans="1:10" ht="25.5">
      <c r="A68" s="94" t="s">
        <v>710</v>
      </c>
      <c r="B68" s="95"/>
      <c r="C68" s="95"/>
      <c r="D68" s="95"/>
      <c r="E68" s="96" t="s">
        <v>841</v>
      </c>
      <c r="F68" s="96" t="s">
        <v>957</v>
      </c>
      <c r="G68" s="97" t="s">
        <v>842</v>
      </c>
      <c r="H68" s="23"/>
    </row>
    <row r="69" spans="1:10">
      <c r="A69" s="98"/>
      <c r="B69" s="40" t="s">
        <v>320</v>
      </c>
      <c r="C69" s="88"/>
      <c r="D69" s="88"/>
      <c r="E69" s="99">
        <f>'Amortization Schedule FY 2021'!K321</f>
        <v>36773648998</v>
      </c>
      <c r="F69" s="100">
        <f>H11</f>
        <v>30915593468</v>
      </c>
      <c r="G69" s="101">
        <f>'Amortization Schedule FY 2021'!L321</f>
        <v>26171227466</v>
      </c>
      <c r="H69" s="23"/>
    </row>
    <row r="70" spans="1:10">
      <c r="A70" s="98"/>
      <c r="B70" s="88"/>
      <c r="C70" s="88"/>
      <c r="D70" s="88"/>
      <c r="E70" s="102"/>
      <c r="F70" s="102"/>
      <c r="G70" s="103"/>
      <c r="H70" s="23"/>
    </row>
    <row r="71" spans="1:10">
      <c r="A71" s="87"/>
      <c r="B71" s="88" t="s">
        <v>321</v>
      </c>
      <c r="C71" s="88"/>
      <c r="D71" s="88"/>
      <c r="E71" s="104" t="e">
        <f>C8*E69</f>
        <v>#N/A</v>
      </c>
      <c r="F71" s="104" t="e">
        <f>H8</f>
        <v>#N/A</v>
      </c>
      <c r="G71" s="105" t="e">
        <f>C8*G69</f>
        <v>#N/A</v>
      </c>
      <c r="H71" s="23"/>
    </row>
    <row r="72" spans="1:10">
      <c r="A72" s="93"/>
      <c r="B72" s="43"/>
      <c r="C72" s="43"/>
      <c r="D72" s="43"/>
      <c r="E72" s="43"/>
      <c r="F72" s="43"/>
      <c r="G72" s="106"/>
      <c r="H72" s="23"/>
    </row>
    <row r="73" spans="1:10" s="23" customFormat="1">
      <c r="A73" s="16"/>
      <c r="B73" s="16"/>
      <c r="C73" s="16"/>
      <c r="D73" s="16"/>
      <c r="E73" s="16"/>
      <c r="F73" s="16"/>
      <c r="G73" s="16"/>
    </row>
    <row r="74" spans="1:10" ht="38.25">
      <c r="A74" s="94" t="s">
        <v>710</v>
      </c>
      <c r="B74" s="95"/>
      <c r="C74" s="95"/>
      <c r="D74" s="95"/>
      <c r="E74" s="96" t="s">
        <v>687</v>
      </c>
      <c r="F74" s="96" t="s">
        <v>689</v>
      </c>
      <c r="G74" s="97" t="s">
        <v>688</v>
      </c>
      <c r="H74" s="23"/>
    </row>
    <row r="75" spans="1:10">
      <c r="A75" s="98"/>
      <c r="B75" s="40" t="s">
        <v>320</v>
      </c>
      <c r="C75" s="88"/>
      <c r="D75" s="88"/>
      <c r="E75" s="99">
        <f>'Amortization Schedule FY 2021'!M321</f>
        <v>25036416637</v>
      </c>
      <c r="F75" s="100">
        <f>H11</f>
        <v>30915593468</v>
      </c>
      <c r="G75" s="101">
        <f>'Amortization Schedule FY 2021'!N321</f>
        <v>38714862374</v>
      </c>
      <c r="H75" s="23"/>
    </row>
    <row r="76" spans="1:10">
      <c r="A76" s="98"/>
      <c r="B76" s="88"/>
      <c r="C76" s="88"/>
      <c r="D76" s="88"/>
      <c r="E76" s="102"/>
      <c r="F76" s="102"/>
      <c r="G76" s="103"/>
      <c r="H76" s="23"/>
    </row>
    <row r="77" spans="1:10">
      <c r="A77" s="87"/>
      <c r="B77" s="88" t="s">
        <v>321</v>
      </c>
      <c r="C77" s="88"/>
      <c r="D77" s="88"/>
      <c r="E77" s="104" t="e">
        <f>$C$8*E75</f>
        <v>#N/A</v>
      </c>
      <c r="F77" s="104" t="e">
        <f>H8</f>
        <v>#N/A</v>
      </c>
      <c r="G77" s="105" t="e">
        <f>$C$8*G75</f>
        <v>#N/A</v>
      </c>
      <c r="H77" s="23"/>
    </row>
    <row r="78" spans="1:10">
      <c r="A78" s="93"/>
      <c r="B78" s="43"/>
      <c r="C78" s="43"/>
      <c r="D78" s="43"/>
      <c r="E78" s="43"/>
      <c r="F78" s="43"/>
      <c r="G78" s="106"/>
      <c r="H78" s="23"/>
    </row>
    <row r="80" spans="1:10">
      <c r="F80" s="168"/>
      <c r="G80" s="168"/>
    </row>
    <row r="81" spans="1:10" hidden="1">
      <c r="A81" s="443" t="s">
        <v>290</v>
      </c>
      <c r="B81" s="444"/>
      <c r="C81" s="107"/>
      <c r="D81" s="107"/>
      <c r="E81" s="107"/>
      <c r="F81" s="108"/>
      <c r="G81" s="108"/>
      <c r="H81" s="109"/>
      <c r="I81" s="109"/>
      <c r="J81" s="110"/>
    </row>
    <row r="82" spans="1:10" ht="57.75" hidden="1" customHeight="1">
      <c r="A82" s="111" t="s">
        <v>291</v>
      </c>
      <c r="B82" s="441" t="s">
        <v>292</v>
      </c>
      <c r="C82" s="441"/>
      <c r="D82" s="441"/>
      <c r="E82" s="441"/>
      <c r="F82" s="441"/>
      <c r="G82" s="441"/>
      <c r="H82" s="441"/>
      <c r="I82" s="441"/>
      <c r="J82" s="441"/>
    </row>
    <row r="83" spans="1:10" hidden="1">
      <c r="A83" s="112"/>
      <c r="B83" s="113"/>
      <c r="C83" s="113"/>
      <c r="D83" s="113"/>
      <c r="E83" s="113"/>
      <c r="F83" s="114"/>
      <c r="G83" s="114"/>
      <c r="H83" s="114"/>
      <c r="I83" s="114"/>
      <c r="J83" s="114"/>
    </row>
    <row r="84" spans="1:10" ht="58.5" hidden="1" customHeight="1">
      <c r="A84" s="111" t="s">
        <v>293</v>
      </c>
      <c r="B84" s="441" t="s">
        <v>294</v>
      </c>
      <c r="C84" s="441"/>
      <c r="D84" s="441"/>
      <c r="E84" s="441"/>
      <c r="F84" s="441"/>
      <c r="G84" s="441"/>
      <c r="H84" s="441"/>
      <c r="I84" s="441"/>
      <c r="J84" s="441"/>
    </row>
    <row r="85" spans="1:10" hidden="1">
      <c r="A85" s="112"/>
      <c r="B85" s="113"/>
      <c r="C85" s="113"/>
      <c r="D85" s="113"/>
      <c r="E85" s="113"/>
      <c r="F85" s="114"/>
      <c r="G85" s="114"/>
      <c r="H85" s="114"/>
      <c r="I85" s="114"/>
      <c r="J85" s="114"/>
    </row>
    <row r="86" spans="1:10" ht="28.5" hidden="1" customHeight="1">
      <c r="A86" s="111" t="s">
        <v>295</v>
      </c>
      <c r="B86" s="440" t="s">
        <v>296</v>
      </c>
      <c r="C86" s="440"/>
      <c r="D86" s="440"/>
      <c r="E86" s="440"/>
      <c r="F86" s="440"/>
      <c r="G86" s="440"/>
      <c r="H86" s="440"/>
      <c r="I86" s="440"/>
      <c r="J86" s="440"/>
    </row>
    <row r="87" spans="1:10" hidden="1">
      <c r="A87" s="112"/>
      <c r="B87" s="113"/>
      <c r="C87" s="113"/>
      <c r="D87" s="113"/>
      <c r="E87" s="113"/>
      <c r="F87" s="114"/>
      <c r="G87" s="114"/>
      <c r="H87" s="114"/>
      <c r="I87" s="114"/>
      <c r="J87" s="114"/>
    </row>
    <row r="88" spans="1:10" ht="51.75" hidden="1" customHeight="1">
      <c r="A88" s="111" t="s">
        <v>297</v>
      </c>
      <c r="B88" s="441" t="s">
        <v>298</v>
      </c>
      <c r="C88" s="441"/>
      <c r="D88" s="441"/>
      <c r="E88" s="441"/>
      <c r="F88" s="441"/>
      <c r="G88" s="441"/>
      <c r="H88" s="441"/>
      <c r="I88" s="441"/>
      <c r="J88" s="441"/>
    </row>
    <row r="89" spans="1:10" hidden="1">
      <c r="A89" s="112"/>
      <c r="B89" s="115"/>
      <c r="C89" s="115"/>
      <c r="D89" s="115"/>
      <c r="E89" s="115"/>
      <c r="F89" s="115"/>
      <c r="G89" s="115"/>
      <c r="H89" s="115"/>
      <c r="I89" s="115"/>
      <c r="J89" s="115"/>
    </row>
    <row r="90" spans="1:10" ht="15" hidden="1" customHeight="1">
      <c r="A90" s="111" t="s">
        <v>299</v>
      </c>
      <c r="B90" s="440" t="s">
        <v>300</v>
      </c>
      <c r="C90" s="440"/>
      <c r="D90" s="440"/>
      <c r="E90" s="440"/>
      <c r="F90" s="440"/>
      <c r="G90" s="440"/>
      <c r="H90" s="440"/>
      <c r="I90" s="440"/>
      <c r="J90" s="440"/>
    </row>
    <row r="91" spans="1:10" hidden="1">
      <c r="A91" s="112"/>
      <c r="B91" s="114"/>
      <c r="C91" s="114"/>
      <c r="D91" s="114"/>
      <c r="E91" s="114"/>
      <c r="F91" s="115"/>
      <c r="G91" s="115"/>
      <c r="H91" s="115"/>
      <c r="I91" s="115"/>
      <c r="J91" s="115"/>
    </row>
    <row r="92" spans="1:10" ht="47.25" hidden="1" customHeight="1">
      <c r="A92" s="111" t="s">
        <v>301</v>
      </c>
      <c r="B92" s="441" t="s">
        <v>302</v>
      </c>
      <c r="C92" s="441"/>
      <c r="D92" s="441"/>
      <c r="E92" s="441"/>
      <c r="F92" s="441"/>
      <c r="G92" s="441"/>
      <c r="H92" s="441"/>
      <c r="I92" s="441"/>
      <c r="J92" s="441"/>
    </row>
    <row r="93" spans="1:10" hidden="1">
      <c r="A93" s="112"/>
      <c r="B93" s="115"/>
      <c r="C93" s="115"/>
      <c r="D93" s="115"/>
      <c r="E93" s="115"/>
      <c r="F93" s="115"/>
      <c r="G93" s="115"/>
      <c r="H93" s="115"/>
      <c r="I93" s="115"/>
      <c r="J93" s="115"/>
    </row>
    <row r="94" spans="1:10" ht="71.25" hidden="1" customHeight="1">
      <c r="A94" s="116" t="s">
        <v>303</v>
      </c>
      <c r="B94" s="441" t="s">
        <v>304</v>
      </c>
      <c r="C94" s="441"/>
      <c r="D94" s="441"/>
      <c r="E94" s="441"/>
      <c r="F94" s="441"/>
      <c r="G94" s="441"/>
      <c r="H94" s="441"/>
      <c r="I94" s="441"/>
      <c r="J94" s="441"/>
    </row>
    <row r="95" spans="1:10" ht="12" hidden="1" customHeight="1">
      <c r="A95" s="112"/>
      <c r="B95" s="115"/>
      <c r="C95" s="115"/>
      <c r="D95" s="115"/>
      <c r="E95" s="115"/>
      <c r="F95" s="115"/>
      <c r="G95" s="115"/>
      <c r="H95" s="115"/>
      <c r="I95" s="115"/>
      <c r="J95" s="115"/>
    </row>
    <row r="96" spans="1:10" ht="85.5" hidden="1" customHeight="1">
      <c r="A96" s="111" t="s">
        <v>305</v>
      </c>
      <c r="B96" s="441" t="s">
        <v>306</v>
      </c>
      <c r="C96" s="441"/>
      <c r="D96" s="441"/>
      <c r="E96" s="441"/>
      <c r="F96" s="441"/>
      <c r="G96" s="441"/>
      <c r="H96" s="441"/>
      <c r="I96" s="441"/>
      <c r="J96" s="441"/>
    </row>
    <row r="97" spans="1:10" ht="12" hidden="1" customHeight="1">
      <c r="A97" s="112"/>
      <c r="B97" s="115"/>
      <c r="C97" s="115"/>
      <c r="D97" s="115"/>
      <c r="E97" s="115"/>
      <c r="F97" s="115"/>
      <c r="G97" s="115"/>
      <c r="H97" s="115"/>
      <c r="I97" s="115"/>
      <c r="J97" s="115"/>
    </row>
    <row r="98" spans="1:10" ht="12" hidden="1" customHeight="1">
      <c r="A98" s="117" t="s">
        <v>307</v>
      </c>
      <c r="B98" s="440" t="s">
        <v>308</v>
      </c>
      <c r="C98" s="440"/>
      <c r="D98" s="440"/>
      <c r="E98" s="440"/>
      <c r="F98" s="440"/>
      <c r="G98" s="440"/>
      <c r="H98" s="440"/>
      <c r="I98" s="440"/>
      <c r="J98" s="440"/>
    </row>
    <row r="99" spans="1:10" hidden="1">
      <c r="A99" s="112"/>
      <c r="B99" s="115"/>
      <c r="C99" s="115"/>
      <c r="D99" s="115"/>
      <c r="E99" s="115"/>
      <c r="F99" s="115"/>
      <c r="G99" s="115"/>
      <c r="H99" s="115"/>
      <c r="I99" s="115"/>
      <c r="J99" s="115"/>
    </row>
    <row r="100" spans="1:10" ht="27.75" hidden="1" customHeight="1">
      <c r="A100" s="117" t="s">
        <v>309</v>
      </c>
      <c r="B100" s="440" t="s">
        <v>310</v>
      </c>
      <c r="C100" s="440"/>
      <c r="D100" s="440"/>
      <c r="E100" s="440"/>
      <c r="F100" s="440"/>
      <c r="G100" s="440"/>
      <c r="H100" s="440"/>
      <c r="I100" s="440"/>
      <c r="J100" s="440"/>
    </row>
    <row r="101" spans="1:10" ht="12" hidden="1" customHeight="1">
      <c r="A101" s="117"/>
      <c r="B101" s="118"/>
      <c r="C101" s="118"/>
      <c r="D101" s="118"/>
      <c r="E101" s="118"/>
      <c r="F101" s="119"/>
      <c r="G101" s="119"/>
      <c r="H101" s="119"/>
      <c r="I101" s="119"/>
      <c r="J101" s="119"/>
    </row>
    <row r="102" spans="1:10" ht="45" hidden="1" customHeight="1">
      <c r="A102" s="117" t="s">
        <v>311</v>
      </c>
      <c r="B102" s="440" t="s">
        <v>312</v>
      </c>
      <c r="C102" s="440"/>
      <c r="D102" s="440"/>
      <c r="E102" s="440"/>
      <c r="F102" s="440"/>
      <c r="G102" s="440"/>
      <c r="H102" s="440"/>
      <c r="I102" s="440"/>
      <c r="J102" s="440"/>
    </row>
  </sheetData>
  <mergeCells count="15">
    <mergeCell ref="H27:M27"/>
    <mergeCell ref="B100:J100"/>
    <mergeCell ref="B102:J102"/>
    <mergeCell ref="B88:J88"/>
    <mergeCell ref="B90:J90"/>
    <mergeCell ref="B92:J92"/>
    <mergeCell ref="B94:J94"/>
    <mergeCell ref="B96:J96"/>
    <mergeCell ref="B98:J98"/>
    <mergeCell ref="B86:J86"/>
    <mergeCell ref="J39:K39"/>
    <mergeCell ref="A81:B81"/>
    <mergeCell ref="B82:J82"/>
    <mergeCell ref="B84:J84"/>
    <mergeCell ref="H47:L50"/>
  </mergeCells>
  <conditionalFormatting sqref="A20:F36">
    <cfRule type="expression" dxfId="7" priority="5">
      <formula>MOD(ROW(),2)=0</formula>
    </cfRule>
  </conditionalFormatting>
  <conditionalFormatting sqref="A39:F43">
    <cfRule type="expression" dxfId="6" priority="4">
      <formula>MOD(ROW(),2)=0</formula>
    </cfRule>
  </conditionalFormatting>
  <conditionalFormatting sqref="A45:F54">
    <cfRule type="expression" dxfId="5" priority="3">
      <formula>MOD(ROW(),2)=0</formula>
    </cfRule>
  </conditionalFormatting>
  <conditionalFormatting sqref="A56:E66">
    <cfRule type="expression" dxfId="4" priority="2">
      <formula>MOD(ROW(),2)=0</formula>
    </cfRule>
  </conditionalFormatting>
  <conditionalFormatting sqref="A68:G72 A74:G78">
    <cfRule type="expression" dxfId="3" priority="1">
      <formula>MOD(ROW(),2)=0</formula>
    </cfRule>
  </conditionalFormatting>
  <pageMargins left="0.7" right="0.7" top="0.75" bottom="0.75" header="0.3" footer="0.3"/>
  <pageSetup scale="28" fitToHeight="8" orientation="landscape" horizontalDpi="1200" verticalDpi="1200" r:id="rId1"/>
  <ignoredErrors>
    <ignoredError sqref="F77" 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0D4E85-47BA-4B3E-B92E-C8EB2FCADE4A}">
  <dimension ref="A1:Z633"/>
  <sheetViews>
    <sheetView topLeftCell="A600" workbookViewId="0">
      <selection activeCell="E331" sqref="E331"/>
    </sheetView>
  </sheetViews>
  <sheetFormatPr defaultColWidth="9.140625" defaultRowHeight="15.75"/>
  <cols>
    <col min="1" max="1" width="14.28515625" style="267" customWidth="1"/>
    <col min="2" max="2" width="56.42578125" style="3" customWidth="1"/>
    <col min="3" max="3" width="16.140625" style="3" customWidth="1"/>
    <col min="4" max="4" width="16" style="3" customWidth="1"/>
    <col min="5" max="5" width="16.28515625" style="3" customWidth="1"/>
    <col min="6" max="6" width="16.7109375" style="264" bestFit="1" customWidth="1"/>
    <col min="7" max="7" width="7.42578125" style="264" customWidth="1"/>
    <col min="8" max="8" width="17" style="333" customWidth="1"/>
    <col min="9" max="9" width="17" style="264" customWidth="1"/>
    <col min="10" max="10" width="15.85546875" style="264" customWidth="1"/>
    <col min="11" max="11" width="17" style="264" customWidth="1"/>
    <col min="12" max="12" width="17" style="334" customWidth="1"/>
    <col min="13" max="13" width="5.7109375" style="334" customWidth="1"/>
    <col min="14" max="15" width="17" style="264" customWidth="1"/>
    <col min="16" max="17" width="15.85546875" style="264" customWidth="1"/>
    <col min="18" max="18" width="17" style="334" customWidth="1"/>
    <col min="19" max="19" width="4.7109375" style="264" customWidth="1"/>
    <col min="20" max="20" width="15.5703125" style="264" customWidth="1"/>
    <col min="21" max="21" width="16.85546875" style="264" customWidth="1"/>
    <col min="22" max="22" width="17.28515625" style="264" customWidth="1"/>
    <col min="23" max="16384" width="9.140625" style="264"/>
  </cols>
  <sheetData>
    <row r="1" spans="1:26" ht="18" hidden="1" customHeight="1">
      <c r="A1" s="261"/>
      <c r="B1" s="262"/>
      <c r="C1" s="262"/>
      <c r="D1" s="262"/>
      <c r="E1" s="262"/>
      <c r="F1" s="262"/>
      <c r="G1" s="262"/>
      <c r="H1" s="351"/>
    </row>
    <row r="2" spans="1:26" ht="18" hidden="1" customHeight="1">
      <c r="A2" s="261"/>
      <c r="B2" s="262"/>
      <c r="C2" s="262"/>
      <c r="D2" s="262"/>
      <c r="E2" s="262"/>
      <c r="F2" s="262"/>
      <c r="G2" s="262"/>
      <c r="H2" s="351"/>
    </row>
    <row r="3" spans="1:26" ht="18" hidden="1" customHeight="1">
      <c r="F3" s="334"/>
      <c r="G3" s="334"/>
    </row>
    <row r="4" spans="1:26" ht="18" hidden="1" customHeight="1">
      <c r="F4" s="334"/>
      <c r="G4" s="334"/>
    </row>
    <row r="5" spans="1:26" ht="18" hidden="1" customHeight="1">
      <c r="F5" s="334"/>
      <c r="G5" s="334"/>
    </row>
    <row r="6" spans="1:26" ht="5.45" customHeight="1">
      <c r="A6" s="269"/>
      <c r="B6" s="270"/>
      <c r="C6" s="270"/>
      <c r="D6" s="270"/>
      <c r="E6" s="270"/>
      <c r="F6" s="270"/>
      <c r="G6" s="270"/>
      <c r="H6" s="335"/>
      <c r="I6" s="270"/>
      <c r="J6" s="270"/>
      <c r="K6" s="270"/>
      <c r="L6" s="270"/>
      <c r="M6" s="270"/>
      <c r="N6" s="270"/>
      <c r="O6" s="270"/>
      <c r="P6" s="270"/>
      <c r="Q6" s="270"/>
      <c r="R6" s="270"/>
    </row>
    <row r="7" spans="1:26" s="276" customFormat="1" ht="18" hidden="1" customHeight="1">
      <c r="A7" s="272"/>
      <c r="B7" s="273"/>
      <c r="C7" s="273"/>
      <c r="D7" s="273"/>
      <c r="E7" s="273"/>
      <c r="F7" s="273"/>
      <c r="G7" s="273"/>
      <c r="H7" s="274" t="s">
        <v>839</v>
      </c>
      <c r="I7" s="273"/>
      <c r="J7" s="273"/>
      <c r="K7" s="273"/>
      <c r="L7" s="273"/>
      <c r="M7" s="273"/>
      <c r="N7" s="273"/>
      <c r="O7" s="273"/>
      <c r="P7" s="273"/>
      <c r="Q7" s="273"/>
      <c r="R7" s="273"/>
    </row>
    <row r="8" spans="1:26" s="282" customFormat="1" ht="24.6" customHeight="1">
      <c r="A8" s="277"/>
      <c r="B8" s="278"/>
      <c r="C8" s="278"/>
      <c r="D8" s="278"/>
      <c r="E8" s="278"/>
      <c r="F8" s="350"/>
      <c r="G8" s="350"/>
      <c r="H8" s="455" t="s">
        <v>283</v>
      </c>
      <c r="I8" s="456"/>
      <c r="J8" s="456"/>
      <c r="K8" s="456"/>
      <c r="L8" s="457"/>
      <c r="M8" s="367"/>
      <c r="N8" s="458" t="s">
        <v>284</v>
      </c>
      <c r="O8" s="456"/>
      <c r="P8" s="456"/>
      <c r="Q8" s="456"/>
      <c r="R8" s="457"/>
      <c r="T8" s="454" t="s">
        <v>362</v>
      </c>
      <c r="U8" s="454"/>
      <c r="V8" s="454"/>
    </row>
    <row r="9" spans="1:26" s="289" customFormat="1" ht="159.75" customHeight="1" thickBot="1">
      <c r="A9" s="368" t="s">
        <v>363</v>
      </c>
      <c r="B9" s="284" t="s">
        <v>364</v>
      </c>
      <c r="C9" s="336" t="s">
        <v>313</v>
      </c>
      <c r="D9" s="336" t="s">
        <v>314</v>
      </c>
      <c r="E9" s="337" t="s">
        <v>845</v>
      </c>
      <c r="F9" s="336" t="s">
        <v>846</v>
      </c>
      <c r="G9" s="336"/>
      <c r="H9" s="370" t="s">
        <v>748</v>
      </c>
      <c r="I9" s="371" t="s">
        <v>366</v>
      </c>
      <c r="J9" s="372" t="s">
        <v>735</v>
      </c>
      <c r="K9" s="369" t="s">
        <v>365</v>
      </c>
      <c r="L9" s="371" t="s">
        <v>736</v>
      </c>
      <c r="M9" s="285"/>
      <c r="N9" s="370" t="s">
        <v>748</v>
      </c>
      <c r="O9" s="371" t="s">
        <v>366</v>
      </c>
      <c r="P9" s="372" t="s">
        <v>735</v>
      </c>
      <c r="Q9" s="369" t="s">
        <v>365</v>
      </c>
      <c r="R9" s="285" t="s">
        <v>368</v>
      </c>
      <c r="T9" s="370" t="s">
        <v>737</v>
      </c>
      <c r="U9" s="370" t="s">
        <v>738</v>
      </c>
      <c r="V9" s="370" t="s">
        <v>369</v>
      </c>
    </row>
    <row r="10" spans="1:26">
      <c r="A10" s="374">
        <v>10200</v>
      </c>
      <c r="B10" s="375" t="s">
        <v>370</v>
      </c>
      <c r="C10" s="376">
        <v>1.0523918E-3</v>
      </c>
      <c r="D10" s="376">
        <v>9.7590879689591627E-4</v>
      </c>
      <c r="E10" s="377">
        <v>27072541</v>
      </c>
      <c r="F10" s="378">
        <v>32535317</v>
      </c>
      <c r="G10" s="378"/>
      <c r="H10" s="379">
        <v>3887578</v>
      </c>
      <c r="I10" s="380">
        <v>2661109</v>
      </c>
      <c r="J10" s="380">
        <v>0</v>
      </c>
      <c r="K10" s="380">
        <v>192084</v>
      </c>
      <c r="L10" s="380">
        <v>6740771</v>
      </c>
      <c r="M10" s="380"/>
      <c r="N10" s="381">
        <v>485444</v>
      </c>
      <c r="O10" s="380">
        <v>7906789</v>
      </c>
      <c r="P10" s="380">
        <v>16643</v>
      </c>
      <c r="Q10" s="380">
        <v>605634</v>
      </c>
      <c r="R10" s="380">
        <v>9014510</v>
      </c>
      <c r="S10" s="382"/>
      <c r="T10" s="220">
        <v>-1129082</v>
      </c>
      <c r="U10" s="220">
        <v>809946</v>
      </c>
      <c r="V10" s="380">
        <v>-319136</v>
      </c>
      <c r="W10" s="382"/>
      <c r="X10" s="382"/>
      <c r="Y10" s="382"/>
      <c r="Z10" s="382"/>
    </row>
    <row r="11" spans="1:26">
      <c r="A11" s="374">
        <v>10400</v>
      </c>
      <c r="B11" s="375" t="s">
        <v>371</v>
      </c>
      <c r="C11" s="376">
        <v>2.9788952000000001E-3</v>
      </c>
      <c r="D11" s="376">
        <v>2.8033911562533737E-3</v>
      </c>
      <c r="E11" s="377">
        <v>77768457</v>
      </c>
      <c r="F11" s="378">
        <v>92094313</v>
      </c>
      <c r="G11" s="378"/>
      <c r="H11" s="379">
        <v>8443546</v>
      </c>
      <c r="I11" s="380">
        <v>7532522</v>
      </c>
      <c r="J11" s="380">
        <v>0</v>
      </c>
      <c r="K11" s="380">
        <v>543711</v>
      </c>
      <c r="L11" s="380">
        <v>16519779</v>
      </c>
      <c r="M11" s="380"/>
      <c r="N11" s="381">
        <v>1484088</v>
      </c>
      <c r="O11" s="380">
        <v>22380920</v>
      </c>
      <c r="P11" s="380">
        <v>47110</v>
      </c>
      <c r="Q11" s="380">
        <v>1714304</v>
      </c>
      <c r="R11" s="380">
        <v>25626422</v>
      </c>
      <c r="S11" s="382"/>
      <c r="T11" s="219">
        <v>-3195976</v>
      </c>
      <c r="U11" s="219">
        <v>1819539</v>
      </c>
      <c r="V11" s="380">
        <v>-1376437</v>
      </c>
      <c r="W11" s="382"/>
      <c r="X11" s="382"/>
      <c r="Y11" s="382"/>
      <c r="Z11" s="382"/>
    </row>
    <row r="12" spans="1:26">
      <c r="A12" s="374">
        <v>10500</v>
      </c>
      <c r="B12" s="375" t="s">
        <v>372</v>
      </c>
      <c r="C12" s="376">
        <v>6.7926249999999998E-4</v>
      </c>
      <c r="D12" s="376">
        <v>6.7235616803859621E-4</v>
      </c>
      <c r="E12" s="377">
        <v>18651732</v>
      </c>
      <c r="F12" s="378">
        <v>20999803</v>
      </c>
      <c r="G12" s="378"/>
      <c r="H12" s="379">
        <v>1179892</v>
      </c>
      <c r="I12" s="380">
        <v>1717603</v>
      </c>
      <c r="J12" s="380">
        <v>0</v>
      </c>
      <c r="K12" s="380">
        <v>123980</v>
      </c>
      <c r="L12" s="380">
        <v>3021475</v>
      </c>
      <c r="M12" s="380"/>
      <c r="N12" s="381">
        <v>665355</v>
      </c>
      <c r="O12" s="380">
        <v>5103409</v>
      </c>
      <c r="P12" s="380">
        <v>10742</v>
      </c>
      <c r="Q12" s="380">
        <v>390904</v>
      </c>
      <c r="R12" s="380">
        <v>6170410</v>
      </c>
      <c r="S12" s="382"/>
      <c r="T12" s="219">
        <v>-728762</v>
      </c>
      <c r="U12" s="219">
        <v>455193</v>
      </c>
      <c r="V12" s="380">
        <v>-273569</v>
      </c>
      <c r="W12" s="382"/>
      <c r="X12" s="382"/>
      <c r="Y12" s="382"/>
      <c r="Z12" s="382"/>
    </row>
    <row r="13" spans="1:26">
      <c r="A13" s="374">
        <v>10700</v>
      </c>
      <c r="B13" s="375" t="s">
        <v>373</v>
      </c>
      <c r="C13" s="376">
        <v>4.5357223000000004E-3</v>
      </c>
      <c r="D13" s="376">
        <v>4.3303815013192946E-3</v>
      </c>
      <c r="E13" s="377">
        <v>120128469</v>
      </c>
      <c r="F13" s="378">
        <v>140224547</v>
      </c>
      <c r="G13" s="378"/>
      <c r="H13" s="379">
        <v>15738308</v>
      </c>
      <c r="I13" s="380">
        <v>11469161</v>
      </c>
      <c r="J13" s="380">
        <v>0</v>
      </c>
      <c r="K13" s="380">
        <v>827865</v>
      </c>
      <c r="L13" s="380">
        <v>28035334</v>
      </c>
      <c r="M13" s="380"/>
      <c r="N13" s="381">
        <v>495152</v>
      </c>
      <c r="O13" s="380">
        <v>34077612</v>
      </c>
      <c r="P13" s="380">
        <v>71731</v>
      </c>
      <c r="Q13" s="380">
        <v>2610232</v>
      </c>
      <c r="R13" s="380">
        <v>37254727</v>
      </c>
      <c r="S13" s="382"/>
      <c r="T13" s="219">
        <v>-4866255</v>
      </c>
      <c r="U13" s="219">
        <v>6014347</v>
      </c>
      <c r="V13" s="380">
        <v>1148092</v>
      </c>
      <c r="W13" s="382"/>
      <c r="X13" s="382"/>
      <c r="Y13" s="382"/>
      <c r="Z13" s="382"/>
    </row>
    <row r="14" spans="1:26">
      <c r="A14" s="374">
        <v>10800</v>
      </c>
      <c r="B14" s="375" t="s">
        <v>374</v>
      </c>
      <c r="C14" s="376">
        <v>1.83550728E-2</v>
      </c>
      <c r="D14" s="376">
        <v>1.7837618546599966E-2</v>
      </c>
      <c r="E14" s="377">
        <v>494830722</v>
      </c>
      <c r="F14" s="378">
        <v>567457968</v>
      </c>
      <c r="G14" s="378"/>
      <c r="H14" s="379">
        <v>33424987</v>
      </c>
      <c r="I14" s="380">
        <v>46413176</v>
      </c>
      <c r="J14" s="380">
        <v>0</v>
      </c>
      <c r="K14" s="380">
        <v>3350190</v>
      </c>
      <c r="L14" s="380">
        <v>83188353</v>
      </c>
      <c r="M14" s="380"/>
      <c r="N14" s="381">
        <v>527132</v>
      </c>
      <c r="O14" s="380">
        <v>137904619</v>
      </c>
      <c r="P14" s="380">
        <v>290278</v>
      </c>
      <c r="Q14" s="380">
        <v>10563034</v>
      </c>
      <c r="R14" s="380">
        <v>149285063</v>
      </c>
      <c r="S14" s="382"/>
      <c r="T14" s="219">
        <v>-19692661</v>
      </c>
      <c r="U14" s="219">
        <v>15967229</v>
      </c>
      <c r="V14" s="380">
        <v>-3725432</v>
      </c>
      <c r="W14" s="382"/>
      <c r="X14" s="382"/>
      <c r="Y14" s="382"/>
      <c r="Z14" s="382"/>
    </row>
    <row r="15" spans="1:26">
      <c r="A15" s="374">
        <v>10850</v>
      </c>
      <c r="B15" s="375" t="s">
        <v>375</v>
      </c>
      <c r="C15" s="376">
        <v>1.4860439999999999E-4</v>
      </c>
      <c r="D15" s="376">
        <v>1.4491479893858782E-4</v>
      </c>
      <c r="E15" s="377">
        <v>4020060</v>
      </c>
      <c r="F15" s="378">
        <v>4594193</v>
      </c>
      <c r="G15" s="378"/>
      <c r="H15" s="379">
        <v>691588</v>
      </c>
      <c r="I15" s="380">
        <v>375765</v>
      </c>
      <c r="J15" s="380">
        <v>0</v>
      </c>
      <c r="K15" s="380">
        <v>27123</v>
      </c>
      <c r="L15" s="380">
        <v>1094476</v>
      </c>
      <c r="M15" s="380"/>
      <c r="N15" s="381">
        <v>92296</v>
      </c>
      <c r="O15" s="380">
        <v>1116489</v>
      </c>
      <c r="P15" s="380">
        <v>2350</v>
      </c>
      <c r="Q15" s="380">
        <v>85519</v>
      </c>
      <c r="R15" s="380">
        <v>1296654</v>
      </c>
      <c r="S15" s="382"/>
      <c r="T15" s="219">
        <v>-159434</v>
      </c>
      <c r="U15" s="219">
        <v>299335</v>
      </c>
      <c r="V15" s="380">
        <v>139901</v>
      </c>
      <c r="W15" s="382"/>
      <c r="X15" s="382"/>
      <c r="Y15" s="382"/>
      <c r="Z15" s="382"/>
    </row>
    <row r="16" spans="1:26">
      <c r="A16" s="374">
        <v>10900</v>
      </c>
      <c r="B16" s="375" t="s">
        <v>376</v>
      </c>
      <c r="C16" s="376">
        <v>1.4493494000000001E-3</v>
      </c>
      <c r="D16" s="376">
        <v>1.309246735193479E-3</v>
      </c>
      <c r="E16" s="377">
        <v>36319619</v>
      </c>
      <c r="F16" s="378">
        <v>44807497</v>
      </c>
      <c r="G16" s="378"/>
      <c r="H16" s="379">
        <v>5354521</v>
      </c>
      <c r="I16" s="380">
        <v>3664867</v>
      </c>
      <c r="J16" s="380">
        <v>0</v>
      </c>
      <c r="K16" s="380">
        <v>264537</v>
      </c>
      <c r="L16" s="380">
        <v>9283925</v>
      </c>
      <c r="M16" s="380"/>
      <c r="N16" s="381">
        <v>3592152</v>
      </c>
      <c r="O16" s="380">
        <v>10889196</v>
      </c>
      <c r="P16" s="380">
        <v>22921</v>
      </c>
      <c r="Q16" s="380">
        <v>834076</v>
      </c>
      <c r="R16" s="380">
        <v>15338345</v>
      </c>
      <c r="S16" s="382"/>
      <c r="T16" s="219">
        <v>-1554968</v>
      </c>
      <c r="U16" s="219">
        <v>-627444</v>
      </c>
      <c r="V16" s="380">
        <v>-2182412</v>
      </c>
      <c r="W16" s="382"/>
      <c r="X16" s="382"/>
      <c r="Y16" s="382"/>
      <c r="Z16" s="382"/>
    </row>
    <row r="17" spans="1:26">
      <c r="A17" s="374">
        <v>10910</v>
      </c>
      <c r="B17" s="375" t="s">
        <v>377</v>
      </c>
      <c r="C17" s="376">
        <v>3.8968549999999997E-4</v>
      </c>
      <c r="D17" s="376">
        <v>3.1841820690772419E-4</v>
      </c>
      <c r="E17" s="377">
        <v>8833192</v>
      </c>
      <c r="F17" s="378">
        <v>12047358</v>
      </c>
      <c r="G17" s="378"/>
      <c r="H17" s="379">
        <v>3930810</v>
      </c>
      <c r="I17" s="380">
        <v>985370</v>
      </c>
      <c r="J17" s="380">
        <v>0</v>
      </c>
      <c r="K17" s="380">
        <v>71126</v>
      </c>
      <c r="L17" s="380">
        <v>4987306</v>
      </c>
      <c r="M17" s="380"/>
      <c r="N17" s="381">
        <v>0</v>
      </c>
      <c r="O17" s="380">
        <v>2927770</v>
      </c>
      <c r="P17" s="380">
        <v>6163</v>
      </c>
      <c r="Q17" s="380">
        <v>224257</v>
      </c>
      <c r="R17" s="380">
        <v>3158190</v>
      </c>
      <c r="S17" s="382"/>
      <c r="T17" s="219">
        <v>-418083</v>
      </c>
      <c r="U17" s="219">
        <v>1051985</v>
      </c>
      <c r="V17" s="380">
        <v>633902</v>
      </c>
      <c r="W17" s="382"/>
      <c r="X17" s="382"/>
      <c r="Y17" s="382"/>
      <c r="Z17" s="382"/>
    </row>
    <row r="18" spans="1:26">
      <c r="A18" s="374">
        <v>10930</v>
      </c>
      <c r="B18" s="375" t="s">
        <v>378</v>
      </c>
      <c r="C18" s="376">
        <v>4.8774374999999998E-3</v>
      </c>
      <c r="D18" s="376">
        <v>4.4271978742770387E-3</v>
      </c>
      <c r="E18" s="377">
        <v>122814238</v>
      </c>
      <c r="F18" s="378">
        <v>150788875</v>
      </c>
      <c r="G18" s="378"/>
      <c r="H18" s="379">
        <v>67095792</v>
      </c>
      <c r="I18" s="380">
        <v>12333232</v>
      </c>
      <c r="J18" s="380">
        <v>0</v>
      </c>
      <c r="K18" s="380">
        <v>890236</v>
      </c>
      <c r="L18" s="380">
        <v>80319260</v>
      </c>
      <c r="M18" s="380"/>
      <c r="N18" s="381">
        <v>1654666</v>
      </c>
      <c r="O18" s="380">
        <v>36644974</v>
      </c>
      <c r="P18" s="380">
        <v>77135</v>
      </c>
      <c r="Q18" s="380">
        <v>2806883</v>
      </c>
      <c r="R18" s="380">
        <v>41183658</v>
      </c>
      <c r="S18" s="382"/>
      <c r="T18" s="219">
        <v>-5232872</v>
      </c>
      <c r="U18" s="219">
        <v>20297623</v>
      </c>
      <c r="V18" s="380">
        <v>15064751</v>
      </c>
      <c r="W18" s="382"/>
      <c r="X18" s="382"/>
      <c r="Y18" s="382"/>
      <c r="Z18" s="382"/>
    </row>
    <row r="19" spans="1:26">
      <c r="A19" s="374">
        <v>10940</v>
      </c>
      <c r="B19" s="375" t="s">
        <v>379</v>
      </c>
      <c r="C19" s="376">
        <v>5.983351E-4</v>
      </c>
      <c r="D19" s="376">
        <v>5.8311077689309518E-4</v>
      </c>
      <c r="E19" s="377">
        <v>16175989</v>
      </c>
      <c r="F19" s="378">
        <v>18497885</v>
      </c>
      <c r="G19" s="378"/>
      <c r="H19" s="379">
        <v>1418793</v>
      </c>
      <c r="I19" s="380">
        <v>1512968</v>
      </c>
      <c r="J19" s="380">
        <v>0</v>
      </c>
      <c r="K19" s="380">
        <v>109209</v>
      </c>
      <c r="L19" s="380">
        <v>3040970</v>
      </c>
      <c r="M19" s="380"/>
      <c r="N19" s="381">
        <v>712155</v>
      </c>
      <c r="O19" s="380">
        <v>4495388</v>
      </c>
      <c r="P19" s="380">
        <v>9462</v>
      </c>
      <c r="Q19" s="380">
        <v>344332</v>
      </c>
      <c r="R19" s="380">
        <v>5561337</v>
      </c>
      <c r="S19" s="382"/>
      <c r="T19" s="220">
        <v>-641936</v>
      </c>
      <c r="U19" s="220">
        <v>286597</v>
      </c>
      <c r="V19" s="380">
        <v>-355339</v>
      </c>
      <c r="W19" s="382"/>
      <c r="X19" s="382"/>
      <c r="Y19" s="382"/>
      <c r="Z19" s="382"/>
    </row>
    <row r="20" spans="1:26">
      <c r="A20" s="374">
        <v>10950</v>
      </c>
      <c r="B20" s="375" t="s">
        <v>380</v>
      </c>
      <c r="C20" s="376">
        <v>8.1572369999999999E-4</v>
      </c>
      <c r="D20" s="376">
        <v>7.8906129082889913E-4</v>
      </c>
      <c r="E20" s="377">
        <v>21889232</v>
      </c>
      <c r="F20" s="378">
        <v>25218582</v>
      </c>
      <c r="G20" s="378"/>
      <c r="H20" s="379">
        <v>2365592</v>
      </c>
      <c r="I20" s="380">
        <v>2062663</v>
      </c>
      <c r="J20" s="380">
        <v>0</v>
      </c>
      <c r="K20" s="380">
        <v>148887</v>
      </c>
      <c r="L20" s="380">
        <v>4577142</v>
      </c>
      <c r="M20" s="380"/>
      <c r="N20" s="381">
        <v>192372</v>
      </c>
      <c r="O20" s="380">
        <v>6128664</v>
      </c>
      <c r="P20" s="380">
        <v>12900</v>
      </c>
      <c r="Q20" s="380">
        <v>469435</v>
      </c>
      <c r="R20" s="380">
        <v>6803371</v>
      </c>
      <c r="S20" s="382"/>
      <c r="T20" s="219">
        <v>-875168</v>
      </c>
      <c r="U20" s="219">
        <v>465251</v>
      </c>
      <c r="V20" s="380">
        <v>-409917</v>
      </c>
      <c r="W20" s="382"/>
      <c r="X20" s="382"/>
      <c r="Y20" s="382"/>
      <c r="Z20" s="382"/>
    </row>
    <row r="21" spans="1:26">
      <c r="A21" s="374">
        <v>11050</v>
      </c>
      <c r="B21" s="375" t="s">
        <v>712</v>
      </c>
      <c r="C21" s="376">
        <v>2.299801E-4</v>
      </c>
      <c r="D21" s="376">
        <v>2.1304308121889793E-4</v>
      </c>
      <c r="E21" s="377">
        <v>5909996</v>
      </c>
      <c r="F21" s="378">
        <v>7109971</v>
      </c>
      <c r="G21" s="378"/>
      <c r="H21" s="379">
        <v>4021026</v>
      </c>
      <c r="I21" s="380">
        <v>581534</v>
      </c>
      <c r="J21" s="380">
        <v>0</v>
      </c>
      <c r="K21" s="380">
        <v>41976</v>
      </c>
      <c r="L21" s="380">
        <v>4644536</v>
      </c>
      <c r="M21" s="380"/>
      <c r="N21" s="381">
        <v>31428</v>
      </c>
      <c r="O21" s="380">
        <v>1727878</v>
      </c>
      <c r="P21" s="380">
        <v>3637</v>
      </c>
      <c r="Q21" s="380">
        <v>132350</v>
      </c>
      <c r="R21" s="380">
        <v>1895293</v>
      </c>
      <c r="S21" s="382"/>
      <c r="T21" s="219">
        <v>-246739</v>
      </c>
      <c r="U21" s="219">
        <v>1702347</v>
      </c>
      <c r="V21" s="380">
        <v>1455608</v>
      </c>
      <c r="W21" s="382"/>
      <c r="X21" s="382"/>
      <c r="Y21" s="382"/>
      <c r="Z21" s="382"/>
    </row>
    <row r="22" spans="1:26">
      <c r="A22" s="374">
        <v>11300</v>
      </c>
      <c r="B22" s="375" t="s">
        <v>381</v>
      </c>
      <c r="C22" s="376">
        <v>4.2704624999999998E-3</v>
      </c>
      <c r="D22" s="376">
        <v>4.1116961116543617E-3</v>
      </c>
      <c r="E22" s="377">
        <v>114061950</v>
      </c>
      <c r="F22" s="378">
        <v>132023882</v>
      </c>
      <c r="G22" s="378"/>
      <c r="H22" s="379">
        <v>7638132</v>
      </c>
      <c r="I22" s="380">
        <v>10798417</v>
      </c>
      <c r="J22" s="380">
        <v>0</v>
      </c>
      <c r="K22" s="380">
        <v>779450</v>
      </c>
      <c r="L22" s="380">
        <v>19215999</v>
      </c>
      <c r="M22" s="380"/>
      <c r="N22" s="381">
        <v>2845040</v>
      </c>
      <c r="O22" s="380">
        <v>32084673</v>
      </c>
      <c r="P22" s="380">
        <v>67536</v>
      </c>
      <c r="Q22" s="380">
        <v>2457579</v>
      </c>
      <c r="R22" s="380">
        <v>37454828</v>
      </c>
      <c r="S22" s="382"/>
      <c r="T22" s="220">
        <v>-4581665</v>
      </c>
      <c r="U22" s="220">
        <v>-90125</v>
      </c>
      <c r="V22" s="380">
        <v>-4671790</v>
      </c>
      <c r="W22" s="382"/>
      <c r="X22" s="382"/>
      <c r="Y22" s="382"/>
      <c r="Z22" s="382"/>
    </row>
    <row r="23" spans="1:26">
      <c r="A23" s="374">
        <v>11310</v>
      </c>
      <c r="B23" s="375" t="s">
        <v>382</v>
      </c>
      <c r="C23" s="376">
        <v>5.0887969999999997E-4</v>
      </c>
      <c r="D23" s="376">
        <v>4.8112152068938098E-4</v>
      </c>
      <c r="E23" s="377">
        <v>13346721</v>
      </c>
      <c r="F23" s="378">
        <v>15732318</v>
      </c>
      <c r="G23" s="378"/>
      <c r="H23" s="379">
        <v>1918225</v>
      </c>
      <c r="I23" s="380">
        <v>1286768</v>
      </c>
      <c r="J23" s="380">
        <v>0</v>
      </c>
      <c r="K23" s="380">
        <v>92881</v>
      </c>
      <c r="L23" s="380">
        <v>3297874</v>
      </c>
      <c r="M23" s="380"/>
      <c r="N23" s="381">
        <v>0</v>
      </c>
      <c r="O23" s="380">
        <v>3823295</v>
      </c>
      <c r="P23" s="380">
        <v>8048</v>
      </c>
      <c r="Q23" s="380">
        <v>292852</v>
      </c>
      <c r="R23" s="380">
        <v>4124195</v>
      </c>
      <c r="S23" s="382"/>
      <c r="T23" s="219">
        <v>-545962</v>
      </c>
      <c r="U23" s="219">
        <v>683489</v>
      </c>
      <c r="V23" s="380">
        <v>137527</v>
      </c>
      <c r="W23" s="382"/>
      <c r="X23" s="382"/>
      <c r="Y23" s="382"/>
      <c r="Z23" s="382"/>
    </row>
    <row r="24" spans="1:26">
      <c r="A24" s="374">
        <v>11600</v>
      </c>
      <c r="B24" s="375" t="s">
        <v>383</v>
      </c>
      <c r="C24" s="376">
        <v>2.1489120999999998E-3</v>
      </c>
      <c r="D24" s="376">
        <v>2.1668875803776805E-3</v>
      </c>
      <c r="E24" s="377">
        <v>60111306</v>
      </c>
      <c r="F24" s="378">
        <v>66434893</v>
      </c>
      <c r="G24" s="378"/>
      <c r="H24" s="379">
        <v>7218136</v>
      </c>
      <c r="I24" s="380">
        <v>5433802</v>
      </c>
      <c r="J24" s="380">
        <v>0</v>
      </c>
      <c r="K24" s="380">
        <v>392222</v>
      </c>
      <c r="L24" s="380">
        <v>13044160</v>
      </c>
      <c r="M24" s="380"/>
      <c r="N24" s="381">
        <v>1047590</v>
      </c>
      <c r="O24" s="380">
        <v>16145123</v>
      </c>
      <c r="P24" s="380">
        <v>33984</v>
      </c>
      <c r="Q24" s="380">
        <v>1236663</v>
      </c>
      <c r="R24" s="380">
        <v>18463360</v>
      </c>
      <c r="S24" s="382"/>
      <c r="T24" s="219">
        <v>-2305510</v>
      </c>
      <c r="U24" s="219">
        <v>2459204</v>
      </c>
      <c r="V24" s="380">
        <v>153694</v>
      </c>
      <c r="W24" s="382"/>
      <c r="X24" s="382"/>
      <c r="Y24" s="382"/>
      <c r="Z24" s="382"/>
    </row>
    <row r="25" spans="1:26">
      <c r="A25" s="374">
        <v>11900</v>
      </c>
      <c r="B25" s="375" t="s">
        <v>384</v>
      </c>
      <c r="C25" s="376">
        <v>3.3003090000000002E-4</v>
      </c>
      <c r="D25" s="376">
        <v>2.3992569465085603E-4</v>
      </c>
      <c r="E25" s="377">
        <v>6655743</v>
      </c>
      <c r="F25" s="378">
        <v>10203101</v>
      </c>
      <c r="G25" s="378"/>
      <c r="H25" s="379">
        <v>4138307</v>
      </c>
      <c r="I25" s="380">
        <v>834526</v>
      </c>
      <c r="J25" s="380">
        <v>0</v>
      </c>
      <c r="K25" s="380">
        <v>60238</v>
      </c>
      <c r="L25" s="380">
        <v>5033071</v>
      </c>
      <c r="M25" s="380"/>
      <c r="N25" s="381">
        <v>180720</v>
      </c>
      <c r="O25" s="380">
        <v>2479575</v>
      </c>
      <c r="P25" s="380">
        <v>5219</v>
      </c>
      <c r="Q25" s="380">
        <v>189927</v>
      </c>
      <c r="R25" s="380">
        <v>2855441</v>
      </c>
      <c r="S25" s="382"/>
      <c r="T25" s="219">
        <v>-354082</v>
      </c>
      <c r="U25" s="219">
        <v>822703</v>
      </c>
      <c r="V25" s="380">
        <v>468621</v>
      </c>
      <c r="W25" s="382"/>
      <c r="X25" s="382"/>
      <c r="Y25" s="382"/>
      <c r="Z25" s="382"/>
    </row>
    <row r="26" spans="1:26">
      <c r="A26" s="374">
        <v>12100</v>
      </c>
      <c r="B26" s="375" t="s">
        <v>385</v>
      </c>
      <c r="C26" s="376">
        <v>2.665209E-4</v>
      </c>
      <c r="D26" s="376">
        <v>2.4961644254927688E-4</v>
      </c>
      <c r="E26" s="377">
        <v>6924573</v>
      </c>
      <c r="F26" s="378">
        <v>8239652</v>
      </c>
      <c r="G26" s="378"/>
      <c r="H26" s="379">
        <v>1215467</v>
      </c>
      <c r="I26" s="380">
        <v>673933</v>
      </c>
      <c r="J26" s="380">
        <v>0</v>
      </c>
      <c r="K26" s="380">
        <v>48646</v>
      </c>
      <c r="L26" s="380">
        <v>1938046</v>
      </c>
      <c r="M26" s="380"/>
      <c r="N26" s="381">
        <v>319516</v>
      </c>
      <c r="O26" s="380">
        <v>2002414</v>
      </c>
      <c r="P26" s="380">
        <v>4215</v>
      </c>
      <c r="Q26" s="380">
        <v>153378</v>
      </c>
      <c r="R26" s="380">
        <v>2479523</v>
      </c>
      <c r="S26" s="382"/>
      <c r="T26" s="219">
        <v>-285943</v>
      </c>
      <c r="U26" s="219">
        <v>127373</v>
      </c>
      <c r="V26" s="380">
        <v>-158570</v>
      </c>
      <c r="W26" s="382"/>
      <c r="X26" s="382"/>
      <c r="Y26" s="382"/>
      <c r="Z26" s="382"/>
    </row>
    <row r="27" spans="1:26">
      <c r="A27" s="374">
        <v>12150</v>
      </c>
      <c r="B27" s="375" t="s">
        <v>386</v>
      </c>
      <c r="C27" s="376">
        <v>3.3962099999999998E-5</v>
      </c>
      <c r="D27" s="376">
        <v>3.6090738735055517E-5</v>
      </c>
      <c r="E27" s="377">
        <v>1001188</v>
      </c>
      <c r="F27" s="378">
        <v>1049958</v>
      </c>
      <c r="G27" s="378"/>
      <c r="H27" s="379">
        <v>78402</v>
      </c>
      <c r="I27" s="380">
        <v>85878</v>
      </c>
      <c r="J27" s="380">
        <v>0</v>
      </c>
      <c r="K27" s="380">
        <v>6199</v>
      </c>
      <c r="L27" s="380">
        <v>170479</v>
      </c>
      <c r="M27" s="380"/>
      <c r="N27" s="381">
        <v>216268</v>
      </c>
      <c r="O27" s="380">
        <v>255163</v>
      </c>
      <c r="P27" s="380">
        <v>537</v>
      </c>
      <c r="Q27" s="380">
        <v>19545</v>
      </c>
      <c r="R27" s="380">
        <v>491513</v>
      </c>
      <c r="S27" s="382"/>
      <c r="T27" s="219">
        <v>-36438</v>
      </c>
      <c r="U27" s="219">
        <v>-21489</v>
      </c>
      <c r="V27" s="380">
        <v>-57927</v>
      </c>
      <c r="W27" s="382"/>
      <c r="X27" s="382"/>
      <c r="Y27" s="382"/>
      <c r="Z27" s="382"/>
    </row>
    <row r="28" spans="1:26">
      <c r="A28" s="374">
        <v>12160</v>
      </c>
      <c r="B28" s="375" t="s">
        <v>387</v>
      </c>
      <c r="C28" s="376">
        <v>1.7391225E-3</v>
      </c>
      <c r="D28" s="376">
        <v>1.7006759835600052E-3</v>
      </c>
      <c r="E28" s="377">
        <v>47178199</v>
      </c>
      <c r="F28" s="378">
        <v>53766004</v>
      </c>
      <c r="G28" s="378"/>
      <c r="H28" s="379">
        <v>4920745</v>
      </c>
      <c r="I28" s="380">
        <v>4397596</v>
      </c>
      <c r="J28" s="380">
        <v>0</v>
      </c>
      <c r="K28" s="380">
        <v>317427</v>
      </c>
      <c r="L28" s="380">
        <v>9635768</v>
      </c>
      <c r="M28" s="380"/>
      <c r="N28" s="381">
        <v>981756</v>
      </c>
      <c r="O28" s="380">
        <v>13066308</v>
      </c>
      <c r="P28" s="380">
        <v>27503</v>
      </c>
      <c r="Q28" s="380">
        <v>1000836</v>
      </c>
      <c r="R28" s="380">
        <v>15076403</v>
      </c>
      <c r="S28" s="382"/>
      <c r="T28" s="219">
        <v>-1865858</v>
      </c>
      <c r="U28" s="219">
        <v>1066186</v>
      </c>
      <c r="V28" s="380">
        <v>-799672</v>
      </c>
      <c r="W28" s="382"/>
      <c r="X28" s="382"/>
      <c r="Y28" s="382"/>
      <c r="Z28" s="382"/>
    </row>
    <row r="29" spans="1:26">
      <c r="A29" s="374">
        <v>12220</v>
      </c>
      <c r="B29" s="375" t="s">
        <v>388</v>
      </c>
      <c r="C29" s="376">
        <v>4.6173208899999998E-2</v>
      </c>
      <c r="D29" s="376">
        <v>4.170679677373898E-2</v>
      </c>
      <c r="E29" s="377">
        <v>1156982045</v>
      </c>
      <c r="F29" s="378">
        <v>1427472154</v>
      </c>
      <c r="G29" s="378"/>
      <c r="H29" s="379">
        <v>175219730</v>
      </c>
      <c r="I29" s="380">
        <v>116754932</v>
      </c>
      <c r="J29" s="380">
        <v>0</v>
      </c>
      <c r="K29" s="380">
        <v>8427589</v>
      </c>
      <c r="L29" s="380">
        <v>300402251</v>
      </c>
      <c r="M29" s="380"/>
      <c r="N29" s="381">
        <v>0</v>
      </c>
      <c r="O29" s="380">
        <v>346906757</v>
      </c>
      <c r="P29" s="380">
        <v>730210</v>
      </c>
      <c r="Q29" s="380">
        <v>26571902</v>
      </c>
      <c r="R29" s="380">
        <v>374208869</v>
      </c>
      <c r="S29" s="382"/>
      <c r="T29" s="219">
        <v>-49537988</v>
      </c>
      <c r="U29" s="219">
        <v>47222703</v>
      </c>
      <c r="V29" s="380">
        <v>-2315285</v>
      </c>
      <c r="W29" s="382"/>
      <c r="X29" s="382"/>
      <c r="Y29" s="382"/>
      <c r="Z29" s="382"/>
    </row>
    <row r="30" spans="1:26">
      <c r="A30" s="374">
        <v>12510</v>
      </c>
      <c r="B30" s="375" t="s">
        <v>389</v>
      </c>
      <c r="C30" s="376">
        <v>4.1376227000000003E-3</v>
      </c>
      <c r="D30" s="376">
        <v>3.7010873279821749E-3</v>
      </c>
      <c r="E30" s="377">
        <v>102671313</v>
      </c>
      <c r="F30" s="378">
        <v>127917061</v>
      </c>
      <c r="G30" s="378"/>
      <c r="H30" s="379">
        <v>16215408</v>
      </c>
      <c r="I30" s="380">
        <v>10462514</v>
      </c>
      <c r="J30" s="380">
        <v>0</v>
      </c>
      <c r="K30" s="380">
        <v>755204</v>
      </c>
      <c r="L30" s="380">
        <v>27433126</v>
      </c>
      <c r="M30" s="380"/>
      <c r="N30" s="381">
        <v>12801223</v>
      </c>
      <c r="O30" s="380">
        <v>31086626</v>
      </c>
      <c r="P30" s="380">
        <v>65435</v>
      </c>
      <c r="Q30" s="380">
        <v>2381132</v>
      </c>
      <c r="R30" s="380">
        <v>46334416</v>
      </c>
      <c r="S30" s="382"/>
      <c r="T30" s="219">
        <v>-4439145</v>
      </c>
      <c r="U30" s="219">
        <v>-1657518</v>
      </c>
      <c r="V30" s="380">
        <v>-6096663</v>
      </c>
      <c r="W30" s="382"/>
      <c r="X30" s="382"/>
      <c r="Y30" s="382"/>
      <c r="Z30" s="382"/>
    </row>
    <row r="31" spans="1:26">
      <c r="A31" s="374">
        <v>12600</v>
      </c>
      <c r="B31" s="375" t="s">
        <v>390</v>
      </c>
      <c r="C31" s="376">
        <v>1.7558728E-3</v>
      </c>
      <c r="D31" s="376">
        <v>1.7481004066709183E-3</v>
      </c>
      <c r="E31" s="377">
        <v>48493793</v>
      </c>
      <c r="F31" s="378">
        <v>54283850</v>
      </c>
      <c r="G31" s="378"/>
      <c r="H31" s="379">
        <v>9278469</v>
      </c>
      <c r="I31" s="380">
        <v>4439952</v>
      </c>
      <c r="J31" s="380">
        <v>0</v>
      </c>
      <c r="K31" s="380">
        <v>320484</v>
      </c>
      <c r="L31" s="380">
        <v>14038905</v>
      </c>
      <c r="M31" s="380"/>
      <c r="N31" s="381">
        <v>0</v>
      </c>
      <c r="O31" s="380">
        <v>13192155</v>
      </c>
      <c r="P31" s="380">
        <v>27768</v>
      </c>
      <c r="Q31" s="380">
        <v>1010475</v>
      </c>
      <c r="R31" s="380">
        <v>14230398</v>
      </c>
      <c r="S31" s="382"/>
      <c r="T31" s="220">
        <v>-1883828</v>
      </c>
      <c r="U31" s="220">
        <v>4325691</v>
      </c>
      <c r="V31" s="380">
        <v>2441863</v>
      </c>
      <c r="W31" s="382"/>
      <c r="X31" s="382"/>
      <c r="Y31" s="382"/>
      <c r="Z31" s="382"/>
    </row>
    <row r="32" spans="1:26">
      <c r="A32" s="374">
        <v>12700</v>
      </c>
      <c r="B32" s="375" t="s">
        <v>391</v>
      </c>
      <c r="C32" s="376">
        <v>9.5340940000000003E-4</v>
      </c>
      <c r="D32" s="376">
        <v>9.4793318602439042E-4</v>
      </c>
      <c r="E32" s="377">
        <v>26296473</v>
      </c>
      <c r="F32" s="378">
        <v>29475217</v>
      </c>
      <c r="G32" s="378"/>
      <c r="H32" s="379">
        <v>1091347</v>
      </c>
      <c r="I32" s="380">
        <v>2410819</v>
      </c>
      <c r="J32" s="380">
        <v>0</v>
      </c>
      <c r="K32" s="380">
        <v>174017</v>
      </c>
      <c r="L32" s="380">
        <v>3676183</v>
      </c>
      <c r="M32" s="380"/>
      <c r="N32" s="381">
        <v>930500</v>
      </c>
      <c r="O32" s="380">
        <v>7163118</v>
      </c>
      <c r="P32" s="380">
        <v>15078</v>
      </c>
      <c r="Q32" s="380">
        <v>548671</v>
      </c>
      <c r="R32" s="380">
        <v>8657367</v>
      </c>
      <c r="S32" s="382"/>
      <c r="T32" s="219">
        <v>-1022886</v>
      </c>
      <c r="U32" s="219">
        <v>231451</v>
      </c>
      <c r="V32" s="380">
        <v>-791435</v>
      </c>
      <c r="W32" s="382"/>
      <c r="X32" s="382"/>
      <c r="Y32" s="382"/>
      <c r="Z32" s="382"/>
    </row>
    <row r="33" spans="1:26">
      <c r="A33" s="374">
        <v>13500</v>
      </c>
      <c r="B33" s="375" t="s">
        <v>392</v>
      </c>
      <c r="C33" s="376">
        <v>3.9634478000000004E-3</v>
      </c>
      <c r="D33" s="376">
        <v>3.7825669056718836E-3</v>
      </c>
      <c r="E33" s="377">
        <v>104931626</v>
      </c>
      <c r="F33" s="378">
        <v>122532341</v>
      </c>
      <c r="G33" s="378"/>
      <c r="H33" s="379">
        <v>9472887</v>
      </c>
      <c r="I33" s="380">
        <v>10022090</v>
      </c>
      <c r="J33" s="380">
        <v>0</v>
      </c>
      <c r="K33" s="380">
        <v>723413</v>
      </c>
      <c r="L33" s="380">
        <v>20218390</v>
      </c>
      <c r="M33" s="380"/>
      <c r="N33" s="381">
        <v>2392423</v>
      </c>
      <c r="O33" s="380">
        <v>29778022</v>
      </c>
      <c r="P33" s="380">
        <v>62680</v>
      </c>
      <c r="Q33" s="380">
        <v>2280897</v>
      </c>
      <c r="R33" s="380">
        <v>34514022</v>
      </c>
      <c r="S33" s="382"/>
      <c r="T33" s="219">
        <v>-4252276</v>
      </c>
      <c r="U33" s="219">
        <v>3317090</v>
      </c>
      <c r="V33" s="380">
        <v>-935186</v>
      </c>
      <c r="W33" s="382"/>
      <c r="X33" s="382"/>
      <c r="Y33" s="382"/>
      <c r="Z33" s="382"/>
    </row>
    <row r="34" spans="1:26">
      <c r="A34" s="374">
        <v>13700</v>
      </c>
      <c r="B34" s="375" t="s">
        <v>393</v>
      </c>
      <c r="C34" s="376">
        <v>4.3429839999999998E-4</v>
      </c>
      <c r="D34" s="376">
        <v>4.1668945829529872E-4</v>
      </c>
      <c r="E34" s="377">
        <v>11559320</v>
      </c>
      <c r="F34" s="378">
        <v>13426593</v>
      </c>
      <c r="G34" s="378"/>
      <c r="H34" s="379">
        <v>1094029</v>
      </c>
      <c r="I34" s="380">
        <v>1098180</v>
      </c>
      <c r="J34" s="380">
        <v>0</v>
      </c>
      <c r="K34" s="380">
        <v>79269</v>
      </c>
      <c r="L34" s="380">
        <v>2271478</v>
      </c>
      <c r="M34" s="380"/>
      <c r="N34" s="381">
        <v>272156</v>
      </c>
      <c r="O34" s="380">
        <v>3262954</v>
      </c>
      <c r="P34" s="380">
        <v>6868</v>
      </c>
      <c r="Q34" s="380">
        <v>249931</v>
      </c>
      <c r="R34" s="380">
        <v>3791909</v>
      </c>
      <c r="S34" s="382"/>
      <c r="T34" s="220">
        <v>-465949</v>
      </c>
      <c r="U34" s="220">
        <v>113828</v>
      </c>
      <c r="V34" s="380">
        <v>-352121</v>
      </c>
      <c r="W34" s="382"/>
      <c r="X34" s="382"/>
      <c r="Y34" s="382"/>
      <c r="Z34" s="382"/>
    </row>
    <row r="35" spans="1:26">
      <c r="A35" s="374">
        <v>14300</v>
      </c>
      <c r="B35" s="375" t="s">
        <v>394</v>
      </c>
      <c r="C35" s="376">
        <v>1.3695177E-3</v>
      </c>
      <c r="D35" s="376">
        <v>1.2922895266282693E-3</v>
      </c>
      <c r="E35" s="377">
        <v>35849212</v>
      </c>
      <c r="F35" s="378">
        <v>42339452</v>
      </c>
      <c r="G35" s="378"/>
      <c r="H35" s="379">
        <v>4128195</v>
      </c>
      <c r="I35" s="380">
        <v>3463003</v>
      </c>
      <c r="J35" s="380">
        <v>0</v>
      </c>
      <c r="K35" s="380">
        <v>249966</v>
      </c>
      <c r="L35" s="380">
        <v>7841164</v>
      </c>
      <c r="M35" s="380"/>
      <c r="N35" s="381">
        <v>2985465</v>
      </c>
      <c r="O35" s="380">
        <v>10289407</v>
      </c>
      <c r="P35" s="380">
        <v>21658</v>
      </c>
      <c r="Q35" s="380">
        <v>788134</v>
      </c>
      <c r="R35" s="380">
        <v>14084664</v>
      </c>
      <c r="S35" s="382"/>
      <c r="T35" s="219">
        <v>-1469319</v>
      </c>
      <c r="U35" s="219">
        <v>1079067</v>
      </c>
      <c r="V35" s="380">
        <v>-390252</v>
      </c>
      <c r="W35" s="382"/>
      <c r="X35" s="382"/>
      <c r="Y35" s="382"/>
      <c r="Z35" s="382"/>
    </row>
    <row r="36" spans="1:26">
      <c r="A36" s="374">
        <v>14300.1</v>
      </c>
      <c r="B36" s="375" t="s">
        <v>395</v>
      </c>
      <c r="C36" s="376">
        <v>1.863291E-4</v>
      </c>
      <c r="D36" s="376">
        <v>1.9604422636789154E-4</v>
      </c>
      <c r="E36" s="377">
        <v>5438434</v>
      </c>
      <c r="F36" s="378">
        <v>5760475</v>
      </c>
      <c r="G36" s="378"/>
      <c r="H36" s="379">
        <v>1788199</v>
      </c>
      <c r="I36" s="380">
        <v>471157</v>
      </c>
      <c r="J36" s="380">
        <v>0</v>
      </c>
      <c r="K36" s="380">
        <v>34009</v>
      </c>
      <c r="L36" s="380">
        <v>2293365</v>
      </c>
      <c r="M36" s="380"/>
      <c r="N36" s="381">
        <v>699468</v>
      </c>
      <c r="O36" s="380">
        <v>1399921</v>
      </c>
      <c r="P36" s="380">
        <v>2947</v>
      </c>
      <c r="Q36" s="380">
        <v>107229</v>
      </c>
      <c r="R36" s="380">
        <v>2209565</v>
      </c>
      <c r="S36" s="382"/>
      <c r="T36" s="219">
        <v>-199908</v>
      </c>
      <c r="U36" s="219">
        <v>425676</v>
      </c>
      <c r="V36" s="380">
        <v>225768</v>
      </c>
      <c r="W36" s="382"/>
      <c r="X36" s="382"/>
      <c r="Y36" s="382"/>
      <c r="Z36" s="382"/>
    </row>
    <row r="37" spans="1:26">
      <c r="A37" s="374">
        <v>18400</v>
      </c>
      <c r="B37" s="375" t="s">
        <v>396</v>
      </c>
      <c r="C37" s="376">
        <v>4.7501427000000004E-3</v>
      </c>
      <c r="D37" s="376">
        <v>4.7684660396508085E-3</v>
      </c>
      <c r="E37" s="377">
        <v>132281307</v>
      </c>
      <c r="F37" s="378">
        <v>146853481</v>
      </c>
      <c r="G37" s="378"/>
      <c r="H37" s="379">
        <v>1555616</v>
      </c>
      <c r="I37" s="380">
        <v>12011350</v>
      </c>
      <c r="J37" s="380">
        <v>0</v>
      </c>
      <c r="K37" s="380">
        <v>867002</v>
      </c>
      <c r="L37" s="380">
        <v>14433968</v>
      </c>
      <c r="M37" s="380"/>
      <c r="N37" s="381">
        <v>1658331</v>
      </c>
      <c r="O37" s="380">
        <v>35688587</v>
      </c>
      <c r="P37" s="380">
        <v>75122</v>
      </c>
      <c r="Q37" s="380">
        <v>2733627</v>
      </c>
      <c r="R37" s="380">
        <v>40155667</v>
      </c>
      <c r="S37" s="382"/>
      <c r="T37" s="219">
        <v>-5096301</v>
      </c>
      <c r="U37" s="219">
        <v>1024984</v>
      </c>
      <c r="V37" s="380">
        <v>-4071317</v>
      </c>
      <c r="W37" s="382"/>
      <c r="X37" s="382"/>
      <c r="Y37" s="382"/>
      <c r="Z37" s="382"/>
    </row>
    <row r="38" spans="1:26">
      <c r="A38" s="374">
        <v>18600</v>
      </c>
      <c r="B38" s="375" t="s">
        <v>397</v>
      </c>
      <c r="C38" s="376">
        <v>1.22988E-5</v>
      </c>
      <c r="D38" s="376">
        <v>1.1962099859786776E-5</v>
      </c>
      <c r="E38" s="377">
        <v>331839</v>
      </c>
      <c r="F38" s="378">
        <v>380225</v>
      </c>
      <c r="G38" s="378"/>
      <c r="H38" s="379">
        <v>14635</v>
      </c>
      <c r="I38" s="380">
        <v>31099</v>
      </c>
      <c r="J38" s="380">
        <v>0</v>
      </c>
      <c r="K38" s="380">
        <v>2245</v>
      </c>
      <c r="L38" s="380">
        <v>47979</v>
      </c>
      <c r="M38" s="380"/>
      <c r="N38" s="381">
        <v>91645</v>
      </c>
      <c r="O38" s="380">
        <v>92403</v>
      </c>
      <c r="P38" s="380">
        <v>195</v>
      </c>
      <c r="Q38" s="380">
        <v>7078</v>
      </c>
      <c r="R38" s="380">
        <v>191321</v>
      </c>
      <c r="S38" s="382"/>
      <c r="T38" s="219">
        <v>-13196</v>
      </c>
      <c r="U38" s="219">
        <v>-51322</v>
      </c>
      <c r="V38" s="380">
        <v>-64518</v>
      </c>
      <c r="W38" s="382"/>
      <c r="X38" s="382"/>
      <c r="Y38" s="382"/>
      <c r="Z38" s="382"/>
    </row>
    <row r="39" spans="1:26">
      <c r="A39" s="374">
        <v>18640</v>
      </c>
      <c r="B39" s="375" t="s">
        <v>713</v>
      </c>
      <c r="C39" s="376">
        <v>1.6840000000000001E-6</v>
      </c>
      <c r="D39" s="376">
        <v>1.3436399395877869E-6</v>
      </c>
      <c r="E39" s="377">
        <v>37274</v>
      </c>
      <c r="F39" s="378">
        <v>52062</v>
      </c>
      <c r="G39" s="378"/>
      <c r="H39" s="379">
        <v>35752</v>
      </c>
      <c r="I39" s="380">
        <v>4258</v>
      </c>
      <c r="J39" s="380">
        <v>0</v>
      </c>
      <c r="K39" s="380">
        <v>307</v>
      </c>
      <c r="L39" s="380">
        <v>40317</v>
      </c>
      <c r="M39" s="380"/>
      <c r="N39" s="381">
        <v>1136</v>
      </c>
      <c r="O39" s="380">
        <v>12652</v>
      </c>
      <c r="P39" s="380">
        <v>27</v>
      </c>
      <c r="Q39" s="380">
        <v>969</v>
      </c>
      <c r="R39" s="380">
        <v>14784</v>
      </c>
      <c r="S39" s="382"/>
      <c r="T39" s="219">
        <v>-1807</v>
      </c>
      <c r="U39" s="219">
        <v>12413</v>
      </c>
      <c r="V39" s="380">
        <v>10606</v>
      </c>
      <c r="W39" s="382"/>
      <c r="X39" s="382"/>
      <c r="Y39" s="382"/>
      <c r="Z39" s="382"/>
    </row>
    <row r="40" spans="1:26">
      <c r="A40" s="374">
        <v>18690</v>
      </c>
      <c r="B40" s="375" t="s">
        <v>398</v>
      </c>
      <c r="C40" s="376">
        <v>0</v>
      </c>
      <c r="D40" s="376">
        <v>0</v>
      </c>
      <c r="E40" s="377">
        <v>0</v>
      </c>
      <c r="F40" s="378">
        <v>0</v>
      </c>
      <c r="G40" s="378"/>
      <c r="H40" s="379">
        <v>0</v>
      </c>
      <c r="I40" s="380">
        <v>0</v>
      </c>
      <c r="J40" s="380">
        <v>0</v>
      </c>
      <c r="K40" s="380">
        <v>0</v>
      </c>
      <c r="L40" s="380">
        <v>0</v>
      </c>
      <c r="M40" s="380"/>
      <c r="N40" s="381">
        <v>29536</v>
      </c>
      <c r="O40" s="380">
        <v>0</v>
      </c>
      <c r="P40" s="380">
        <v>0</v>
      </c>
      <c r="Q40" s="380">
        <v>0</v>
      </c>
      <c r="R40" s="380">
        <v>29536</v>
      </c>
      <c r="S40" s="382"/>
      <c r="T40" s="219">
        <v>0</v>
      </c>
      <c r="U40" s="219">
        <v>-29536</v>
      </c>
      <c r="V40" s="380">
        <v>-29536</v>
      </c>
      <c r="W40" s="382"/>
      <c r="X40" s="382"/>
      <c r="Y40" s="382"/>
      <c r="Z40" s="382"/>
    </row>
    <row r="41" spans="1:26">
      <c r="A41" s="374">
        <v>18740</v>
      </c>
      <c r="B41" s="375" t="s">
        <v>399</v>
      </c>
      <c r="C41" s="376">
        <v>0</v>
      </c>
      <c r="D41" s="376">
        <v>0</v>
      </c>
      <c r="E41" s="377">
        <v>0</v>
      </c>
      <c r="F41" s="378">
        <v>0</v>
      </c>
      <c r="G41" s="378"/>
      <c r="H41" s="379">
        <v>14526</v>
      </c>
      <c r="I41" s="380">
        <v>0</v>
      </c>
      <c r="J41" s="380">
        <v>0</v>
      </c>
      <c r="K41" s="380">
        <v>0</v>
      </c>
      <c r="L41" s="380">
        <v>14526</v>
      </c>
      <c r="M41" s="380"/>
      <c r="N41" s="381">
        <v>175993</v>
      </c>
      <c r="O41" s="380">
        <v>0</v>
      </c>
      <c r="P41" s="380">
        <v>0</v>
      </c>
      <c r="Q41" s="380">
        <v>0</v>
      </c>
      <c r="R41" s="380">
        <v>175993</v>
      </c>
      <c r="S41" s="382"/>
      <c r="T41" s="219">
        <v>0</v>
      </c>
      <c r="U41" s="219">
        <v>-36636</v>
      </c>
      <c r="V41" s="380">
        <v>-36636</v>
      </c>
      <c r="W41" s="382"/>
      <c r="X41" s="382"/>
      <c r="Y41" s="382"/>
      <c r="Z41" s="382"/>
    </row>
    <row r="42" spans="1:26">
      <c r="A42" s="374">
        <v>18780</v>
      </c>
      <c r="B42" s="375" t="s">
        <v>400</v>
      </c>
      <c r="C42" s="376">
        <v>2.10222E-5</v>
      </c>
      <c r="D42" s="376">
        <v>2.0335911638180985E-5</v>
      </c>
      <c r="E42" s="377">
        <v>564135</v>
      </c>
      <c r="F42" s="378">
        <v>649914</v>
      </c>
      <c r="G42" s="378"/>
      <c r="H42" s="379">
        <v>170807</v>
      </c>
      <c r="I42" s="380">
        <v>53157</v>
      </c>
      <c r="J42" s="380">
        <v>0</v>
      </c>
      <c r="K42" s="380">
        <v>3837</v>
      </c>
      <c r="L42" s="380">
        <v>227801</v>
      </c>
      <c r="M42" s="380"/>
      <c r="N42" s="381">
        <v>0</v>
      </c>
      <c r="O42" s="380">
        <v>157943</v>
      </c>
      <c r="P42" s="380">
        <v>332</v>
      </c>
      <c r="Q42" s="380">
        <v>12098</v>
      </c>
      <c r="R42" s="380">
        <v>170373</v>
      </c>
      <c r="S42" s="382"/>
      <c r="T42" s="219">
        <v>-22555</v>
      </c>
      <c r="U42" s="219">
        <v>63399</v>
      </c>
      <c r="V42" s="380">
        <v>40844</v>
      </c>
      <c r="W42" s="382"/>
      <c r="X42" s="382"/>
      <c r="Y42" s="382"/>
      <c r="Z42" s="382"/>
    </row>
    <row r="43" spans="1:26">
      <c r="A43" s="374">
        <v>19005</v>
      </c>
      <c r="B43" s="375" t="s">
        <v>401</v>
      </c>
      <c r="C43" s="376">
        <v>6.5679620000000003E-4</v>
      </c>
      <c r="D43" s="376">
        <v>6.5221187953109626E-4</v>
      </c>
      <c r="E43" s="377">
        <v>18092913</v>
      </c>
      <c r="F43" s="378">
        <v>20305244</v>
      </c>
      <c r="G43" s="378"/>
      <c r="H43" s="379">
        <v>1028910</v>
      </c>
      <c r="I43" s="380">
        <v>1660794</v>
      </c>
      <c r="J43" s="380">
        <v>0</v>
      </c>
      <c r="K43" s="380">
        <v>119879</v>
      </c>
      <c r="L43" s="380">
        <v>2809583</v>
      </c>
      <c r="M43" s="380"/>
      <c r="N43" s="381">
        <v>801576</v>
      </c>
      <c r="O43" s="380">
        <v>4934616</v>
      </c>
      <c r="P43" s="380">
        <v>10387</v>
      </c>
      <c r="Q43" s="380">
        <v>377975</v>
      </c>
      <c r="R43" s="380">
        <v>6124554</v>
      </c>
      <c r="S43" s="382"/>
      <c r="T43" s="220">
        <v>-704658</v>
      </c>
      <c r="U43" s="220">
        <v>280062</v>
      </c>
      <c r="V43" s="380">
        <v>-424596</v>
      </c>
      <c r="W43" s="382"/>
      <c r="X43" s="382"/>
      <c r="Y43" s="382"/>
      <c r="Z43" s="382"/>
    </row>
    <row r="44" spans="1:26">
      <c r="A44" s="374">
        <v>19100</v>
      </c>
      <c r="B44" s="375" t="s">
        <v>402</v>
      </c>
      <c r="C44" s="376">
        <v>6.7365469999999997E-2</v>
      </c>
      <c r="D44" s="376">
        <v>6.1968338989185835E-2</v>
      </c>
      <c r="E44" s="377">
        <v>1719054473</v>
      </c>
      <c r="F44" s="378">
        <v>2082643483</v>
      </c>
      <c r="G44" s="378"/>
      <c r="H44" s="379">
        <v>233611916</v>
      </c>
      <c r="I44" s="380">
        <v>170342305</v>
      </c>
      <c r="J44" s="380">
        <v>0</v>
      </c>
      <c r="K44" s="380">
        <v>12295625</v>
      </c>
      <c r="L44" s="380">
        <v>416249846</v>
      </c>
      <c r="M44" s="380"/>
      <c r="N44" s="381">
        <v>9351900</v>
      </c>
      <c r="O44" s="380">
        <v>506127629</v>
      </c>
      <c r="P44" s="380">
        <v>1065357</v>
      </c>
      <c r="Q44" s="380">
        <v>38767690</v>
      </c>
      <c r="R44" s="380">
        <v>555312576</v>
      </c>
      <c r="S44" s="382"/>
      <c r="T44" s="219">
        <v>-72274593</v>
      </c>
      <c r="U44" s="219">
        <v>71838266</v>
      </c>
      <c r="V44" s="380">
        <v>-436327</v>
      </c>
      <c r="W44" s="382"/>
      <c r="X44" s="382"/>
      <c r="Y44" s="382"/>
      <c r="Z44" s="382"/>
    </row>
    <row r="45" spans="1:26">
      <c r="A45" s="374">
        <v>20100</v>
      </c>
      <c r="B45" s="375" t="s">
        <v>403</v>
      </c>
      <c r="C45" s="376">
        <v>1.0368355900000001E-2</v>
      </c>
      <c r="D45" s="376">
        <v>1.0378926124993205E-2</v>
      </c>
      <c r="E45" s="377">
        <v>287920246</v>
      </c>
      <c r="F45" s="378">
        <v>320543876</v>
      </c>
      <c r="G45" s="378"/>
      <c r="H45" s="379">
        <v>13273284</v>
      </c>
      <c r="I45" s="380">
        <v>26217729</v>
      </c>
      <c r="J45" s="380">
        <v>0</v>
      </c>
      <c r="K45" s="380">
        <v>1892445</v>
      </c>
      <c r="L45" s="380">
        <v>41383458</v>
      </c>
      <c r="M45" s="380"/>
      <c r="N45" s="381">
        <v>8286184</v>
      </c>
      <c r="O45" s="380">
        <v>77899128</v>
      </c>
      <c r="P45" s="380">
        <v>163971</v>
      </c>
      <c r="Q45" s="380">
        <v>5966814</v>
      </c>
      <c r="R45" s="380">
        <v>92316097</v>
      </c>
      <c r="S45" s="382"/>
      <c r="T45" s="219">
        <v>-11123928</v>
      </c>
      <c r="U45" s="219">
        <v>-2703614</v>
      </c>
      <c r="V45" s="380">
        <v>-13827542</v>
      </c>
      <c r="W45" s="382"/>
      <c r="X45" s="382"/>
      <c r="Y45" s="382"/>
      <c r="Z45" s="382"/>
    </row>
    <row r="46" spans="1:26">
      <c r="A46" s="374">
        <v>20200</v>
      </c>
      <c r="B46" s="375" t="s">
        <v>404</v>
      </c>
      <c r="C46" s="376">
        <v>1.5208674999999999E-3</v>
      </c>
      <c r="D46" s="376">
        <v>1.5421973434083889E-3</v>
      </c>
      <c r="E46" s="377">
        <v>42781867</v>
      </c>
      <c r="F46" s="378">
        <v>47018521</v>
      </c>
      <c r="G46" s="378"/>
      <c r="H46" s="379">
        <v>3674443</v>
      </c>
      <c r="I46" s="380">
        <v>3845710</v>
      </c>
      <c r="J46" s="380">
        <v>0</v>
      </c>
      <c r="K46" s="380">
        <v>277591</v>
      </c>
      <c r="L46" s="380">
        <v>7797744</v>
      </c>
      <c r="M46" s="380"/>
      <c r="N46" s="381">
        <v>1068337</v>
      </c>
      <c r="O46" s="380">
        <v>11426523</v>
      </c>
      <c r="P46" s="380">
        <v>24052</v>
      </c>
      <c r="Q46" s="380">
        <v>875234</v>
      </c>
      <c r="R46" s="380">
        <v>13394146</v>
      </c>
      <c r="S46" s="382"/>
      <c r="T46" s="220">
        <v>-1631696</v>
      </c>
      <c r="U46" s="220">
        <v>1061788</v>
      </c>
      <c r="V46" s="380">
        <v>-569908</v>
      </c>
      <c r="W46" s="382"/>
      <c r="X46" s="382"/>
      <c r="Y46" s="382"/>
      <c r="Z46" s="382"/>
    </row>
    <row r="47" spans="1:26">
      <c r="A47" s="374">
        <v>20300</v>
      </c>
      <c r="B47" s="375" t="s">
        <v>405</v>
      </c>
      <c r="C47" s="376">
        <v>2.3439250500000001E-2</v>
      </c>
      <c r="D47" s="376">
        <v>2.4266376641689302E-2</v>
      </c>
      <c r="E47" s="377">
        <v>673169944</v>
      </c>
      <c r="F47" s="378">
        <v>724638339</v>
      </c>
      <c r="G47" s="378"/>
      <c r="H47" s="379">
        <v>24250202</v>
      </c>
      <c r="I47" s="380">
        <v>59269177</v>
      </c>
      <c r="J47" s="380">
        <v>0</v>
      </c>
      <c r="K47" s="380">
        <v>4278160</v>
      </c>
      <c r="L47" s="380">
        <v>87797539</v>
      </c>
      <c r="M47" s="380"/>
      <c r="N47" s="381">
        <v>53748874</v>
      </c>
      <c r="O47" s="380">
        <v>176102865</v>
      </c>
      <c r="P47" s="380">
        <v>370682</v>
      </c>
      <c r="Q47" s="380">
        <v>13488893</v>
      </c>
      <c r="R47" s="380">
        <v>243711314</v>
      </c>
      <c r="S47" s="382"/>
      <c r="T47" s="219">
        <v>-25147339</v>
      </c>
      <c r="U47" s="219">
        <v>-18422932</v>
      </c>
      <c r="V47" s="380">
        <v>-43570271</v>
      </c>
      <c r="W47" s="382"/>
      <c r="X47" s="382"/>
      <c r="Y47" s="382"/>
      <c r="Z47" s="382"/>
    </row>
    <row r="48" spans="1:26">
      <c r="A48" s="374">
        <v>20400</v>
      </c>
      <c r="B48" s="375" t="s">
        <v>406</v>
      </c>
      <c r="C48" s="376">
        <v>1.1933007E-3</v>
      </c>
      <c r="D48" s="376">
        <v>1.1520647833604318E-3</v>
      </c>
      <c r="E48" s="377">
        <v>31959258</v>
      </c>
      <c r="F48" s="378">
        <v>36891599</v>
      </c>
      <c r="G48" s="378"/>
      <c r="H48" s="379">
        <v>2671953</v>
      </c>
      <c r="I48" s="380">
        <v>3017415</v>
      </c>
      <c r="J48" s="380">
        <v>0</v>
      </c>
      <c r="K48" s="380">
        <v>217803</v>
      </c>
      <c r="L48" s="380">
        <v>5907171</v>
      </c>
      <c r="M48" s="380"/>
      <c r="N48" s="381">
        <v>1219478</v>
      </c>
      <c r="O48" s="380">
        <v>8965460</v>
      </c>
      <c r="P48" s="380">
        <v>18872</v>
      </c>
      <c r="Q48" s="380">
        <v>686724</v>
      </c>
      <c r="R48" s="380">
        <v>10890534</v>
      </c>
      <c r="S48" s="382"/>
      <c r="T48" s="219">
        <v>-1280259</v>
      </c>
      <c r="U48" s="219">
        <v>-505688</v>
      </c>
      <c r="V48" s="380">
        <v>-1785947</v>
      </c>
      <c r="W48" s="382"/>
      <c r="X48" s="382"/>
      <c r="Y48" s="382"/>
      <c r="Z48" s="382"/>
    </row>
    <row r="49" spans="1:26">
      <c r="A49" s="374">
        <v>20600</v>
      </c>
      <c r="B49" s="375" t="s">
        <v>407</v>
      </c>
      <c r="C49" s="376">
        <v>2.5758243000000001E-3</v>
      </c>
      <c r="D49" s="376">
        <v>2.7050508889836697E-3</v>
      </c>
      <c r="E49" s="377">
        <v>75040414</v>
      </c>
      <c r="F49" s="378">
        <v>79633137</v>
      </c>
      <c r="G49" s="378"/>
      <c r="H49" s="379">
        <v>5457384</v>
      </c>
      <c r="I49" s="380">
        <v>6513305</v>
      </c>
      <c r="J49" s="380">
        <v>0</v>
      </c>
      <c r="K49" s="380">
        <v>470143</v>
      </c>
      <c r="L49" s="380">
        <v>12440832</v>
      </c>
      <c r="M49" s="380"/>
      <c r="N49" s="381">
        <v>11368950</v>
      </c>
      <c r="O49" s="380">
        <v>19352583</v>
      </c>
      <c r="P49" s="380">
        <v>40736</v>
      </c>
      <c r="Q49" s="380">
        <v>1482343</v>
      </c>
      <c r="R49" s="380">
        <v>32244612</v>
      </c>
      <c r="S49" s="382"/>
      <c r="T49" s="219">
        <v>-2763533</v>
      </c>
      <c r="U49" s="219">
        <v>-1453515</v>
      </c>
      <c r="V49" s="380">
        <v>-4217048</v>
      </c>
      <c r="W49" s="382"/>
      <c r="X49" s="382"/>
      <c r="Y49" s="382"/>
      <c r="Z49" s="382"/>
    </row>
    <row r="50" spans="1:26">
      <c r="A50" s="374">
        <v>20700</v>
      </c>
      <c r="B50" s="375" t="s">
        <v>408</v>
      </c>
      <c r="C50" s="376">
        <v>6.0960379000000002E-3</v>
      </c>
      <c r="D50" s="376">
        <v>5.9081359931042257E-3</v>
      </c>
      <c r="E50" s="377">
        <v>163896722</v>
      </c>
      <c r="F50" s="378">
        <v>188462629</v>
      </c>
      <c r="G50" s="378"/>
      <c r="H50" s="379">
        <v>15336322</v>
      </c>
      <c r="I50" s="380">
        <v>15414620</v>
      </c>
      <c r="J50" s="380">
        <v>0</v>
      </c>
      <c r="K50" s="380">
        <v>1112656</v>
      </c>
      <c r="L50" s="380">
        <v>31863598</v>
      </c>
      <c r="M50" s="380"/>
      <c r="N50" s="381">
        <v>5482299</v>
      </c>
      <c r="O50" s="380">
        <v>45800515</v>
      </c>
      <c r="P50" s="380">
        <v>96406</v>
      </c>
      <c r="Q50" s="380">
        <v>3508167</v>
      </c>
      <c r="R50" s="380">
        <v>54887387</v>
      </c>
      <c r="S50" s="382"/>
      <c r="T50" s="219">
        <v>-6540275</v>
      </c>
      <c r="U50" s="219">
        <v>-544714</v>
      </c>
      <c r="V50" s="380">
        <v>-7084989</v>
      </c>
      <c r="W50" s="382"/>
      <c r="X50" s="382"/>
      <c r="Y50" s="382"/>
      <c r="Z50" s="382"/>
    </row>
    <row r="51" spans="1:26">
      <c r="A51" s="374">
        <v>20800</v>
      </c>
      <c r="B51" s="375" t="s">
        <v>409</v>
      </c>
      <c r="C51" s="376">
        <v>4.3129958999999999E-3</v>
      </c>
      <c r="D51" s="376">
        <v>4.3367036757786083E-3</v>
      </c>
      <c r="E51" s="377">
        <v>120303852</v>
      </c>
      <c r="F51" s="378">
        <v>133338828</v>
      </c>
      <c r="G51" s="378"/>
      <c r="H51" s="379">
        <v>1783594</v>
      </c>
      <c r="I51" s="380">
        <v>10905968</v>
      </c>
      <c r="J51" s="380">
        <v>0</v>
      </c>
      <c r="K51" s="380">
        <v>787213</v>
      </c>
      <c r="L51" s="380">
        <v>13476775</v>
      </c>
      <c r="M51" s="380"/>
      <c r="N51" s="381">
        <v>7512687</v>
      </c>
      <c r="O51" s="380">
        <v>32404233</v>
      </c>
      <c r="P51" s="380">
        <v>68208</v>
      </c>
      <c r="Q51" s="380">
        <v>2482056</v>
      </c>
      <c r="R51" s="380">
        <v>42467184</v>
      </c>
      <c r="S51" s="382"/>
      <c r="T51" s="219">
        <v>-4627297</v>
      </c>
      <c r="U51" s="219">
        <v>-3897531</v>
      </c>
      <c r="V51" s="380">
        <v>-8524828</v>
      </c>
      <c r="W51" s="382"/>
      <c r="X51" s="382"/>
      <c r="Y51" s="382"/>
      <c r="Z51" s="382"/>
    </row>
    <row r="52" spans="1:26">
      <c r="A52" s="374">
        <v>20900</v>
      </c>
      <c r="B52" s="375" t="s">
        <v>410</v>
      </c>
      <c r="C52" s="376">
        <v>1.0322588000000001E-2</v>
      </c>
      <c r="D52" s="376">
        <v>1.0217740007545016E-2</v>
      </c>
      <c r="E52" s="377">
        <v>283448805</v>
      </c>
      <c r="F52" s="378">
        <v>319128934</v>
      </c>
      <c r="G52" s="378"/>
      <c r="H52" s="379">
        <v>29280905</v>
      </c>
      <c r="I52" s="380">
        <v>26101999</v>
      </c>
      <c r="J52" s="380">
        <v>0</v>
      </c>
      <c r="K52" s="380">
        <v>1884091</v>
      </c>
      <c r="L52" s="380">
        <v>57266995</v>
      </c>
      <c r="M52" s="380"/>
      <c r="N52" s="381">
        <v>8455674</v>
      </c>
      <c r="O52" s="380">
        <v>77555267</v>
      </c>
      <c r="P52" s="380">
        <v>163247</v>
      </c>
      <c r="Q52" s="380">
        <v>5940475</v>
      </c>
      <c r="R52" s="380">
        <v>92114663</v>
      </c>
      <c r="S52" s="382"/>
      <c r="T52" s="219">
        <v>-11074827</v>
      </c>
      <c r="U52" s="219">
        <v>1773961</v>
      </c>
      <c r="V52" s="380">
        <v>-9300866</v>
      </c>
      <c r="W52" s="382"/>
      <c r="X52" s="382"/>
      <c r="Y52" s="382"/>
      <c r="Z52" s="382"/>
    </row>
    <row r="53" spans="1:26">
      <c r="A53" s="374">
        <v>21200</v>
      </c>
      <c r="B53" s="375" t="s">
        <v>411</v>
      </c>
      <c r="C53" s="376">
        <v>3.1284122000000002E-3</v>
      </c>
      <c r="D53" s="376">
        <v>3.154525928233962E-3</v>
      </c>
      <c r="E53" s="377">
        <v>87509234</v>
      </c>
      <c r="F53" s="378">
        <v>96716720</v>
      </c>
      <c r="G53" s="378"/>
      <c r="H53" s="379">
        <v>6132799</v>
      </c>
      <c r="I53" s="380">
        <v>7910595</v>
      </c>
      <c r="J53" s="380">
        <v>0</v>
      </c>
      <c r="K53" s="380">
        <v>571002</v>
      </c>
      <c r="L53" s="380">
        <v>14614396</v>
      </c>
      <c r="M53" s="380"/>
      <c r="N53" s="381">
        <v>4261228</v>
      </c>
      <c r="O53" s="380">
        <v>23504265</v>
      </c>
      <c r="P53" s="380">
        <v>49475</v>
      </c>
      <c r="Q53" s="380">
        <v>1800348</v>
      </c>
      <c r="R53" s="380">
        <v>29615316</v>
      </c>
      <c r="S53" s="382"/>
      <c r="T53" s="219">
        <v>-3356388</v>
      </c>
      <c r="U53" s="219">
        <v>-1362028</v>
      </c>
      <c r="V53" s="380">
        <v>-4718416</v>
      </c>
      <c r="W53" s="382"/>
      <c r="X53" s="382"/>
      <c r="Y53" s="382"/>
      <c r="Z53" s="382"/>
    </row>
    <row r="54" spans="1:26">
      <c r="A54" s="374">
        <v>21300</v>
      </c>
      <c r="B54" s="375" t="s">
        <v>412</v>
      </c>
      <c r="C54" s="376">
        <v>3.8267617300000001E-2</v>
      </c>
      <c r="D54" s="376">
        <v>3.9037771344438366E-2</v>
      </c>
      <c r="E54" s="377">
        <v>1082941007</v>
      </c>
      <c r="F54" s="378">
        <v>1183066098</v>
      </c>
      <c r="G54" s="378"/>
      <c r="H54" s="379">
        <v>57818639</v>
      </c>
      <c r="I54" s="380">
        <v>96764621</v>
      </c>
      <c r="J54" s="380">
        <v>0</v>
      </c>
      <c r="K54" s="380">
        <v>6984651</v>
      </c>
      <c r="L54" s="380">
        <v>161567911</v>
      </c>
      <c r="M54" s="380"/>
      <c r="N54" s="381">
        <v>56957290</v>
      </c>
      <c r="O54" s="380">
        <v>287510774</v>
      </c>
      <c r="P54" s="380">
        <v>605186</v>
      </c>
      <c r="Q54" s="380">
        <v>22022367</v>
      </c>
      <c r="R54" s="380">
        <v>367095617</v>
      </c>
      <c r="S54" s="382"/>
      <c r="T54" s="219">
        <v>-41056294</v>
      </c>
      <c r="U54" s="219">
        <v>-10145344</v>
      </c>
      <c r="V54" s="380">
        <v>-51201638</v>
      </c>
      <c r="W54" s="382"/>
      <c r="X54" s="382"/>
      <c r="Y54" s="382"/>
      <c r="Z54" s="382"/>
    </row>
    <row r="55" spans="1:26">
      <c r="A55" s="374">
        <v>21520</v>
      </c>
      <c r="B55" s="375" t="s">
        <v>41</v>
      </c>
      <c r="C55" s="376">
        <v>7.1573577599999993E-2</v>
      </c>
      <c r="D55" s="376">
        <v>6.9595458785089062E-2</v>
      </c>
      <c r="E55" s="377">
        <v>1930637269</v>
      </c>
      <c r="F55" s="378">
        <v>2212739626</v>
      </c>
      <c r="G55" s="378"/>
      <c r="H55" s="379">
        <v>164667774</v>
      </c>
      <c r="I55" s="380">
        <v>180983050</v>
      </c>
      <c r="J55" s="380">
        <v>0</v>
      </c>
      <c r="K55" s="380">
        <v>13063694</v>
      </c>
      <c r="L55" s="380">
        <v>358714518</v>
      </c>
      <c r="M55" s="380"/>
      <c r="N55" s="381">
        <v>63704209</v>
      </c>
      <c r="O55" s="380">
        <v>537743820</v>
      </c>
      <c r="P55" s="380">
        <v>1131906</v>
      </c>
      <c r="Q55" s="380">
        <v>41189385</v>
      </c>
      <c r="R55" s="380">
        <v>643769320</v>
      </c>
      <c r="S55" s="382"/>
      <c r="T55" s="220">
        <v>-76789359</v>
      </c>
      <c r="U55" s="220">
        <v>-8175580</v>
      </c>
      <c r="V55" s="380">
        <v>-84964939</v>
      </c>
      <c r="W55" s="382"/>
      <c r="X55" s="382"/>
      <c r="Y55" s="382"/>
      <c r="Z55" s="382"/>
    </row>
    <row r="56" spans="1:26">
      <c r="A56" s="374">
        <v>21525</v>
      </c>
      <c r="B56" s="375" t="s">
        <v>413</v>
      </c>
      <c r="C56" s="376">
        <v>1.8277606000000001E-3</v>
      </c>
      <c r="D56" s="376">
        <v>1.6588637448720859E-3</v>
      </c>
      <c r="E56" s="377">
        <v>46018292</v>
      </c>
      <c r="F56" s="378">
        <v>56506304</v>
      </c>
      <c r="G56" s="378"/>
      <c r="H56" s="379">
        <v>7133095</v>
      </c>
      <c r="I56" s="380">
        <v>4621729</v>
      </c>
      <c r="J56" s="380">
        <v>0</v>
      </c>
      <c r="K56" s="380">
        <v>333605</v>
      </c>
      <c r="L56" s="380">
        <v>12088429</v>
      </c>
      <c r="M56" s="380"/>
      <c r="N56" s="381">
        <v>1942767</v>
      </c>
      <c r="O56" s="380">
        <v>13732260</v>
      </c>
      <c r="P56" s="380">
        <v>28905</v>
      </c>
      <c r="Q56" s="380">
        <v>1051845</v>
      </c>
      <c r="R56" s="380">
        <v>16755777</v>
      </c>
      <c r="S56" s="382"/>
      <c r="T56" s="219">
        <v>-1960956</v>
      </c>
      <c r="U56" s="219">
        <v>276299</v>
      </c>
      <c r="V56" s="380">
        <v>-1684657</v>
      </c>
      <c r="W56" s="382"/>
      <c r="X56" s="382"/>
      <c r="Y56" s="382"/>
      <c r="Z56" s="382"/>
    </row>
    <row r="57" spans="1:26" ht="26.25">
      <c r="A57" s="374">
        <v>21525.1</v>
      </c>
      <c r="B57" s="375" t="s">
        <v>715</v>
      </c>
      <c r="C57" s="376">
        <v>1.591153E-4</v>
      </c>
      <c r="D57" s="376">
        <v>1.508190834342044E-4</v>
      </c>
      <c r="E57" s="377">
        <v>4183850</v>
      </c>
      <c r="F57" s="378">
        <v>4919144</v>
      </c>
      <c r="G57" s="378"/>
      <c r="H57" s="379">
        <v>1585128</v>
      </c>
      <c r="I57" s="380">
        <v>402344</v>
      </c>
      <c r="J57" s="380">
        <v>0</v>
      </c>
      <c r="K57" s="380">
        <v>29042</v>
      </c>
      <c r="L57" s="380">
        <v>2016514</v>
      </c>
      <c r="M57" s="380"/>
      <c r="N57" s="381">
        <v>66525</v>
      </c>
      <c r="O57" s="380">
        <v>1195459</v>
      </c>
      <c r="P57" s="380">
        <v>2516</v>
      </c>
      <c r="Q57" s="380">
        <v>91568</v>
      </c>
      <c r="R57" s="380">
        <v>1356068</v>
      </c>
      <c r="S57" s="382"/>
      <c r="T57" s="219">
        <v>-170711</v>
      </c>
      <c r="U57" s="219">
        <v>617657</v>
      </c>
      <c r="V57" s="380">
        <v>446946</v>
      </c>
      <c r="W57" s="382"/>
      <c r="X57" s="382"/>
      <c r="Y57" s="382"/>
      <c r="Z57" s="382"/>
    </row>
    <row r="58" spans="1:26">
      <c r="A58" s="374">
        <v>21550</v>
      </c>
      <c r="B58" s="375" t="s">
        <v>414</v>
      </c>
      <c r="C58" s="376">
        <v>4.5192478199999997E-2</v>
      </c>
      <c r="D58" s="376">
        <v>4.3836408562354594E-2</v>
      </c>
      <c r="E58" s="377">
        <v>1216059289</v>
      </c>
      <c r="F58" s="378">
        <v>1397152283</v>
      </c>
      <c r="G58" s="378"/>
      <c r="H58" s="379">
        <v>157628163</v>
      </c>
      <c r="I58" s="380">
        <v>114275027</v>
      </c>
      <c r="J58" s="380">
        <v>0</v>
      </c>
      <c r="K58" s="380">
        <v>8248585</v>
      </c>
      <c r="L58" s="380">
        <v>280151775</v>
      </c>
      <c r="M58" s="380"/>
      <c r="N58" s="381">
        <v>4027677</v>
      </c>
      <c r="O58" s="380">
        <v>339538370</v>
      </c>
      <c r="P58" s="380">
        <v>714700</v>
      </c>
      <c r="Q58" s="380">
        <v>26007508</v>
      </c>
      <c r="R58" s="380">
        <v>370288255</v>
      </c>
      <c r="S58" s="382"/>
      <c r="T58" s="220">
        <v>-48485790</v>
      </c>
      <c r="U58" s="220">
        <v>40092215</v>
      </c>
      <c r="V58" s="380">
        <v>-8393575</v>
      </c>
      <c r="W58" s="382"/>
      <c r="X58" s="382"/>
      <c r="Y58" s="382"/>
      <c r="Z58" s="382"/>
    </row>
    <row r="59" spans="1:26">
      <c r="A59" s="374">
        <v>21570</v>
      </c>
      <c r="B59" s="375" t="s">
        <v>415</v>
      </c>
      <c r="C59" s="376">
        <v>1.9220270000000001E-4</v>
      </c>
      <c r="D59" s="376">
        <v>1.8549162995883269E-4</v>
      </c>
      <c r="E59" s="377">
        <v>5145696</v>
      </c>
      <c r="F59" s="378">
        <v>5942061</v>
      </c>
      <c r="G59" s="378"/>
      <c r="H59" s="379">
        <v>823192</v>
      </c>
      <c r="I59" s="380">
        <v>486009</v>
      </c>
      <c r="J59" s="380">
        <v>0</v>
      </c>
      <c r="K59" s="380">
        <v>35081</v>
      </c>
      <c r="L59" s="380">
        <v>1344282</v>
      </c>
      <c r="M59" s="380"/>
      <c r="N59" s="381">
        <v>13640</v>
      </c>
      <c r="O59" s="380">
        <v>1444050</v>
      </c>
      <c r="P59" s="380">
        <v>3040</v>
      </c>
      <c r="Q59" s="380">
        <v>110609</v>
      </c>
      <c r="R59" s="380">
        <v>1571339</v>
      </c>
      <c r="S59" s="382"/>
      <c r="T59" s="219">
        <v>-206209</v>
      </c>
      <c r="U59" s="219">
        <v>263297</v>
      </c>
      <c r="V59" s="380">
        <v>57088</v>
      </c>
      <c r="W59" s="382"/>
      <c r="X59" s="382"/>
      <c r="Y59" s="382"/>
      <c r="Z59" s="382"/>
    </row>
    <row r="60" spans="1:26">
      <c r="A60" s="374">
        <v>21800</v>
      </c>
      <c r="B60" s="375" t="s">
        <v>416</v>
      </c>
      <c r="C60" s="376">
        <v>5.8779052000000002E-3</v>
      </c>
      <c r="D60" s="376">
        <v>5.8087701312699962E-3</v>
      </c>
      <c r="E60" s="377">
        <v>161140228</v>
      </c>
      <c r="F60" s="378">
        <v>181718927</v>
      </c>
      <c r="G60" s="378"/>
      <c r="H60" s="379">
        <v>12111773</v>
      </c>
      <c r="I60" s="380">
        <v>14863044</v>
      </c>
      <c r="J60" s="380">
        <v>0</v>
      </c>
      <c r="K60" s="380">
        <v>1072842</v>
      </c>
      <c r="L60" s="380">
        <v>28047659</v>
      </c>
      <c r="M60" s="380"/>
      <c r="N60" s="381">
        <v>4711517</v>
      </c>
      <c r="O60" s="380">
        <v>44161649</v>
      </c>
      <c r="P60" s="380">
        <v>92957</v>
      </c>
      <c r="Q60" s="380">
        <v>3382635</v>
      </c>
      <c r="R60" s="380">
        <v>52348758</v>
      </c>
      <c r="S60" s="382"/>
      <c r="T60" s="219">
        <v>-6306247</v>
      </c>
      <c r="U60" s="219">
        <v>34485</v>
      </c>
      <c r="V60" s="380">
        <v>-6271762</v>
      </c>
      <c r="W60" s="382"/>
      <c r="X60" s="382"/>
      <c r="Y60" s="382"/>
      <c r="Z60" s="382"/>
    </row>
    <row r="61" spans="1:26">
      <c r="A61" s="374">
        <v>21900</v>
      </c>
      <c r="B61" s="375" t="s">
        <v>417</v>
      </c>
      <c r="C61" s="376">
        <v>2.7524737999999999E-3</v>
      </c>
      <c r="D61" s="376">
        <v>2.7916493239856376E-3</v>
      </c>
      <c r="E61" s="377">
        <v>77442729</v>
      </c>
      <c r="F61" s="378">
        <v>85094361</v>
      </c>
      <c r="G61" s="378"/>
      <c r="H61" s="379">
        <v>1637652</v>
      </c>
      <c r="I61" s="380">
        <v>6959986</v>
      </c>
      <c r="J61" s="380">
        <v>0</v>
      </c>
      <c r="K61" s="380">
        <v>502385</v>
      </c>
      <c r="L61" s="380">
        <v>9100023</v>
      </c>
      <c r="M61" s="380"/>
      <c r="N61" s="381">
        <v>11722251</v>
      </c>
      <c r="O61" s="380">
        <v>20679779</v>
      </c>
      <c r="P61" s="380">
        <v>43529</v>
      </c>
      <c r="Q61" s="380">
        <v>1584002</v>
      </c>
      <c r="R61" s="380">
        <v>34029561</v>
      </c>
      <c r="S61" s="382"/>
      <c r="T61" s="219">
        <v>-2953054</v>
      </c>
      <c r="U61" s="219">
        <v>-4145056</v>
      </c>
      <c r="V61" s="380">
        <v>-7098110</v>
      </c>
      <c r="W61" s="382"/>
      <c r="X61" s="382"/>
      <c r="Y61" s="382"/>
      <c r="Z61" s="382"/>
    </row>
    <row r="62" spans="1:26">
      <c r="A62" s="374">
        <v>22000</v>
      </c>
      <c r="B62" s="375" t="s">
        <v>418</v>
      </c>
      <c r="C62" s="376">
        <v>2.9875425999999999E-3</v>
      </c>
      <c r="D62" s="376">
        <v>2.8325102128735008E-3</v>
      </c>
      <c r="E62" s="377">
        <v>78576244</v>
      </c>
      <c r="F62" s="378">
        <v>92361652</v>
      </c>
      <c r="G62" s="378"/>
      <c r="H62" s="379">
        <v>5887873</v>
      </c>
      <c r="I62" s="380">
        <v>7554388</v>
      </c>
      <c r="J62" s="380">
        <v>0</v>
      </c>
      <c r="K62" s="380">
        <v>545290</v>
      </c>
      <c r="L62" s="380">
        <v>13987551</v>
      </c>
      <c r="M62" s="380"/>
      <c r="N62" s="381">
        <v>7916103</v>
      </c>
      <c r="O62" s="380">
        <v>22445889</v>
      </c>
      <c r="P62" s="380">
        <v>47247</v>
      </c>
      <c r="Q62" s="380">
        <v>1719280</v>
      </c>
      <c r="R62" s="380">
        <v>32128519</v>
      </c>
      <c r="S62" s="382"/>
      <c r="T62" s="219">
        <v>-3205256</v>
      </c>
      <c r="U62" s="219">
        <v>-1937531</v>
      </c>
      <c r="V62" s="380">
        <v>-5142787</v>
      </c>
      <c r="W62" s="382"/>
      <c r="X62" s="382"/>
      <c r="Y62" s="382"/>
      <c r="Z62" s="382"/>
    </row>
    <row r="63" spans="1:26">
      <c r="A63" s="374">
        <v>23000</v>
      </c>
      <c r="B63" s="375" t="s">
        <v>419</v>
      </c>
      <c r="C63" s="376">
        <v>2.3788480999999998E-3</v>
      </c>
      <c r="D63" s="376">
        <v>2.4091763574401251E-3</v>
      </c>
      <c r="E63" s="377">
        <v>66832603</v>
      </c>
      <c r="F63" s="378">
        <v>73543501</v>
      </c>
      <c r="G63" s="378"/>
      <c r="H63" s="379">
        <v>2067774</v>
      </c>
      <c r="I63" s="380">
        <v>6015225</v>
      </c>
      <c r="J63" s="380">
        <v>0</v>
      </c>
      <c r="K63" s="380">
        <v>434190</v>
      </c>
      <c r="L63" s="380">
        <v>8517189</v>
      </c>
      <c r="M63" s="380"/>
      <c r="N63" s="381">
        <v>5093789</v>
      </c>
      <c r="O63" s="380">
        <v>17872669</v>
      </c>
      <c r="P63" s="380">
        <v>37620</v>
      </c>
      <c r="Q63" s="380">
        <v>1368987</v>
      </c>
      <c r="R63" s="380">
        <v>24373065</v>
      </c>
      <c r="S63" s="382"/>
      <c r="T63" s="219">
        <v>-2552201</v>
      </c>
      <c r="U63" s="219">
        <v>-1166598</v>
      </c>
      <c r="V63" s="380">
        <v>-3718799</v>
      </c>
      <c r="W63" s="382"/>
      <c r="X63" s="382"/>
      <c r="Y63" s="382"/>
      <c r="Z63" s="382"/>
    </row>
    <row r="64" spans="1:26">
      <c r="A64" s="374">
        <v>23100</v>
      </c>
      <c r="B64" s="375" t="s">
        <v>420</v>
      </c>
      <c r="C64" s="376">
        <v>1.55190408E-2</v>
      </c>
      <c r="D64" s="376">
        <v>1.5479745148887428E-2</v>
      </c>
      <c r="E64" s="377">
        <v>429421307</v>
      </c>
      <c r="F64" s="378">
        <v>479780356</v>
      </c>
      <c r="G64" s="378"/>
      <c r="H64" s="379">
        <v>32224555</v>
      </c>
      <c r="I64" s="380">
        <v>39241902</v>
      </c>
      <c r="J64" s="380">
        <v>0</v>
      </c>
      <c r="K64" s="380">
        <v>2832554</v>
      </c>
      <c r="L64" s="380">
        <v>74299011</v>
      </c>
      <c r="M64" s="380"/>
      <c r="N64" s="381">
        <v>7273462</v>
      </c>
      <c r="O64" s="380">
        <v>116597054</v>
      </c>
      <c r="P64" s="380">
        <v>245427</v>
      </c>
      <c r="Q64" s="380">
        <v>8930946</v>
      </c>
      <c r="R64" s="380">
        <v>133046889</v>
      </c>
      <c r="S64" s="382"/>
      <c r="T64" s="219">
        <v>-16649961</v>
      </c>
      <c r="U64" s="219">
        <v>5358396</v>
      </c>
      <c r="V64" s="380">
        <v>-11291565</v>
      </c>
      <c r="W64" s="382"/>
      <c r="X64" s="382"/>
      <c r="Y64" s="382"/>
      <c r="Z64" s="382"/>
    </row>
    <row r="65" spans="1:26">
      <c r="A65" s="374">
        <v>23200</v>
      </c>
      <c r="B65" s="375" t="s">
        <v>421</v>
      </c>
      <c r="C65" s="376">
        <v>8.5416546999999999E-3</v>
      </c>
      <c r="D65" s="376">
        <v>8.2023695022951492E-3</v>
      </c>
      <c r="E65" s="377">
        <v>227540712</v>
      </c>
      <c r="F65" s="378">
        <v>264070324</v>
      </c>
      <c r="G65" s="378"/>
      <c r="H65" s="379">
        <v>33602174</v>
      </c>
      <c r="I65" s="380">
        <v>21598679</v>
      </c>
      <c r="J65" s="380">
        <v>0</v>
      </c>
      <c r="K65" s="380">
        <v>1559033</v>
      </c>
      <c r="L65" s="380">
        <v>56759886</v>
      </c>
      <c r="M65" s="380"/>
      <c r="N65" s="381">
        <v>5600256</v>
      </c>
      <c r="O65" s="380">
        <v>64174828</v>
      </c>
      <c r="P65" s="380">
        <v>135083</v>
      </c>
      <c r="Q65" s="380">
        <v>4915578</v>
      </c>
      <c r="R65" s="380">
        <v>74825745</v>
      </c>
      <c r="S65" s="382"/>
      <c r="T65" s="219">
        <v>-9164110</v>
      </c>
      <c r="U65" s="219">
        <v>5192820</v>
      </c>
      <c r="V65" s="380">
        <v>-3971290</v>
      </c>
      <c r="W65" s="382"/>
      <c r="X65" s="382"/>
      <c r="Y65" s="382"/>
      <c r="Z65" s="382"/>
    </row>
    <row r="66" spans="1:26">
      <c r="A66" s="374">
        <v>30000</v>
      </c>
      <c r="B66" s="375" t="s">
        <v>422</v>
      </c>
      <c r="C66" s="376">
        <v>7.0355720000000001E-4</v>
      </c>
      <c r="D66" s="376">
        <v>7.6123194305557614E-4</v>
      </c>
      <c r="E66" s="377">
        <v>21117222</v>
      </c>
      <c r="F66" s="378">
        <v>21750888</v>
      </c>
      <c r="G66" s="378"/>
      <c r="H66" s="379">
        <v>200407</v>
      </c>
      <c r="I66" s="380">
        <v>1779035</v>
      </c>
      <c r="J66" s="380">
        <v>0</v>
      </c>
      <c r="K66" s="380">
        <v>128414</v>
      </c>
      <c r="L66" s="380">
        <v>2107856</v>
      </c>
      <c r="M66" s="380"/>
      <c r="N66" s="381">
        <v>4758033</v>
      </c>
      <c r="O66" s="380">
        <v>5285939</v>
      </c>
      <c r="P66" s="380">
        <v>11126</v>
      </c>
      <c r="Q66" s="380">
        <v>404885</v>
      </c>
      <c r="R66" s="380">
        <v>10459983</v>
      </c>
      <c r="S66" s="382"/>
      <c r="T66" s="219">
        <v>-754827</v>
      </c>
      <c r="U66" s="219">
        <v>-1195141</v>
      </c>
      <c r="V66" s="380">
        <v>-1949968</v>
      </c>
      <c r="W66" s="382"/>
      <c r="X66" s="382"/>
      <c r="Y66" s="382"/>
      <c r="Z66" s="382"/>
    </row>
    <row r="67" spans="1:26">
      <c r="A67" s="374">
        <v>30100</v>
      </c>
      <c r="B67" s="375" t="s">
        <v>423</v>
      </c>
      <c r="C67" s="376">
        <v>7.1935547999999998E-3</v>
      </c>
      <c r="D67" s="376">
        <v>7.3812994371047188E-3</v>
      </c>
      <c r="E67" s="377">
        <v>204763530</v>
      </c>
      <c r="F67" s="378">
        <v>222393016</v>
      </c>
      <c r="G67" s="378"/>
      <c r="H67" s="379">
        <v>1109498</v>
      </c>
      <c r="I67" s="380">
        <v>18189834</v>
      </c>
      <c r="J67" s="380">
        <v>0</v>
      </c>
      <c r="K67" s="380">
        <v>1312976</v>
      </c>
      <c r="L67" s="380">
        <v>20612308</v>
      </c>
      <c r="M67" s="380"/>
      <c r="N67" s="381">
        <v>15454697</v>
      </c>
      <c r="O67" s="380">
        <v>54046336</v>
      </c>
      <c r="P67" s="380">
        <v>113763</v>
      </c>
      <c r="Q67" s="380">
        <v>4139769</v>
      </c>
      <c r="R67" s="380">
        <v>73754565</v>
      </c>
      <c r="S67" s="382"/>
      <c r="T67" s="220">
        <v>-7717771</v>
      </c>
      <c r="U67" s="220">
        <v>-4193631</v>
      </c>
      <c r="V67" s="380">
        <v>-11911402</v>
      </c>
      <c r="W67" s="382"/>
      <c r="X67" s="382"/>
      <c r="Y67" s="382"/>
      <c r="Z67" s="382"/>
    </row>
    <row r="68" spans="1:26">
      <c r="A68" s="374">
        <v>30102</v>
      </c>
      <c r="B68" s="375" t="s">
        <v>424</v>
      </c>
      <c r="C68" s="376">
        <v>1.5271929999999999E-4</v>
      </c>
      <c r="D68" s="376">
        <v>1.5164857040917315E-4</v>
      </c>
      <c r="E68" s="377">
        <v>4206860</v>
      </c>
      <c r="F68" s="378">
        <v>4721408</v>
      </c>
      <c r="G68" s="378"/>
      <c r="H68" s="379">
        <v>115853</v>
      </c>
      <c r="I68" s="380">
        <v>386171</v>
      </c>
      <c r="J68" s="380">
        <v>0</v>
      </c>
      <c r="K68" s="380">
        <v>27875</v>
      </c>
      <c r="L68" s="380">
        <v>529899</v>
      </c>
      <c r="M68" s="380"/>
      <c r="N68" s="381">
        <v>8160</v>
      </c>
      <c r="O68" s="380">
        <v>1147405</v>
      </c>
      <c r="P68" s="380">
        <v>2415</v>
      </c>
      <c r="Q68" s="380">
        <v>87887</v>
      </c>
      <c r="R68" s="380">
        <v>1245867</v>
      </c>
      <c r="S68" s="382"/>
      <c r="T68" s="219">
        <v>-163849</v>
      </c>
      <c r="U68" s="219">
        <v>40211</v>
      </c>
      <c r="V68" s="380">
        <v>-123638</v>
      </c>
      <c r="W68" s="382"/>
      <c r="X68" s="382"/>
      <c r="Y68" s="382"/>
      <c r="Z68" s="382"/>
    </row>
    <row r="69" spans="1:26">
      <c r="A69" s="374">
        <v>30103</v>
      </c>
      <c r="B69" s="375" t="s">
        <v>425</v>
      </c>
      <c r="C69" s="376">
        <v>2.0315320000000001E-4</v>
      </c>
      <c r="D69" s="376">
        <v>2.1767076488355303E-4</v>
      </c>
      <c r="E69" s="377">
        <v>6038372</v>
      </c>
      <c r="F69" s="378">
        <v>6280602</v>
      </c>
      <c r="G69" s="378"/>
      <c r="H69" s="379">
        <v>962409</v>
      </c>
      <c r="I69" s="380">
        <v>513699</v>
      </c>
      <c r="J69" s="380">
        <v>0</v>
      </c>
      <c r="K69" s="380">
        <v>37080</v>
      </c>
      <c r="L69" s="380">
        <v>1513188</v>
      </c>
      <c r="M69" s="380"/>
      <c r="N69" s="381">
        <v>621169</v>
      </c>
      <c r="O69" s="380">
        <v>1526323</v>
      </c>
      <c r="P69" s="380">
        <v>3213</v>
      </c>
      <c r="Q69" s="380">
        <v>116911</v>
      </c>
      <c r="R69" s="380">
        <v>2267616</v>
      </c>
      <c r="S69" s="382"/>
      <c r="T69" s="219">
        <v>-217956</v>
      </c>
      <c r="U69" s="219">
        <v>253863</v>
      </c>
      <c r="V69" s="380">
        <v>35907</v>
      </c>
      <c r="W69" s="382"/>
      <c r="X69" s="382"/>
      <c r="Y69" s="382"/>
      <c r="Z69" s="382"/>
    </row>
    <row r="70" spans="1:26">
      <c r="A70" s="374">
        <v>30104</v>
      </c>
      <c r="B70" s="375" t="s">
        <v>426</v>
      </c>
      <c r="C70" s="376">
        <v>1.067635E-4</v>
      </c>
      <c r="D70" s="376">
        <v>9.9440950595048596E-5</v>
      </c>
      <c r="E70" s="377">
        <v>2758577</v>
      </c>
      <c r="F70" s="378">
        <v>3300657</v>
      </c>
      <c r="G70" s="378"/>
      <c r="H70" s="379">
        <v>361542</v>
      </c>
      <c r="I70" s="380">
        <v>269965</v>
      </c>
      <c r="J70" s="380">
        <v>0</v>
      </c>
      <c r="K70" s="380">
        <v>19487</v>
      </c>
      <c r="L70" s="380">
        <v>650994</v>
      </c>
      <c r="M70" s="380"/>
      <c r="N70" s="381">
        <v>587629</v>
      </c>
      <c r="O70" s="380">
        <v>802131</v>
      </c>
      <c r="P70" s="380">
        <v>1688</v>
      </c>
      <c r="Q70" s="380">
        <v>61441</v>
      </c>
      <c r="R70" s="380">
        <v>1452889</v>
      </c>
      <c r="S70" s="382"/>
      <c r="T70" s="220">
        <v>-114543</v>
      </c>
      <c r="U70" s="220">
        <v>-13384</v>
      </c>
      <c r="V70" s="380">
        <v>-127927</v>
      </c>
      <c r="W70" s="382"/>
      <c r="X70" s="382"/>
      <c r="Y70" s="382"/>
      <c r="Z70" s="382"/>
    </row>
    <row r="71" spans="1:26">
      <c r="A71" s="374">
        <v>30105</v>
      </c>
      <c r="B71" s="375" t="s">
        <v>427</v>
      </c>
      <c r="C71" s="376">
        <v>6.944602E-4</v>
      </c>
      <c r="D71" s="376">
        <v>6.8579005470643115E-4</v>
      </c>
      <c r="E71" s="377">
        <v>19024400</v>
      </c>
      <c r="F71" s="378">
        <v>21469649</v>
      </c>
      <c r="G71" s="378"/>
      <c r="H71" s="379">
        <v>1139415</v>
      </c>
      <c r="I71" s="380">
        <v>1756032</v>
      </c>
      <c r="J71" s="380">
        <v>0</v>
      </c>
      <c r="K71" s="380">
        <v>126754</v>
      </c>
      <c r="L71" s="380">
        <v>3022201</v>
      </c>
      <c r="M71" s="380"/>
      <c r="N71" s="381">
        <v>2192104</v>
      </c>
      <c r="O71" s="380">
        <v>5217591</v>
      </c>
      <c r="P71" s="380">
        <v>10983</v>
      </c>
      <c r="Q71" s="380">
        <v>399650</v>
      </c>
      <c r="R71" s="380">
        <v>7820328</v>
      </c>
      <c r="S71" s="382"/>
      <c r="T71" s="219">
        <v>-745068</v>
      </c>
      <c r="U71" s="219">
        <v>-61537</v>
      </c>
      <c r="V71" s="380">
        <v>-806605</v>
      </c>
      <c r="W71" s="382"/>
      <c r="X71" s="382"/>
      <c r="Y71" s="382"/>
      <c r="Z71" s="382"/>
    </row>
    <row r="72" spans="1:26">
      <c r="A72" s="374">
        <v>30200</v>
      </c>
      <c r="B72" s="375" t="s">
        <v>428</v>
      </c>
      <c r="C72" s="376">
        <v>1.5918372999999999E-3</v>
      </c>
      <c r="D72" s="376">
        <v>1.6754759713745627E-3</v>
      </c>
      <c r="E72" s="377">
        <v>46479130</v>
      </c>
      <c r="F72" s="378">
        <v>49212595</v>
      </c>
      <c r="G72" s="378"/>
      <c r="H72" s="379">
        <v>711781</v>
      </c>
      <c r="I72" s="380">
        <v>4025167</v>
      </c>
      <c r="J72" s="380">
        <v>0</v>
      </c>
      <c r="K72" s="380">
        <v>290544</v>
      </c>
      <c r="L72" s="380">
        <v>5027492</v>
      </c>
      <c r="M72" s="380"/>
      <c r="N72" s="381">
        <v>5189710</v>
      </c>
      <c r="O72" s="380">
        <v>11959730</v>
      </c>
      <c r="P72" s="380">
        <v>25174</v>
      </c>
      <c r="Q72" s="380">
        <v>916075</v>
      </c>
      <c r="R72" s="380">
        <v>18090689</v>
      </c>
      <c r="S72" s="382"/>
      <c r="T72" s="219">
        <v>-1707840</v>
      </c>
      <c r="U72" s="219">
        <v>-741369</v>
      </c>
      <c r="V72" s="380">
        <v>-2449209</v>
      </c>
      <c r="W72" s="382"/>
      <c r="X72" s="382"/>
      <c r="Y72" s="382"/>
      <c r="Z72" s="382"/>
    </row>
    <row r="73" spans="1:26">
      <c r="A73" s="374">
        <v>30300</v>
      </c>
      <c r="B73" s="375" t="s">
        <v>429</v>
      </c>
      <c r="C73" s="376">
        <v>5.1623960000000003E-4</v>
      </c>
      <c r="D73" s="376">
        <v>5.4205305434375142E-4</v>
      </c>
      <c r="E73" s="377">
        <v>15037013</v>
      </c>
      <c r="F73" s="378">
        <v>15959854</v>
      </c>
      <c r="G73" s="378"/>
      <c r="H73" s="379">
        <v>0</v>
      </c>
      <c r="I73" s="380">
        <v>1305379</v>
      </c>
      <c r="J73" s="380">
        <v>0</v>
      </c>
      <c r="K73" s="380">
        <v>94225</v>
      </c>
      <c r="L73" s="380">
        <v>1399604</v>
      </c>
      <c r="M73" s="380"/>
      <c r="N73" s="381">
        <v>1449255</v>
      </c>
      <c r="O73" s="380">
        <v>3878591</v>
      </c>
      <c r="P73" s="380">
        <v>8164</v>
      </c>
      <c r="Q73" s="380">
        <v>297087</v>
      </c>
      <c r="R73" s="380">
        <v>5633097</v>
      </c>
      <c r="S73" s="382"/>
      <c r="T73" s="219">
        <v>-553859</v>
      </c>
      <c r="U73" s="219">
        <v>-462512</v>
      </c>
      <c r="V73" s="380">
        <v>-1016371</v>
      </c>
      <c r="W73" s="382"/>
      <c r="X73" s="382"/>
      <c r="Y73" s="382"/>
      <c r="Z73" s="382"/>
    </row>
    <row r="74" spans="1:26">
      <c r="A74" s="374">
        <v>30400</v>
      </c>
      <c r="B74" s="375" t="s">
        <v>430</v>
      </c>
      <c r="C74" s="376">
        <v>9.7335230000000002E-4</v>
      </c>
      <c r="D74" s="376">
        <v>1.0156430759619822E-3</v>
      </c>
      <c r="E74" s="377">
        <v>28174803</v>
      </c>
      <c r="F74" s="378">
        <v>30091764</v>
      </c>
      <c r="G74" s="378"/>
      <c r="H74" s="379">
        <v>343279</v>
      </c>
      <c r="I74" s="380">
        <v>2461247</v>
      </c>
      <c r="J74" s="380">
        <v>0</v>
      </c>
      <c r="K74" s="380">
        <v>177657</v>
      </c>
      <c r="L74" s="380">
        <v>2982183</v>
      </c>
      <c r="M74" s="380"/>
      <c r="N74" s="381">
        <v>2525489</v>
      </c>
      <c r="O74" s="380">
        <v>7312953</v>
      </c>
      <c r="P74" s="380">
        <v>15393</v>
      </c>
      <c r="Q74" s="380">
        <v>560148</v>
      </c>
      <c r="R74" s="380">
        <v>10413983</v>
      </c>
      <c r="S74" s="382"/>
      <c r="T74" s="219">
        <v>-1044284</v>
      </c>
      <c r="U74" s="219">
        <v>-640109</v>
      </c>
      <c r="V74" s="380">
        <v>-1684393</v>
      </c>
      <c r="W74" s="382"/>
      <c r="X74" s="382"/>
      <c r="Y74" s="382"/>
      <c r="Z74" s="382"/>
    </row>
    <row r="75" spans="1:26">
      <c r="A75" s="374">
        <v>30405</v>
      </c>
      <c r="B75" s="375" t="s">
        <v>431</v>
      </c>
      <c r="C75" s="376">
        <v>6.1516119999999999E-4</v>
      </c>
      <c r="D75" s="376">
        <v>5.9163063297137746E-4</v>
      </c>
      <c r="E75" s="377">
        <v>16412337</v>
      </c>
      <c r="F75" s="378">
        <v>19018074</v>
      </c>
      <c r="G75" s="378"/>
      <c r="H75" s="379">
        <v>766815</v>
      </c>
      <c r="I75" s="380">
        <v>1555515</v>
      </c>
      <c r="J75" s="380">
        <v>0</v>
      </c>
      <c r="K75" s="380">
        <v>112280</v>
      </c>
      <c r="L75" s="380">
        <v>2434610</v>
      </c>
      <c r="M75" s="380"/>
      <c r="N75" s="381">
        <v>2528706</v>
      </c>
      <c r="O75" s="380">
        <v>4621805</v>
      </c>
      <c r="P75" s="380">
        <v>9729</v>
      </c>
      <c r="Q75" s="380">
        <v>354015</v>
      </c>
      <c r="R75" s="380">
        <v>7514255</v>
      </c>
      <c r="S75" s="382"/>
      <c r="T75" s="219">
        <v>-659989</v>
      </c>
      <c r="U75" s="219">
        <v>-939946</v>
      </c>
      <c r="V75" s="380">
        <v>-1599935</v>
      </c>
      <c r="W75" s="382"/>
      <c r="X75" s="382"/>
      <c r="Y75" s="382"/>
      <c r="Z75" s="382"/>
    </row>
    <row r="76" spans="1:26">
      <c r="A76" s="374">
        <v>30500</v>
      </c>
      <c r="B76" s="375" t="s">
        <v>432</v>
      </c>
      <c r="C76" s="376">
        <v>1.0029208000000001E-3</v>
      </c>
      <c r="D76" s="376">
        <v>1.0672581644119745E-3</v>
      </c>
      <c r="E76" s="377">
        <v>29606650</v>
      </c>
      <c r="F76" s="378">
        <v>31005892</v>
      </c>
      <c r="G76" s="378"/>
      <c r="H76" s="379">
        <v>216406</v>
      </c>
      <c r="I76" s="380">
        <v>2536015</v>
      </c>
      <c r="J76" s="380">
        <v>0</v>
      </c>
      <c r="K76" s="380">
        <v>183054</v>
      </c>
      <c r="L76" s="380">
        <v>2935475</v>
      </c>
      <c r="M76" s="380"/>
      <c r="N76" s="381">
        <v>3876637</v>
      </c>
      <c r="O76" s="380">
        <v>7535106</v>
      </c>
      <c r="P76" s="380">
        <v>15861</v>
      </c>
      <c r="Q76" s="380">
        <v>577164</v>
      </c>
      <c r="R76" s="380">
        <v>12004768</v>
      </c>
      <c r="S76" s="382"/>
      <c r="T76" s="219">
        <v>-1076007</v>
      </c>
      <c r="U76" s="219">
        <v>-865551</v>
      </c>
      <c r="V76" s="380">
        <v>-1941558</v>
      </c>
      <c r="W76" s="382"/>
      <c r="X76" s="382"/>
      <c r="Y76" s="382"/>
      <c r="Z76" s="382"/>
    </row>
    <row r="77" spans="1:26">
      <c r="A77" s="374">
        <v>30600</v>
      </c>
      <c r="B77" s="375" t="s">
        <v>433</v>
      </c>
      <c r="C77" s="376">
        <v>7.5511299999999996E-4</v>
      </c>
      <c r="D77" s="376">
        <v>7.677791760846459E-4</v>
      </c>
      <c r="E77" s="377">
        <v>21298848</v>
      </c>
      <c r="F77" s="378">
        <v>23344767</v>
      </c>
      <c r="G77" s="378"/>
      <c r="H77" s="379">
        <v>168113</v>
      </c>
      <c r="I77" s="380">
        <v>1909401</v>
      </c>
      <c r="J77" s="380">
        <v>0</v>
      </c>
      <c r="K77" s="380">
        <v>137824</v>
      </c>
      <c r="L77" s="380">
        <v>2215338</v>
      </c>
      <c r="M77" s="380"/>
      <c r="N77" s="381">
        <v>3102794</v>
      </c>
      <c r="O77" s="380">
        <v>5673286</v>
      </c>
      <c r="P77" s="380">
        <v>11942</v>
      </c>
      <c r="Q77" s="380">
        <v>434555</v>
      </c>
      <c r="R77" s="380">
        <v>9222577</v>
      </c>
      <c r="S77" s="382"/>
      <c r="T77" s="219">
        <v>-810141</v>
      </c>
      <c r="U77" s="219">
        <v>-894152</v>
      </c>
      <c r="V77" s="380">
        <v>-1704293</v>
      </c>
      <c r="W77" s="382"/>
      <c r="X77" s="382"/>
      <c r="Y77" s="382"/>
      <c r="Z77" s="382"/>
    </row>
    <row r="78" spans="1:26">
      <c r="A78" s="374">
        <v>30601</v>
      </c>
      <c r="B78" s="375" t="s">
        <v>434</v>
      </c>
      <c r="C78" s="376">
        <v>0</v>
      </c>
      <c r="D78" s="376">
        <v>1.5762005970030825E-5</v>
      </c>
      <c r="E78" s="377">
        <v>437251</v>
      </c>
      <c r="F78" s="378">
        <v>0</v>
      </c>
      <c r="G78" s="378"/>
      <c r="H78" s="379">
        <v>289818</v>
      </c>
      <c r="I78" s="380">
        <v>0</v>
      </c>
      <c r="J78" s="380">
        <v>0</v>
      </c>
      <c r="K78" s="380">
        <v>0</v>
      </c>
      <c r="L78" s="380">
        <v>289818</v>
      </c>
      <c r="M78" s="380"/>
      <c r="N78" s="381">
        <v>849315</v>
      </c>
      <c r="O78" s="380">
        <v>0</v>
      </c>
      <c r="P78" s="380">
        <v>0</v>
      </c>
      <c r="Q78" s="380">
        <v>0</v>
      </c>
      <c r="R78" s="380">
        <v>849315</v>
      </c>
      <c r="S78" s="382"/>
      <c r="T78" s="219">
        <v>0</v>
      </c>
      <c r="U78" s="219">
        <v>-147133</v>
      </c>
      <c r="V78" s="380">
        <v>-147133</v>
      </c>
      <c r="W78" s="382"/>
      <c r="X78" s="382"/>
      <c r="Y78" s="382"/>
      <c r="Z78" s="382"/>
    </row>
    <row r="79" spans="1:26">
      <c r="A79" s="374">
        <v>30700</v>
      </c>
      <c r="B79" s="375" t="s">
        <v>435</v>
      </c>
      <c r="C79" s="376">
        <v>1.9955120000000001E-3</v>
      </c>
      <c r="D79" s="376">
        <v>2.1078177905557226E-3</v>
      </c>
      <c r="E79" s="377">
        <v>58472660</v>
      </c>
      <c r="F79" s="378">
        <v>61692438</v>
      </c>
      <c r="G79" s="378"/>
      <c r="H79" s="379">
        <v>476832</v>
      </c>
      <c r="I79" s="380">
        <v>5045910</v>
      </c>
      <c r="J79" s="380">
        <v>0</v>
      </c>
      <c r="K79" s="380">
        <v>364223</v>
      </c>
      <c r="L79" s="380">
        <v>5886965</v>
      </c>
      <c r="M79" s="380"/>
      <c r="N79" s="381">
        <v>7663758</v>
      </c>
      <c r="O79" s="380">
        <v>14992603</v>
      </c>
      <c r="P79" s="380">
        <v>31558</v>
      </c>
      <c r="Q79" s="380">
        <v>1148383</v>
      </c>
      <c r="R79" s="380">
        <v>23836302</v>
      </c>
      <c r="S79" s="382"/>
      <c r="T79" s="220">
        <v>-2140929</v>
      </c>
      <c r="U79" s="220">
        <v>-1769458</v>
      </c>
      <c r="V79" s="380">
        <v>-3910387</v>
      </c>
      <c r="W79" s="382"/>
      <c r="X79" s="382"/>
      <c r="Y79" s="382"/>
      <c r="Z79" s="382"/>
    </row>
    <row r="80" spans="1:26">
      <c r="A80" s="374">
        <v>30705</v>
      </c>
      <c r="B80" s="375" t="s">
        <v>436</v>
      </c>
      <c r="C80" s="376">
        <v>4.1052690000000001E-4</v>
      </c>
      <c r="D80" s="376">
        <v>4.0119838042760789E-4</v>
      </c>
      <c r="E80" s="377">
        <v>11129585</v>
      </c>
      <c r="F80" s="378">
        <v>12691683</v>
      </c>
      <c r="G80" s="378"/>
      <c r="H80" s="379">
        <v>339250</v>
      </c>
      <c r="I80" s="380">
        <v>1038070</v>
      </c>
      <c r="J80" s="380">
        <v>0</v>
      </c>
      <c r="K80" s="380">
        <v>74930</v>
      </c>
      <c r="L80" s="380">
        <v>1452250</v>
      </c>
      <c r="M80" s="380"/>
      <c r="N80" s="381">
        <v>538022</v>
      </c>
      <c r="O80" s="380">
        <v>3084355</v>
      </c>
      <c r="P80" s="380">
        <v>6492</v>
      </c>
      <c r="Q80" s="380">
        <v>236251</v>
      </c>
      <c r="R80" s="380">
        <v>3865120</v>
      </c>
      <c r="S80" s="382"/>
      <c r="T80" s="219">
        <v>-440445</v>
      </c>
      <c r="U80" s="219">
        <v>-267868</v>
      </c>
      <c r="V80" s="380">
        <v>-708313</v>
      </c>
      <c r="W80" s="382"/>
      <c r="X80" s="382"/>
      <c r="Y80" s="382"/>
      <c r="Z80" s="382"/>
    </row>
    <row r="81" spans="1:26">
      <c r="A81" s="374">
        <v>30800</v>
      </c>
      <c r="B81" s="375" t="s">
        <v>437</v>
      </c>
      <c r="C81" s="376">
        <v>6.2024200000000002E-4</v>
      </c>
      <c r="D81" s="376">
        <v>6.6886791066588555E-4</v>
      </c>
      <c r="E81" s="377">
        <v>18554965</v>
      </c>
      <c r="F81" s="378">
        <v>19175150</v>
      </c>
      <c r="G81" s="378"/>
      <c r="H81" s="379">
        <v>0</v>
      </c>
      <c r="I81" s="380">
        <v>1568362</v>
      </c>
      <c r="J81" s="380">
        <v>0</v>
      </c>
      <c r="K81" s="380">
        <v>113207</v>
      </c>
      <c r="L81" s="380">
        <v>1681569</v>
      </c>
      <c r="M81" s="380"/>
      <c r="N81" s="381">
        <v>5031166</v>
      </c>
      <c r="O81" s="380">
        <v>4659978</v>
      </c>
      <c r="P81" s="380">
        <v>9809</v>
      </c>
      <c r="Q81" s="380">
        <v>356939</v>
      </c>
      <c r="R81" s="380">
        <v>10057892</v>
      </c>
      <c r="S81" s="382"/>
      <c r="T81" s="219">
        <v>-665442</v>
      </c>
      <c r="U81" s="219">
        <v>-1760324</v>
      </c>
      <c r="V81" s="380">
        <v>-2425766</v>
      </c>
      <c r="W81" s="382"/>
      <c r="X81" s="382"/>
      <c r="Y81" s="382"/>
      <c r="Z81" s="382"/>
    </row>
    <row r="82" spans="1:26">
      <c r="A82" s="374">
        <v>30900</v>
      </c>
      <c r="B82" s="375" t="s">
        <v>438</v>
      </c>
      <c r="C82" s="376">
        <v>1.3256407999999999E-3</v>
      </c>
      <c r="D82" s="376">
        <v>1.3293099621224066E-3</v>
      </c>
      <c r="E82" s="377">
        <v>36876190</v>
      </c>
      <c r="F82" s="378">
        <v>40982972</v>
      </c>
      <c r="G82" s="378"/>
      <c r="H82" s="379">
        <v>0</v>
      </c>
      <c r="I82" s="380">
        <v>3352054</v>
      </c>
      <c r="J82" s="380">
        <v>0</v>
      </c>
      <c r="K82" s="380">
        <v>241958</v>
      </c>
      <c r="L82" s="380">
        <v>3594012</v>
      </c>
      <c r="M82" s="380"/>
      <c r="N82" s="381">
        <v>2348063</v>
      </c>
      <c r="O82" s="380">
        <v>9959753</v>
      </c>
      <c r="P82" s="380">
        <v>20964</v>
      </c>
      <c r="Q82" s="380">
        <v>762884</v>
      </c>
      <c r="R82" s="380">
        <v>13091664</v>
      </c>
      <c r="S82" s="382"/>
      <c r="T82" s="220">
        <v>-1422244</v>
      </c>
      <c r="U82" s="220">
        <v>-881570</v>
      </c>
      <c r="V82" s="380">
        <v>-2303814</v>
      </c>
      <c r="W82" s="382"/>
      <c r="X82" s="382"/>
      <c r="Y82" s="382"/>
      <c r="Z82" s="382"/>
    </row>
    <row r="83" spans="1:26">
      <c r="A83" s="374">
        <v>30905</v>
      </c>
      <c r="B83" s="375" t="s">
        <v>439</v>
      </c>
      <c r="C83" s="376">
        <v>2.47008E-4</v>
      </c>
      <c r="D83" s="376">
        <v>2.6233676154427307E-4</v>
      </c>
      <c r="E83" s="377">
        <v>7277445</v>
      </c>
      <c r="F83" s="378">
        <v>7636399</v>
      </c>
      <c r="G83" s="378"/>
      <c r="H83" s="379">
        <v>160534</v>
      </c>
      <c r="I83" s="380">
        <v>624592</v>
      </c>
      <c r="J83" s="380">
        <v>0</v>
      </c>
      <c r="K83" s="380">
        <v>45084</v>
      </c>
      <c r="L83" s="380">
        <v>830210</v>
      </c>
      <c r="M83" s="380"/>
      <c r="N83" s="381">
        <v>741105</v>
      </c>
      <c r="O83" s="380">
        <v>1855811</v>
      </c>
      <c r="P83" s="380">
        <v>3906</v>
      </c>
      <c r="Q83" s="380">
        <v>142149</v>
      </c>
      <c r="R83" s="380">
        <v>2742971</v>
      </c>
      <c r="S83" s="382"/>
      <c r="T83" s="219">
        <v>-265008</v>
      </c>
      <c r="U83" s="219">
        <v>-312522</v>
      </c>
      <c r="V83" s="380">
        <v>-577530</v>
      </c>
      <c r="W83" s="382"/>
      <c r="X83" s="382"/>
      <c r="Y83" s="382"/>
      <c r="Z83" s="382"/>
    </row>
    <row r="84" spans="1:26">
      <c r="A84" s="374">
        <v>31000</v>
      </c>
      <c r="B84" s="375" t="s">
        <v>440</v>
      </c>
      <c r="C84" s="376">
        <v>4.1001808000000004E-3</v>
      </c>
      <c r="D84" s="376">
        <v>4.1937644770720772E-3</v>
      </c>
      <c r="E84" s="377">
        <v>116338596</v>
      </c>
      <c r="F84" s="378">
        <v>126759523</v>
      </c>
      <c r="G84" s="378"/>
      <c r="H84" s="379">
        <v>1375017</v>
      </c>
      <c r="I84" s="380">
        <v>10367838</v>
      </c>
      <c r="J84" s="380">
        <v>0</v>
      </c>
      <c r="K84" s="380">
        <v>748370</v>
      </c>
      <c r="L84" s="380">
        <v>12491225</v>
      </c>
      <c r="M84" s="380"/>
      <c r="N84" s="381">
        <v>6228875</v>
      </c>
      <c r="O84" s="380">
        <v>30805319</v>
      </c>
      <c r="P84" s="380">
        <v>64843</v>
      </c>
      <c r="Q84" s="380">
        <v>2359585</v>
      </c>
      <c r="R84" s="380">
        <v>39458622</v>
      </c>
      <c r="S84" s="382"/>
      <c r="T84" s="219">
        <v>-4398973</v>
      </c>
      <c r="U84" s="219">
        <v>-408285</v>
      </c>
      <c r="V84" s="380">
        <v>-4807258</v>
      </c>
      <c r="W84" s="382"/>
      <c r="X84" s="382"/>
      <c r="Y84" s="382"/>
      <c r="Z84" s="382"/>
    </row>
    <row r="85" spans="1:26">
      <c r="A85" s="374">
        <v>31005</v>
      </c>
      <c r="B85" s="375" t="s">
        <v>441</v>
      </c>
      <c r="C85" s="376">
        <v>3.821489E-4</v>
      </c>
      <c r="D85" s="376">
        <v>3.6488843144118866E-4</v>
      </c>
      <c r="E85" s="377">
        <v>10122316</v>
      </c>
      <c r="F85" s="378">
        <v>11814360</v>
      </c>
      <c r="G85" s="378"/>
      <c r="H85" s="379">
        <v>599275</v>
      </c>
      <c r="I85" s="380">
        <v>966313</v>
      </c>
      <c r="J85" s="380">
        <v>0</v>
      </c>
      <c r="K85" s="380">
        <v>69750</v>
      </c>
      <c r="L85" s="380">
        <v>1635338</v>
      </c>
      <c r="M85" s="380"/>
      <c r="N85" s="381">
        <v>636649</v>
      </c>
      <c r="O85" s="380">
        <v>2871146</v>
      </c>
      <c r="P85" s="380">
        <v>6044</v>
      </c>
      <c r="Q85" s="380">
        <v>219920</v>
      </c>
      <c r="R85" s="380">
        <v>3733759</v>
      </c>
      <c r="S85" s="382"/>
      <c r="T85" s="219">
        <v>-409996</v>
      </c>
      <c r="U85" s="219">
        <v>-186971</v>
      </c>
      <c r="V85" s="380">
        <v>-596967</v>
      </c>
      <c r="W85" s="382"/>
      <c r="X85" s="382"/>
      <c r="Y85" s="382"/>
      <c r="Z85" s="382"/>
    </row>
    <row r="86" spans="1:26">
      <c r="A86" s="374">
        <v>31100</v>
      </c>
      <c r="B86" s="375" t="s">
        <v>442</v>
      </c>
      <c r="C86" s="376">
        <v>8.4041406999999999E-3</v>
      </c>
      <c r="D86" s="376">
        <v>8.6798210945628652E-3</v>
      </c>
      <c r="E86" s="377">
        <v>240785626</v>
      </c>
      <c r="F86" s="378">
        <v>259818997</v>
      </c>
      <c r="G86" s="378"/>
      <c r="H86" s="379">
        <v>2331001</v>
      </c>
      <c r="I86" s="380">
        <v>21250957</v>
      </c>
      <c r="J86" s="380">
        <v>0</v>
      </c>
      <c r="K86" s="380">
        <v>1533934</v>
      </c>
      <c r="L86" s="380">
        <v>25115892</v>
      </c>
      <c r="M86" s="380"/>
      <c r="N86" s="381">
        <v>17511312</v>
      </c>
      <c r="O86" s="380">
        <v>63141663</v>
      </c>
      <c r="P86" s="380">
        <v>132908</v>
      </c>
      <c r="Q86" s="380">
        <v>4836441</v>
      </c>
      <c r="R86" s="380">
        <v>85622324</v>
      </c>
      <c r="S86" s="382"/>
      <c r="T86" s="219">
        <v>-9016575</v>
      </c>
      <c r="U86" s="219">
        <v>-2168116</v>
      </c>
      <c r="V86" s="380">
        <v>-11184691</v>
      </c>
      <c r="W86" s="382"/>
      <c r="X86" s="382"/>
      <c r="Y86" s="382"/>
      <c r="Z86" s="382"/>
    </row>
    <row r="87" spans="1:26">
      <c r="A87" s="374">
        <v>31101</v>
      </c>
      <c r="B87" s="375" t="s">
        <v>443</v>
      </c>
      <c r="C87" s="376">
        <v>5.12225E-5</v>
      </c>
      <c r="D87" s="376">
        <v>5.0888287742373417E-5</v>
      </c>
      <c r="E87" s="377">
        <v>1411684</v>
      </c>
      <c r="F87" s="378">
        <v>1583574</v>
      </c>
      <c r="G87" s="378"/>
      <c r="H87" s="379">
        <v>28145</v>
      </c>
      <c r="I87" s="380">
        <v>129523</v>
      </c>
      <c r="J87" s="380">
        <v>0</v>
      </c>
      <c r="K87" s="380">
        <v>9349</v>
      </c>
      <c r="L87" s="380">
        <v>167017</v>
      </c>
      <c r="M87" s="380"/>
      <c r="N87" s="381">
        <v>243058</v>
      </c>
      <c r="O87" s="380">
        <v>384843</v>
      </c>
      <c r="P87" s="380">
        <v>810</v>
      </c>
      <c r="Q87" s="380">
        <v>29478</v>
      </c>
      <c r="R87" s="380">
        <v>658189</v>
      </c>
      <c r="S87" s="382"/>
      <c r="T87" s="219">
        <v>-54954</v>
      </c>
      <c r="U87" s="219">
        <v>-60502</v>
      </c>
      <c r="V87" s="380">
        <v>-115456</v>
      </c>
      <c r="W87" s="382"/>
      <c r="X87" s="382"/>
      <c r="Y87" s="382"/>
      <c r="Z87" s="382"/>
    </row>
    <row r="88" spans="1:26">
      <c r="A88" s="374">
        <v>31102</v>
      </c>
      <c r="B88" s="375" t="s">
        <v>444</v>
      </c>
      <c r="C88" s="376">
        <v>1.5012430000000001E-4</v>
      </c>
      <c r="D88" s="376">
        <v>1.543195211990365E-4</v>
      </c>
      <c r="E88" s="377">
        <v>4280955</v>
      </c>
      <c r="F88" s="378">
        <v>4641182</v>
      </c>
      <c r="G88" s="378"/>
      <c r="H88" s="379">
        <v>258876</v>
      </c>
      <c r="I88" s="380">
        <v>379609</v>
      </c>
      <c r="J88" s="380">
        <v>0</v>
      </c>
      <c r="K88" s="380">
        <v>27401</v>
      </c>
      <c r="L88" s="380">
        <v>665886</v>
      </c>
      <c r="M88" s="380"/>
      <c r="N88" s="381">
        <v>495582</v>
      </c>
      <c r="O88" s="380">
        <v>1127908</v>
      </c>
      <c r="P88" s="380">
        <v>2374</v>
      </c>
      <c r="Q88" s="380">
        <v>86394</v>
      </c>
      <c r="R88" s="380">
        <v>1712258</v>
      </c>
      <c r="S88" s="382"/>
      <c r="T88" s="220">
        <v>-161064</v>
      </c>
      <c r="U88" s="220">
        <v>12027</v>
      </c>
      <c r="V88" s="380">
        <v>-149037</v>
      </c>
      <c r="W88" s="382"/>
      <c r="X88" s="382"/>
      <c r="Y88" s="382"/>
      <c r="Z88" s="382"/>
    </row>
    <row r="89" spans="1:26">
      <c r="A89" s="374">
        <v>31105</v>
      </c>
      <c r="B89" s="375" t="s">
        <v>445</v>
      </c>
      <c r="C89" s="376">
        <v>1.2902651999999999E-3</v>
      </c>
      <c r="D89" s="376">
        <v>1.2760435292040525E-3</v>
      </c>
      <c r="E89" s="377">
        <v>35398534</v>
      </c>
      <c r="F89" s="378">
        <v>39889314</v>
      </c>
      <c r="G89" s="378"/>
      <c r="H89" s="379">
        <v>1656043</v>
      </c>
      <c r="I89" s="380">
        <v>3262602</v>
      </c>
      <c r="J89" s="380">
        <v>0</v>
      </c>
      <c r="K89" s="380">
        <v>235501</v>
      </c>
      <c r="L89" s="380">
        <v>5154146</v>
      </c>
      <c r="M89" s="380"/>
      <c r="N89" s="381">
        <v>3142479</v>
      </c>
      <c r="O89" s="380">
        <v>9693970</v>
      </c>
      <c r="P89" s="380">
        <v>20405</v>
      </c>
      <c r="Q89" s="380">
        <v>742526</v>
      </c>
      <c r="R89" s="380">
        <v>13599380</v>
      </c>
      <c r="S89" s="382"/>
      <c r="T89" s="219">
        <v>-1384291</v>
      </c>
      <c r="U89" s="219">
        <v>-637667</v>
      </c>
      <c r="V89" s="380">
        <v>-2021958</v>
      </c>
      <c r="W89" s="382"/>
      <c r="X89" s="382"/>
      <c r="Y89" s="382"/>
      <c r="Z89" s="382"/>
    </row>
    <row r="90" spans="1:26">
      <c r="A90" s="374">
        <v>31110</v>
      </c>
      <c r="B90" s="375" t="s">
        <v>446</v>
      </c>
      <c r="C90" s="376">
        <v>2.0847705999999999E-3</v>
      </c>
      <c r="D90" s="376">
        <v>2.1233193237602684E-3</v>
      </c>
      <c r="E90" s="377">
        <v>58902685</v>
      </c>
      <c r="F90" s="378">
        <v>64451920</v>
      </c>
      <c r="G90" s="378"/>
      <c r="H90" s="379">
        <v>1416829</v>
      </c>
      <c r="I90" s="380">
        <v>5271612</v>
      </c>
      <c r="J90" s="380">
        <v>0</v>
      </c>
      <c r="K90" s="380">
        <v>380515</v>
      </c>
      <c r="L90" s="380">
        <v>7068956</v>
      </c>
      <c r="M90" s="380"/>
      <c r="N90" s="381">
        <v>1870750</v>
      </c>
      <c r="O90" s="380">
        <v>15663217</v>
      </c>
      <c r="P90" s="380">
        <v>32970</v>
      </c>
      <c r="Q90" s="380">
        <v>1199750</v>
      </c>
      <c r="R90" s="380">
        <v>18766687</v>
      </c>
      <c r="S90" s="382"/>
      <c r="T90" s="219">
        <v>-2236695</v>
      </c>
      <c r="U90" s="219">
        <v>369995</v>
      </c>
      <c r="V90" s="380">
        <v>-1866700</v>
      </c>
      <c r="W90" s="382"/>
      <c r="X90" s="382"/>
      <c r="Y90" s="382"/>
      <c r="Z90" s="382"/>
    </row>
    <row r="91" spans="1:26">
      <c r="A91" s="374">
        <v>31200</v>
      </c>
      <c r="B91" s="375" t="s">
        <v>447</v>
      </c>
      <c r="C91" s="376">
        <v>3.4936963999999998E-3</v>
      </c>
      <c r="D91" s="376">
        <v>3.7386029487406847E-3</v>
      </c>
      <c r="E91" s="377">
        <v>103712028</v>
      </c>
      <c r="F91" s="378">
        <v>108009698</v>
      </c>
      <c r="G91" s="378"/>
      <c r="H91" s="379">
        <v>51672</v>
      </c>
      <c r="I91" s="380">
        <v>8834263</v>
      </c>
      <c r="J91" s="380">
        <v>0</v>
      </c>
      <c r="K91" s="380">
        <v>637674</v>
      </c>
      <c r="L91" s="380">
        <v>9523609</v>
      </c>
      <c r="M91" s="380"/>
      <c r="N91" s="381">
        <v>14016974</v>
      </c>
      <c r="O91" s="380">
        <v>26248704</v>
      </c>
      <c r="P91" s="380">
        <v>55251</v>
      </c>
      <c r="Q91" s="380">
        <v>2010563</v>
      </c>
      <c r="R91" s="380">
        <v>42331492</v>
      </c>
      <c r="S91" s="382"/>
      <c r="T91" s="219">
        <v>-3748292</v>
      </c>
      <c r="U91" s="219">
        <v>-4325023</v>
      </c>
      <c r="V91" s="380">
        <v>-8073315</v>
      </c>
      <c r="W91" s="382"/>
      <c r="X91" s="382"/>
      <c r="Y91" s="382"/>
      <c r="Z91" s="382"/>
    </row>
    <row r="92" spans="1:26">
      <c r="A92" s="374">
        <v>31205</v>
      </c>
      <c r="B92" s="375" t="s">
        <v>448</v>
      </c>
      <c r="C92" s="376">
        <v>4.036585E-4</v>
      </c>
      <c r="D92" s="376">
        <v>3.9241164488954515E-4</v>
      </c>
      <c r="E92" s="377">
        <v>10885833</v>
      </c>
      <c r="F92" s="378">
        <v>12479342</v>
      </c>
      <c r="G92" s="378"/>
      <c r="H92" s="379">
        <v>424310</v>
      </c>
      <c r="I92" s="380">
        <v>1020703</v>
      </c>
      <c r="J92" s="380">
        <v>0</v>
      </c>
      <c r="K92" s="380">
        <v>73676</v>
      </c>
      <c r="L92" s="380">
        <v>1518689</v>
      </c>
      <c r="M92" s="380"/>
      <c r="N92" s="381">
        <v>1703493</v>
      </c>
      <c r="O92" s="380">
        <v>3032751</v>
      </c>
      <c r="P92" s="380">
        <v>6384</v>
      </c>
      <c r="Q92" s="380">
        <v>232299</v>
      </c>
      <c r="R92" s="380">
        <v>4974927</v>
      </c>
      <c r="S92" s="382"/>
      <c r="T92" s="219">
        <v>-433073</v>
      </c>
      <c r="U92" s="219">
        <v>-678385</v>
      </c>
      <c r="V92" s="380">
        <v>-1111458</v>
      </c>
      <c r="W92" s="382"/>
      <c r="X92" s="382"/>
      <c r="Y92" s="382"/>
      <c r="Z92" s="382"/>
    </row>
    <row r="93" spans="1:26">
      <c r="A93" s="374">
        <v>31300</v>
      </c>
      <c r="B93" s="375" t="s">
        <v>449</v>
      </c>
      <c r="C93" s="376">
        <v>1.12451987E-2</v>
      </c>
      <c r="D93" s="376">
        <v>1.1011977626114671E-2</v>
      </c>
      <c r="E93" s="377">
        <v>305481633</v>
      </c>
      <c r="F93" s="378">
        <v>347651991</v>
      </c>
      <c r="G93" s="378"/>
      <c r="H93" s="379">
        <v>14783039</v>
      </c>
      <c r="I93" s="380">
        <v>28434940</v>
      </c>
      <c r="J93" s="380">
        <v>0</v>
      </c>
      <c r="K93" s="380">
        <v>2052487</v>
      </c>
      <c r="L93" s="380">
        <v>45270466</v>
      </c>
      <c r="M93" s="380"/>
      <c r="N93" s="381">
        <v>4992276</v>
      </c>
      <c r="O93" s="380">
        <v>84486990</v>
      </c>
      <c r="P93" s="380">
        <v>177838</v>
      </c>
      <c r="Q93" s="380">
        <v>6471422</v>
      </c>
      <c r="R93" s="380">
        <v>96128526</v>
      </c>
      <c r="S93" s="382"/>
      <c r="T93" s="219">
        <v>-12064669</v>
      </c>
      <c r="U93" s="219">
        <v>5036895</v>
      </c>
      <c r="V93" s="380">
        <v>-7027774</v>
      </c>
      <c r="W93" s="382"/>
      <c r="X93" s="382"/>
      <c r="Y93" s="382"/>
      <c r="Z93" s="382"/>
    </row>
    <row r="94" spans="1:26">
      <c r="A94" s="374">
        <v>31301</v>
      </c>
      <c r="B94" s="375" t="s">
        <v>450</v>
      </c>
      <c r="C94" s="376">
        <v>2.1356200000000001E-4</v>
      </c>
      <c r="D94" s="376">
        <v>2.274019678767828E-4</v>
      </c>
      <c r="E94" s="377">
        <v>6308324</v>
      </c>
      <c r="F94" s="378">
        <v>6602396</v>
      </c>
      <c r="G94" s="378"/>
      <c r="H94" s="379">
        <v>392770</v>
      </c>
      <c r="I94" s="380">
        <v>540019</v>
      </c>
      <c r="J94" s="380">
        <v>0</v>
      </c>
      <c r="K94" s="380">
        <v>38980</v>
      </c>
      <c r="L94" s="380">
        <v>971769</v>
      </c>
      <c r="M94" s="380"/>
      <c r="N94" s="381">
        <v>1108185</v>
      </c>
      <c r="O94" s="380">
        <v>1604526</v>
      </c>
      <c r="P94" s="380">
        <v>3377</v>
      </c>
      <c r="Q94" s="380">
        <v>122901</v>
      </c>
      <c r="R94" s="380">
        <v>2838989</v>
      </c>
      <c r="S94" s="382"/>
      <c r="T94" s="219">
        <v>-229126</v>
      </c>
      <c r="U94" s="219">
        <v>83845</v>
      </c>
      <c r="V94" s="380">
        <v>-145281</v>
      </c>
      <c r="W94" s="382"/>
      <c r="X94" s="382"/>
      <c r="Y94" s="382"/>
      <c r="Z94" s="382"/>
    </row>
    <row r="95" spans="1:26">
      <c r="A95" s="374">
        <v>31320</v>
      </c>
      <c r="B95" s="375" t="s">
        <v>451</v>
      </c>
      <c r="C95" s="376">
        <v>1.7876490000000001E-3</v>
      </c>
      <c r="D95" s="376">
        <v>1.8629136602905051E-3</v>
      </c>
      <c r="E95" s="377">
        <v>51678811</v>
      </c>
      <c r="F95" s="378">
        <v>55266230</v>
      </c>
      <c r="G95" s="378"/>
      <c r="H95" s="379">
        <v>311313</v>
      </c>
      <c r="I95" s="380">
        <v>4520302</v>
      </c>
      <c r="J95" s="380">
        <v>0</v>
      </c>
      <c r="K95" s="380">
        <v>326284</v>
      </c>
      <c r="L95" s="380">
        <v>5157899</v>
      </c>
      <c r="M95" s="380"/>
      <c r="N95" s="381">
        <v>5340849</v>
      </c>
      <c r="O95" s="380">
        <v>13430895</v>
      </c>
      <c r="P95" s="380">
        <v>28271</v>
      </c>
      <c r="Q95" s="380">
        <v>1028762</v>
      </c>
      <c r="R95" s="380">
        <v>19828777</v>
      </c>
      <c r="S95" s="382"/>
      <c r="T95" s="219">
        <v>-1917920</v>
      </c>
      <c r="U95" s="219">
        <v>-1219502</v>
      </c>
      <c r="V95" s="380">
        <v>-3137422</v>
      </c>
      <c r="W95" s="382"/>
      <c r="X95" s="382"/>
      <c r="Y95" s="382"/>
      <c r="Z95" s="382"/>
    </row>
    <row r="96" spans="1:26">
      <c r="A96" s="374">
        <v>31400</v>
      </c>
      <c r="B96" s="375" t="s">
        <v>452</v>
      </c>
      <c r="C96" s="376">
        <v>3.4151336000000001E-3</v>
      </c>
      <c r="D96" s="376">
        <v>3.7107439212699816E-3</v>
      </c>
      <c r="E96" s="377">
        <v>102939195</v>
      </c>
      <c r="F96" s="378">
        <v>105580882</v>
      </c>
      <c r="G96" s="378"/>
      <c r="H96" s="379">
        <v>922751</v>
      </c>
      <c r="I96" s="380">
        <v>8635607</v>
      </c>
      <c r="J96" s="380">
        <v>0</v>
      </c>
      <c r="K96" s="380">
        <v>623334</v>
      </c>
      <c r="L96" s="380">
        <v>10181692</v>
      </c>
      <c r="M96" s="380"/>
      <c r="N96" s="381">
        <v>19938924</v>
      </c>
      <c r="O96" s="380">
        <v>25658449</v>
      </c>
      <c r="P96" s="380">
        <v>54009</v>
      </c>
      <c r="Q96" s="380">
        <v>1965352</v>
      </c>
      <c r="R96" s="380">
        <v>47616734</v>
      </c>
      <c r="S96" s="382"/>
      <c r="T96" s="219">
        <v>-3664004</v>
      </c>
      <c r="U96" s="219">
        <v>-4329045</v>
      </c>
      <c r="V96" s="380">
        <v>-7993049</v>
      </c>
      <c r="W96" s="382"/>
      <c r="X96" s="382"/>
      <c r="Y96" s="382"/>
      <c r="Z96" s="382"/>
    </row>
    <row r="97" spans="1:26">
      <c r="A97" s="374">
        <v>31405</v>
      </c>
      <c r="B97" s="375" t="s">
        <v>453</v>
      </c>
      <c r="C97" s="376">
        <v>7.3868040000000005E-4</v>
      </c>
      <c r="D97" s="376">
        <v>7.1524825111222046E-4</v>
      </c>
      <c r="E97" s="377">
        <v>19841595</v>
      </c>
      <c r="F97" s="378">
        <v>22836743</v>
      </c>
      <c r="G97" s="378"/>
      <c r="H97" s="379">
        <v>1342934</v>
      </c>
      <c r="I97" s="380">
        <v>1867849</v>
      </c>
      <c r="J97" s="380">
        <v>0</v>
      </c>
      <c r="K97" s="380">
        <v>134825</v>
      </c>
      <c r="L97" s="380">
        <v>3345608</v>
      </c>
      <c r="M97" s="380"/>
      <c r="N97" s="381">
        <v>2266998</v>
      </c>
      <c r="O97" s="380">
        <v>5549825</v>
      </c>
      <c r="P97" s="380">
        <v>11682</v>
      </c>
      <c r="Q97" s="380">
        <v>425098</v>
      </c>
      <c r="R97" s="380">
        <v>8253603</v>
      </c>
      <c r="S97" s="382"/>
      <c r="T97" s="220">
        <v>-792510</v>
      </c>
      <c r="U97" s="220">
        <v>-454991</v>
      </c>
      <c r="V97" s="380">
        <v>-1247501</v>
      </c>
      <c r="W97" s="382"/>
      <c r="X97" s="382"/>
      <c r="Y97" s="382"/>
      <c r="Z97" s="382"/>
    </row>
    <row r="98" spans="1:26">
      <c r="A98" s="374">
        <v>31500</v>
      </c>
      <c r="B98" s="375" t="s">
        <v>454</v>
      </c>
      <c r="C98" s="376">
        <v>5.952202E-4</v>
      </c>
      <c r="D98" s="376">
        <v>6.0347596531326055E-4</v>
      </c>
      <c r="E98" s="377">
        <v>16740937</v>
      </c>
      <c r="F98" s="378">
        <v>18401586</v>
      </c>
      <c r="G98" s="378"/>
      <c r="H98" s="379">
        <v>315580</v>
      </c>
      <c r="I98" s="380">
        <v>1505091</v>
      </c>
      <c r="J98" s="380">
        <v>0</v>
      </c>
      <c r="K98" s="380">
        <v>108640</v>
      </c>
      <c r="L98" s="380">
        <v>1929311</v>
      </c>
      <c r="M98" s="380"/>
      <c r="N98" s="381">
        <v>1150022</v>
      </c>
      <c r="O98" s="380">
        <v>4471985</v>
      </c>
      <c r="P98" s="380">
        <v>9413</v>
      </c>
      <c r="Q98" s="380">
        <v>342539</v>
      </c>
      <c r="R98" s="380">
        <v>5973959</v>
      </c>
      <c r="S98" s="382"/>
      <c r="T98" s="219">
        <v>-638596</v>
      </c>
      <c r="U98" s="219">
        <v>-185617</v>
      </c>
      <c r="V98" s="380">
        <v>-824213</v>
      </c>
      <c r="W98" s="382"/>
      <c r="X98" s="382"/>
      <c r="Y98" s="382"/>
      <c r="Z98" s="382"/>
    </row>
    <row r="99" spans="1:26">
      <c r="A99" s="374">
        <v>31600</v>
      </c>
      <c r="B99" s="375" t="s">
        <v>455</v>
      </c>
      <c r="C99" s="376">
        <v>2.6883226000000001E-3</v>
      </c>
      <c r="D99" s="376">
        <v>2.829352902093598E-3</v>
      </c>
      <c r="E99" s="377">
        <v>78488658</v>
      </c>
      <c r="F99" s="378">
        <v>83111089</v>
      </c>
      <c r="G99" s="378"/>
      <c r="H99" s="379">
        <v>435783</v>
      </c>
      <c r="I99" s="380">
        <v>6797771</v>
      </c>
      <c r="J99" s="380">
        <v>0</v>
      </c>
      <c r="K99" s="380">
        <v>490676</v>
      </c>
      <c r="L99" s="380">
        <v>7724230</v>
      </c>
      <c r="M99" s="380"/>
      <c r="N99" s="381">
        <v>6968399</v>
      </c>
      <c r="O99" s="380">
        <v>20197801</v>
      </c>
      <c r="P99" s="380">
        <v>42515</v>
      </c>
      <c r="Q99" s="380">
        <v>1547084</v>
      </c>
      <c r="R99" s="380">
        <v>28755799</v>
      </c>
      <c r="S99" s="382"/>
      <c r="T99" s="219">
        <v>-2884228</v>
      </c>
      <c r="U99" s="219">
        <v>-1432622</v>
      </c>
      <c r="V99" s="380">
        <v>-4316850</v>
      </c>
      <c r="W99" s="382"/>
      <c r="X99" s="382"/>
      <c r="Y99" s="382"/>
      <c r="Z99" s="382"/>
    </row>
    <row r="100" spans="1:26">
      <c r="A100" s="374">
        <v>31605</v>
      </c>
      <c r="B100" s="375" t="s">
        <v>456</v>
      </c>
      <c r="C100" s="376">
        <v>4.1647640000000002E-4</v>
      </c>
      <c r="D100" s="376">
        <v>4.0984201668874018E-4</v>
      </c>
      <c r="E100" s="377">
        <v>11369366</v>
      </c>
      <c r="F100" s="378">
        <v>12875615</v>
      </c>
      <c r="G100" s="378"/>
      <c r="H100" s="379">
        <v>622048</v>
      </c>
      <c r="I100" s="380">
        <v>1053114</v>
      </c>
      <c r="J100" s="380">
        <v>0</v>
      </c>
      <c r="K100" s="380">
        <v>76016</v>
      </c>
      <c r="L100" s="380">
        <v>1751178</v>
      </c>
      <c r="M100" s="380"/>
      <c r="N100" s="381">
        <v>88223</v>
      </c>
      <c r="O100" s="380">
        <v>3129054</v>
      </c>
      <c r="P100" s="380">
        <v>6586</v>
      </c>
      <c r="Q100" s="380">
        <v>239675</v>
      </c>
      <c r="R100" s="380">
        <v>3463538</v>
      </c>
      <c r="S100" s="382"/>
      <c r="T100" s="220">
        <v>-446826</v>
      </c>
      <c r="U100" s="220">
        <v>174175</v>
      </c>
      <c r="V100" s="380">
        <v>-272651</v>
      </c>
      <c r="W100" s="382"/>
      <c r="X100" s="382"/>
      <c r="Y100" s="382"/>
      <c r="Z100" s="382"/>
    </row>
    <row r="101" spans="1:26">
      <c r="A101" s="374">
        <v>31700</v>
      </c>
      <c r="B101" s="375" t="s">
        <v>457</v>
      </c>
      <c r="C101" s="376">
        <v>7.5188160000000002E-4</v>
      </c>
      <c r="D101" s="376">
        <v>7.9079290062385318E-4</v>
      </c>
      <c r="E101" s="377">
        <v>21937268</v>
      </c>
      <c r="F101" s="378">
        <v>23244866</v>
      </c>
      <c r="G101" s="378"/>
      <c r="H101" s="379">
        <v>442962</v>
      </c>
      <c r="I101" s="380">
        <v>1901230</v>
      </c>
      <c r="J101" s="380">
        <v>0</v>
      </c>
      <c r="K101" s="380">
        <v>137234</v>
      </c>
      <c r="L101" s="380">
        <v>2481426</v>
      </c>
      <c r="M101" s="380"/>
      <c r="N101" s="381">
        <v>3655030</v>
      </c>
      <c r="O101" s="380">
        <v>5649008</v>
      </c>
      <c r="P101" s="380">
        <v>11891</v>
      </c>
      <c r="Q101" s="380">
        <v>432695</v>
      </c>
      <c r="R101" s="380">
        <v>9748624</v>
      </c>
      <c r="S101" s="382"/>
      <c r="T101" s="219">
        <v>-806673</v>
      </c>
      <c r="U101" s="219">
        <v>-561780</v>
      </c>
      <c r="V101" s="380">
        <v>-1368453</v>
      </c>
      <c r="W101" s="382"/>
      <c r="X101" s="382"/>
      <c r="Y101" s="382"/>
      <c r="Z101" s="382"/>
    </row>
    <row r="102" spans="1:26">
      <c r="A102" s="374">
        <v>31800</v>
      </c>
      <c r="B102" s="375" t="s">
        <v>458</v>
      </c>
      <c r="C102" s="376">
        <v>4.6540482999999997E-3</v>
      </c>
      <c r="D102" s="376">
        <v>4.9403249108184947E-3</v>
      </c>
      <c r="E102" s="377">
        <v>137048818</v>
      </c>
      <c r="F102" s="378">
        <v>143882665</v>
      </c>
      <c r="G102" s="378"/>
      <c r="H102" s="379">
        <v>846583</v>
      </c>
      <c r="I102" s="380">
        <v>11768363</v>
      </c>
      <c r="J102" s="380">
        <v>0</v>
      </c>
      <c r="K102" s="380">
        <v>849462</v>
      </c>
      <c r="L102" s="380">
        <v>13464408</v>
      </c>
      <c r="M102" s="380"/>
      <c r="N102" s="381">
        <v>16820773</v>
      </c>
      <c r="O102" s="380">
        <v>34966615</v>
      </c>
      <c r="P102" s="380">
        <v>73602</v>
      </c>
      <c r="Q102" s="380">
        <v>2678326</v>
      </c>
      <c r="R102" s="380">
        <v>54539316</v>
      </c>
      <c r="S102" s="382"/>
      <c r="T102" s="219">
        <v>-4993204</v>
      </c>
      <c r="U102" s="219">
        <v>-4693568</v>
      </c>
      <c r="V102" s="380">
        <v>-9686772</v>
      </c>
      <c r="W102" s="382"/>
      <c r="X102" s="382"/>
      <c r="Y102" s="382"/>
      <c r="Z102" s="382"/>
    </row>
    <row r="103" spans="1:26">
      <c r="A103" s="374">
        <v>31805</v>
      </c>
      <c r="B103" s="375" t="s">
        <v>459</v>
      </c>
      <c r="C103" s="376">
        <v>9.9899179999999991E-4</v>
      </c>
      <c r="D103" s="376">
        <v>1.0062445844882893E-3</v>
      </c>
      <c r="E103" s="377">
        <v>27914081</v>
      </c>
      <c r="F103" s="378">
        <v>30884424</v>
      </c>
      <c r="G103" s="378"/>
      <c r="H103" s="379">
        <v>755555</v>
      </c>
      <c r="I103" s="380">
        <v>2526080</v>
      </c>
      <c r="J103" s="380">
        <v>0</v>
      </c>
      <c r="K103" s="380">
        <v>182337</v>
      </c>
      <c r="L103" s="380">
        <v>3463972</v>
      </c>
      <c r="M103" s="380"/>
      <c r="N103" s="381">
        <v>261191</v>
      </c>
      <c r="O103" s="380">
        <v>7505586</v>
      </c>
      <c r="P103" s="380">
        <v>15799</v>
      </c>
      <c r="Q103" s="380">
        <v>574903</v>
      </c>
      <c r="R103" s="380">
        <v>8357479</v>
      </c>
      <c r="S103" s="382"/>
      <c r="T103" s="219">
        <v>-1071791</v>
      </c>
      <c r="U103" s="219">
        <v>188708</v>
      </c>
      <c r="V103" s="380">
        <v>-883083</v>
      </c>
      <c r="W103" s="382"/>
      <c r="X103" s="382"/>
      <c r="Y103" s="382"/>
      <c r="Z103" s="382"/>
    </row>
    <row r="104" spans="1:26">
      <c r="A104" s="374">
        <v>31810</v>
      </c>
      <c r="B104" s="375" t="s">
        <v>460</v>
      </c>
      <c r="C104" s="376">
        <v>1.2148014000000001E-3</v>
      </c>
      <c r="D104" s="376">
        <v>1.2338506676469845E-3</v>
      </c>
      <c r="E104" s="377">
        <v>34228068</v>
      </c>
      <c r="F104" s="378">
        <v>37556306</v>
      </c>
      <c r="G104" s="378"/>
      <c r="H104" s="379">
        <v>510033</v>
      </c>
      <c r="I104" s="380">
        <v>3071782</v>
      </c>
      <c r="J104" s="380">
        <v>0</v>
      </c>
      <c r="K104" s="380">
        <v>221727</v>
      </c>
      <c r="L104" s="380">
        <v>3803542</v>
      </c>
      <c r="M104" s="380"/>
      <c r="N104" s="381">
        <v>4137704</v>
      </c>
      <c r="O104" s="380">
        <v>9126999</v>
      </c>
      <c r="P104" s="380">
        <v>19212</v>
      </c>
      <c r="Q104" s="380">
        <v>699098</v>
      </c>
      <c r="R104" s="380">
        <v>13983013</v>
      </c>
      <c r="S104" s="382"/>
      <c r="T104" s="219">
        <v>-1303328</v>
      </c>
      <c r="U104" s="219">
        <v>-768354</v>
      </c>
      <c r="V104" s="380">
        <v>-2071682</v>
      </c>
      <c r="W104" s="382"/>
      <c r="X104" s="382"/>
      <c r="Y104" s="382"/>
      <c r="Z104" s="382"/>
    </row>
    <row r="105" spans="1:26">
      <c r="A105" s="374">
        <v>31820</v>
      </c>
      <c r="B105" s="375" t="s">
        <v>461</v>
      </c>
      <c r="C105" s="376">
        <v>1.0253822999999999E-3</v>
      </c>
      <c r="D105" s="376">
        <v>1.0613331127175985E-3</v>
      </c>
      <c r="E105" s="377">
        <v>29442284</v>
      </c>
      <c r="F105" s="378">
        <v>31700302</v>
      </c>
      <c r="G105" s="378"/>
      <c r="H105" s="379">
        <v>0</v>
      </c>
      <c r="I105" s="380">
        <v>2592812</v>
      </c>
      <c r="J105" s="380">
        <v>0</v>
      </c>
      <c r="K105" s="380">
        <v>187154</v>
      </c>
      <c r="L105" s="380">
        <v>2779966</v>
      </c>
      <c r="M105" s="380"/>
      <c r="N105" s="381">
        <v>3935947</v>
      </c>
      <c r="O105" s="380">
        <v>7703862</v>
      </c>
      <c r="P105" s="380">
        <v>16216</v>
      </c>
      <c r="Q105" s="380">
        <v>590090</v>
      </c>
      <c r="R105" s="380">
        <v>12246115</v>
      </c>
      <c r="S105" s="382"/>
      <c r="T105" s="219">
        <v>-1100107</v>
      </c>
      <c r="U105" s="219">
        <v>-1151874</v>
      </c>
      <c r="V105" s="380">
        <v>-2251981</v>
      </c>
      <c r="W105" s="382"/>
      <c r="X105" s="382"/>
      <c r="Y105" s="382"/>
      <c r="Z105" s="382"/>
    </row>
    <row r="106" spans="1:26">
      <c r="A106" s="374">
        <v>31900</v>
      </c>
      <c r="B106" s="375" t="s">
        <v>462</v>
      </c>
      <c r="C106" s="376">
        <v>3.1583065999999998E-3</v>
      </c>
      <c r="D106" s="376">
        <v>3.2967456530674142E-3</v>
      </c>
      <c r="E106" s="377">
        <v>91454531</v>
      </c>
      <c r="F106" s="378">
        <v>97640923</v>
      </c>
      <c r="G106" s="378"/>
      <c r="H106" s="379">
        <v>3161720</v>
      </c>
      <c r="I106" s="380">
        <v>7986187</v>
      </c>
      <c r="J106" s="380">
        <v>0</v>
      </c>
      <c r="K106" s="380">
        <v>576458</v>
      </c>
      <c r="L106" s="380">
        <v>11724365</v>
      </c>
      <c r="M106" s="380"/>
      <c r="N106" s="381">
        <v>5877226</v>
      </c>
      <c r="O106" s="380">
        <v>23728866</v>
      </c>
      <c r="P106" s="380">
        <v>49947</v>
      </c>
      <c r="Q106" s="380">
        <v>1817552</v>
      </c>
      <c r="R106" s="380">
        <v>31473591</v>
      </c>
      <c r="S106" s="382"/>
      <c r="T106" s="219">
        <v>-3388461</v>
      </c>
      <c r="U106" s="219">
        <v>296116</v>
      </c>
      <c r="V106" s="380">
        <v>-3092345</v>
      </c>
      <c r="W106" s="382"/>
      <c r="X106" s="382"/>
      <c r="Y106" s="382"/>
      <c r="Z106" s="382"/>
    </row>
    <row r="107" spans="1:26">
      <c r="A107" s="374">
        <v>32000</v>
      </c>
      <c r="B107" s="375" t="s">
        <v>463</v>
      </c>
      <c r="C107" s="376">
        <v>1.1991848999999999E-3</v>
      </c>
      <c r="D107" s="376">
        <v>1.2733204579674577E-3</v>
      </c>
      <c r="E107" s="377">
        <v>35322993</v>
      </c>
      <c r="F107" s="378">
        <v>37073513</v>
      </c>
      <c r="G107" s="378"/>
      <c r="H107" s="379">
        <v>499685</v>
      </c>
      <c r="I107" s="380">
        <v>3032294</v>
      </c>
      <c r="J107" s="380">
        <v>0</v>
      </c>
      <c r="K107" s="380">
        <v>218877</v>
      </c>
      <c r="L107" s="380">
        <v>3750856</v>
      </c>
      <c r="M107" s="380"/>
      <c r="N107" s="381">
        <v>3373251</v>
      </c>
      <c r="O107" s="380">
        <v>9009669</v>
      </c>
      <c r="P107" s="380">
        <v>18965</v>
      </c>
      <c r="Q107" s="380">
        <v>690111</v>
      </c>
      <c r="R107" s="380">
        <v>13091996</v>
      </c>
      <c r="S107" s="382"/>
      <c r="T107" s="219">
        <v>-1286572</v>
      </c>
      <c r="U107" s="219">
        <v>-339758</v>
      </c>
      <c r="V107" s="380">
        <v>-1626330</v>
      </c>
      <c r="W107" s="382"/>
      <c r="X107" s="382"/>
      <c r="Y107" s="382"/>
      <c r="Z107" s="382"/>
    </row>
    <row r="108" spans="1:26">
      <c r="A108" s="374">
        <v>32005</v>
      </c>
      <c r="B108" s="375" t="s">
        <v>464</v>
      </c>
      <c r="C108" s="376">
        <v>2.798357E-4</v>
      </c>
      <c r="D108" s="376">
        <v>2.6252551026483028E-4</v>
      </c>
      <c r="E108" s="377">
        <v>7282681</v>
      </c>
      <c r="F108" s="378">
        <v>8651287</v>
      </c>
      <c r="G108" s="378"/>
      <c r="H108" s="379">
        <v>790665</v>
      </c>
      <c r="I108" s="380">
        <v>707601</v>
      </c>
      <c r="J108" s="380">
        <v>0</v>
      </c>
      <c r="K108" s="380">
        <v>51076</v>
      </c>
      <c r="L108" s="380">
        <v>1549342</v>
      </c>
      <c r="M108" s="380"/>
      <c r="N108" s="381">
        <v>501762</v>
      </c>
      <c r="O108" s="380">
        <v>2102451</v>
      </c>
      <c r="P108" s="380">
        <v>4425</v>
      </c>
      <c r="Q108" s="380">
        <v>161041</v>
      </c>
      <c r="R108" s="380">
        <v>2769679</v>
      </c>
      <c r="S108" s="382"/>
      <c r="T108" s="219">
        <v>-300229</v>
      </c>
      <c r="U108" s="219">
        <v>-3788</v>
      </c>
      <c r="V108" s="380">
        <v>-304017</v>
      </c>
      <c r="W108" s="382"/>
      <c r="X108" s="382"/>
      <c r="Y108" s="382"/>
      <c r="Z108" s="382"/>
    </row>
    <row r="109" spans="1:26">
      <c r="A109" s="374">
        <v>32100</v>
      </c>
      <c r="B109" s="375" t="s">
        <v>465</v>
      </c>
      <c r="C109" s="376">
        <v>6.5862790000000004E-4</v>
      </c>
      <c r="D109" s="376">
        <v>7.1495922718335019E-4</v>
      </c>
      <c r="E109" s="377">
        <v>19833578</v>
      </c>
      <c r="F109" s="378">
        <v>20361872</v>
      </c>
      <c r="G109" s="378"/>
      <c r="H109" s="379">
        <v>0</v>
      </c>
      <c r="I109" s="380">
        <v>1665426</v>
      </c>
      <c r="J109" s="380">
        <v>0</v>
      </c>
      <c r="K109" s="380">
        <v>120214</v>
      </c>
      <c r="L109" s="380">
        <v>1785640</v>
      </c>
      <c r="M109" s="380"/>
      <c r="N109" s="381">
        <v>2734572</v>
      </c>
      <c r="O109" s="380">
        <v>4948378</v>
      </c>
      <c r="P109" s="380">
        <v>10416</v>
      </c>
      <c r="Q109" s="380">
        <v>379029</v>
      </c>
      <c r="R109" s="380">
        <v>8072395</v>
      </c>
      <c r="S109" s="382"/>
      <c r="T109" s="220">
        <v>-706625</v>
      </c>
      <c r="U109" s="220">
        <v>-815834</v>
      </c>
      <c r="V109" s="380">
        <v>-1522459</v>
      </c>
      <c r="W109" s="382"/>
      <c r="X109" s="382"/>
      <c r="Y109" s="382"/>
      <c r="Z109" s="382"/>
    </row>
    <row r="110" spans="1:26">
      <c r="A110" s="374">
        <v>32200</v>
      </c>
      <c r="B110" s="375" t="s">
        <v>466</v>
      </c>
      <c r="C110" s="376">
        <v>4.6100470000000001E-4</v>
      </c>
      <c r="D110" s="376">
        <v>4.8484361544915436E-4</v>
      </c>
      <c r="E110" s="377">
        <v>13449975</v>
      </c>
      <c r="F110" s="378">
        <v>14252234</v>
      </c>
      <c r="G110" s="378"/>
      <c r="H110" s="379">
        <v>186176</v>
      </c>
      <c r="I110" s="380">
        <v>1165710</v>
      </c>
      <c r="J110" s="380">
        <v>0</v>
      </c>
      <c r="K110" s="380">
        <v>84143</v>
      </c>
      <c r="L110" s="380">
        <v>1436029</v>
      </c>
      <c r="M110" s="380"/>
      <c r="N110" s="381">
        <v>1044571</v>
      </c>
      <c r="O110" s="380">
        <v>3463603</v>
      </c>
      <c r="P110" s="380">
        <v>7291</v>
      </c>
      <c r="Q110" s="380">
        <v>265300</v>
      </c>
      <c r="R110" s="380">
        <v>4780765</v>
      </c>
      <c r="S110" s="382"/>
      <c r="T110" s="219">
        <v>-494600</v>
      </c>
      <c r="U110" s="219">
        <v>-114520</v>
      </c>
      <c r="V110" s="380">
        <v>-609120</v>
      </c>
      <c r="W110" s="382"/>
      <c r="X110" s="382"/>
      <c r="Y110" s="382"/>
      <c r="Z110" s="382"/>
    </row>
    <row r="111" spans="1:26">
      <c r="A111" s="374">
        <v>32300</v>
      </c>
      <c r="B111" s="375" t="s">
        <v>467</v>
      </c>
      <c r="C111" s="376">
        <v>4.6623130000000004E-3</v>
      </c>
      <c r="D111" s="376">
        <v>4.870506409626614E-3</v>
      </c>
      <c r="E111" s="377">
        <v>135111994</v>
      </c>
      <c r="F111" s="378">
        <v>144138173</v>
      </c>
      <c r="G111" s="378"/>
      <c r="H111" s="379">
        <v>1190844</v>
      </c>
      <c r="I111" s="380">
        <v>11789262</v>
      </c>
      <c r="J111" s="380">
        <v>0</v>
      </c>
      <c r="K111" s="380">
        <v>850971</v>
      </c>
      <c r="L111" s="380">
        <v>13831077</v>
      </c>
      <c r="M111" s="380"/>
      <c r="N111" s="381">
        <v>22451107</v>
      </c>
      <c r="O111" s="380">
        <v>35028709</v>
      </c>
      <c r="P111" s="380">
        <v>73733</v>
      </c>
      <c r="Q111" s="380">
        <v>2683082</v>
      </c>
      <c r="R111" s="380">
        <v>60236631</v>
      </c>
      <c r="S111" s="382"/>
      <c r="T111" s="219">
        <v>-5002069</v>
      </c>
      <c r="U111" s="219">
        <v>-5678677</v>
      </c>
      <c r="V111" s="380">
        <v>-10680746</v>
      </c>
      <c r="W111" s="382"/>
      <c r="X111" s="382"/>
      <c r="Y111" s="382"/>
      <c r="Z111" s="382"/>
    </row>
    <row r="112" spans="1:26">
      <c r="A112" s="374">
        <v>32305</v>
      </c>
      <c r="B112" s="375" t="s">
        <v>468</v>
      </c>
      <c r="C112" s="376">
        <v>5.0788030000000004E-4</v>
      </c>
      <c r="D112" s="376">
        <v>5.1140894442970998E-4</v>
      </c>
      <c r="E112" s="377">
        <v>14186919</v>
      </c>
      <c r="F112" s="378">
        <v>15701421</v>
      </c>
      <c r="G112" s="378"/>
      <c r="H112" s="379">
        <v>440349</v>
      </c>
      <c r="I112" s="380">
        <v>1284241</v>
      </c>
      <c r="J112" s="380">
        <v>0</v>
      </c>
      <c r="K112" s="380">
        <v>92699</v>
      </c>
      <c r="L112" s="380">
        <v>1817289</v>
      </c>
      <c r="M112" s="380"/>
      <c r="N112" s="381">
        <v>1396632</v>
      </c>
      <c r="O112" s="380">
        <v>3815787</v>
      </c>
      <c r="P112" s="380">
        <v>8032</v>
      </c>
      <c r="Q112" s="380">
        <v>292277</v>
      </c>
      <c r="R112" s="380">
        <v>5512728</v>
      </c>
      <c r="S112" s="382"/>
      <c r="T112" s="220">
        <v>-544889</v>
      </c>
      <c r="U112" s="220">
        <v>-345703</v>
      </c>
      <c r="V112" s="380">
        <v>-890592</v>
      </c>
      <c r="W112" s="382"/>
      <c r="X112" s="382"/>
      <c r="Y112" s="382"/>
      <c r="Z112" s="382"/>
    </row>
    <row r="113" spans="1:26">
      <c r="A113" s="374">
        <v>32400</v>
      </c>
      <c r="B113" s="375" t="s">
        <v>469</v>
      </c>
      <c r="C113" s="376">
        <v>1.6250156E-3</v>
      </c>
      <c r="D113" s="376">
        <v>1.7247142163213185E-3</v>
      </c>
      <c r="E113" s="377">
        <v>47845040</v>
      </c>
      <c r="F113" s="378">
        <v>50238322</v>
      </c>
      <c r="G113" s="378"/>
      <c r="H113" s="379">
        <v>449129</v>
      </c>
      <c r="I113" s="380">
        <v>4109062</v>
      </c>
      <c r="J113" s="380">
        <v>0</v>
      </c>
      <c r="K113" s="380">
        <v>296600</v>
      </c>
      <c r="L113" s="380">
        <v>4854791</v>
      </c>
      <c r="M113" s="380"/>
      <c r="N113" s="381">
        <v>8264744</v>
      </c>
      <c r="O113" s="380">
        <v>12209004</v>
      </c>
      <c r="P113" s="380">
        <v>25699</v>
      </c>
      <c r="Q113" s="380">
        <v>935169</v>
      </c>
      <c r="R113" s="380">
        <v>21434616</v>
      </c>
      <c r="S113" s="382"/>
      <c r="T113" s="219">
        <v>-1743436</v>
      </c>
      <c r="U113" s="219">
        <v>-2076030</v>
      </c>
      <c r="V113" s="380">
        <v>-3819466</v>
      </c>
      <c r="W113" s="382"/>
      <c r="X113" s="382"/>
      <c r="Y113" s="382"/>
      <c r="Z113" s="382"/>
    </row>
    <row r="114" spans="1:26">
      <c r="A114" s="374">
        <v>32405</v>
      </c>
      <c r="B114" s="375" t="s">
        <v>470</v>
      </c>
      <c r="C114" s="376">
        <v>4.3509700000000001E-4</v>
      </c>
      <c r="D114" s="376">
        <v>4.4769573683986941E-4</v>
      </c>
      <c r="E114" s="377">
        <v>12419461</v>
      </c>
      <c r="F114" s="378">
        <v>13451282</v>
      </c>
      <c r="G114" s="378"/>
      <c r="H114" s="379">
        <v>84554</v>
      </c>
      <c r="I114" s="380">
        <v>1100199</v>
      </c>
      <c r="J114" s="380">
        <v>0</v>
      </c>
      <c r="K114" s="380">
        <v>79414</v>
      </c>
      <c r="L114" s="380">
        <v>1264167</v>
      </c>
      <c r="M114" s="380"/>
      <c r="N114" s="381">
        <v>1348790</v>
      </c>
      <c r="O114" s="380">
        <v>3268954</v>
      </c>
      <c r="P114" s="380">
        <v>6881</v>
      </c>
      <c r="Q114" s="380">
        <v>250391</v>
      </c>
      <c r="R114" s="380">
        <v>4875016</v>
      </c>
      <c r="S114" s="382"/>
      <c r="T114" s="219">
        <v>-466803</v>
      </c>
      <c r="U114" s="219">
        <v>-279718</v>
      </c>
      <c r="V114" s="380">
        <v>-746521</v>
      </c>
      <c r="W114" s="382"/>
      <c r="X114" s="382"/>
      <c r="Y114" s="382"/>
      <c r="Z114" s="382"/>
    </row>
    <row r="115" spans="1:26">
      <c r="A115" s="374">
        <v>32410</v>
      </c>
      <c r="B115" s="375" t="s">
        <v>471</v>
      </c>
      <c r="C115" s="376">
        <v>7.0766320000000005E-4</v>
      </c>
      <c r="D115" s="376">
        <v>7.2640230051075855E-4</v>
      </c>
      <c r="E115" s="377">
        <v>20151018</v>
      </c>
      <c r="F115" s="378">
        <v>21877828</v>
      </c>
      <c r="G115" s="378"/>
      <c r="H115" s="379">
        <v>165585</v>
      </c>
      <c r="I115" s="380">
        <v>1789418</v>
      </c>
      <c r="J115" s="380">
        <v>0</v>
      </c>
      <c r="K115" s="380">
        <v>129164</v>
      </c>
      <c r="L115" s="380">
        <v>2084167</v>
      </c>
      <c r="M115" s="380"/>
      <c r="N115" s="381">
        <v>1279063</v>
      </c>
      <c r="O115" s="380">
        <v>5316788</v>
      </c>
      <c r="P115" s="380">
        <v>11191</v>
      </c>
      <c r="Q115" s="380">
        <v>407248</v>
      </c>
      <c r="R115" s="380">
        <v>7014290</v>
      </c>
      <c r="S115" s="382"/>
      <c r="T115" s="219">
        <v>-759233</v>
      </c>
      <c r="U115" s="219">
        <v>-400301</v>
      </c>
      <c r="V115" s="380">
        <v>-1159534</v>
      </c>
      <c r="W115" s="382"/>
      <c r="X115" s="382"/>
      <c r="Y115" s="382"/>
      <c r="Z115" s="382"/>
    </row>
    <row r="116" spans="1:26">
      <c r="A116" s="374">
        <v>32500</v>
      </c>
      <c r="B116" s="375" t="s">
        <v>472</v>
      </c>
      <c r="C116" s="376">
        <v>4.0648634999999999E-3</v>
      </c>
      <c r="D116" s="376">
        <v>4.2437897659494779E-3</v>
      </c>
      <c r="E116" s="377">
        <v>117726341</v>
      </c>
      <c r="F116" s="378">
        <v>125667667</v>
      </c>
      <c r="G116" s="378"/>
      <c r="H116" s="379">
        <v>925857</v>
      </c>
      <c r="I116" s="380">
        <v>10278533</v>
      </c>
      <c r="J116" s="380">
        <v>0</v>
      </c>
      <c r="K116" s="380">
        <v>741924</v>
      </c>
      <c r="L116" s="380">
        <v>11946314</v>
      </c>
      <c r="M116" s="380"/>
      <c r="N116" s="381">
        <v>9070017</v>
      </c>
      <c r="O116" s="380">
        <v>30539974</v>
      </c>
      <c r="P116" s="380">
        <v>64284</v>
      </c>
      <c r="Q116" s="380">
        <v>2339260</v>
      </c>
      <c r="R116" s="380">
        <v>42013535</v>
      </c>
      <c r="S116" s="382"/>
      <c r="T116" s="219">
        <v>-4361082</v>
      </c>
      <c r="U116" s="219">
        <v>-2514161</v>
      </c>
      <c r="V116" s="380">
        <v>-6875243</v>
      </c>
      <c r="W116" s="382"/>
      <c r="X116" s="382"/>
      <c r="Y116" s="382"/>
      <c r="Z116" s="382"/>
    </row>
    <row r="117" spans="1:26">
      <c r="A117" s="374">
        <v>32505</v>
      </c>
      <c r="B117" s="375" t="s">
        <v>473</v>
      </c>
      <c r="C117" s="376">
        <v>6.2618530000000002E-4</v>
      </c>
      <c r="D117" s="376">
        <v>6.0242547054166192E-4</v>
      </c>
      <c r="E117" s="377">
        <v>16711795</v>
      </c>
      <c r="F117" s="378">
        <v>19358890</v>
      </c>
      <c r="G117" s="378"/>
      <c r="H117" s="379">
        <v>1721219</v>
      </c>
      <c r="I117" s="380">
        <v>1583391</v>
      </c>
      <c r="J117" s="380">
        <v>0</v>
      </c>
      <c r="K117" s="380">
        <v>114292</v>
      </c>
      <c r="L117" s="380">
        <v>3418902</v>
      </c>
      <c r="M117" s="380"/>
      <c r="N117" s="381">
        <v>1693183</v>
      </c>
      <c r="O117" s="380">
        <v>4704631</v>
      </c>
      <c r="P117" s="380">
        <v>9903</v>
      </c>
      <c r="Q117" s="380">
        <v>360359</v>
      </c>
      <c r="R117" s="380">
        <v>6768076</v>
      </c>
      <c r="S117" s="382"/>
      <c r="T117" s="219">
        <v>-671818</v>
      </c>
      <c r="U117" s="219">
        <v>-82158</v>
      </c>
      <c r="V117" s="380">
        <v>-753976</v>
      </c>
      <c r="W117" s="382"/>
      <c r="X117" s="382"/>
      <c r="Y117" s="382"/>
      <c r="Z117" s="382"/>
    </row>
    <row r="118" spans="1:26">
      <c r="A118" s="374">
        <v>32600</v>
      </c>
      <c r="B118" s="375" t="s">
        <v>474</v>
      </c>
      <c r="C118" s="376">
        <v>1.47407588E-2</v>
      </c>
      <c r="D118" s="376">
        <v>1.4821709762713499E-2</v>
      </c>
      <c r="E118" s="377">
        <v>411166846</v>
      </c>
      <c r="F118" s="378">
        <v>455719306</v>
      </c>
      <c r="G118" s="378"/>
      <c r="H118" s="379">
        <v>4414320</v>
      </c>
      <c r="I118" s="380">
        <v>37273916</v>
      </c>
      <c r="J118" s="380">
        <v>0</v>
      </c>
      <c r="K118" s="380">
        <v>2690501</v>
      </c>
      <c r="L118" s="380">
        <v>44378737</v>
      </c>
      <c r="M118" s="380"/>
      <c r="N118" s="381">
        <v>29390240</v>
      </c>
      <c r="O118" s="380">
        <v>110749696</v>
      </c>
      <c r="P118" s="380">
        <v>233119</v>
      </c>
      <c r="Q118" s="380">
        <v>8483058</v>
      </c>
      <c r="R118" s="380">
        <v>148856113</v>
      </c>
      <c r="S118" s="382"/>
      <c r="T118" s="219">
        <v>-15814962</v>
      </c>
      <c r="U118" s="219">
        <v>-7956704</v>
      </c>
      <c r="V118" s="380">
        <v>-23771666</v>
      </c>
      <c r="W118" s="382"/>
      <c r="X118" s="382"/>
      <c r="Y118" s="382"/>
      <c r="Z118" s="382"/>
    </row>
    <row r="119" spans="1:26">
      <c r="A119" s="374">
        <v>32605</v>
      </c>
      <c r="B119" s="375" t="s">
        <v>475</v>
      </c>
      <c r="C119" s="376">
        <v>2.4064236999999998E-3</v>
      </c>
      <c r="D119" s="376">
        <v>2.2250245055495822E-3</v>
      </c>
      <c r="E119" s="377">
        <v>61724074</v>
      </c>
      <c r="F119" s="378">
        <v>74396017</v>
      </c>
      <c r="G119" s="378"/>
      <c r="H119" s="379">
        <v>8629915</v>
      </c>
      <c r="I119" s="380">
        <v>6084954</v>
      </c>
      <c r="J119" s="380">
        <v>0</v>
      </c>
      <c r="K119" s="380">
        <v>439223</v>
      </c>
      <c r="L119" s="380">
        <v>15154092</v>
      </c>
      <c r="M119" s="380"/>
      <c r="N119" s="381">
        <v>977639</v>
      </c>
      <c r="O119" s="380">
        <v>18079849</v>
      </c>
      <c r="P119" s="380">
        <v>38057</v>
      </c>
      <c r="Q119" s="380">
        <v>1384856</v>
      </c>
      <c r="R119" s="380">
        <v>20480401</v>
      </c>
      <c r="S119" s="382"/>
      <c r="T119" s="219">
        <v>-2581788</v>
      </c>
      <c r="U119" s="219">
        <v>1170086</v>
      </c>
      <c r="V119" s="380">
        <v>-1411702</v>
      </c>
      <c r="W119" s="382"/>
      <c r="X119" s="382"/>
      <c r="Y119" s="382"/>
      <c r="Z119" s="382"/>
    </row>
    <row r="120" spans="1:26">
      <c r="A120" s="374">
        <v>32700</v>
      </c>
      <c r="B120" s="375" t="s">
        <v>476</v>
      </c>
      <c r="C120" s="376">
        <v>1.4169390999999999E-3</v>
      </c>
      <c r="D120" s="376">
        <v>1.3987194522847102E-3</v>
      </c>
      <c r="E120" s="377">
        <v>38801668</v>
      </c>
      <c r="F120" s="378">
        <v>43805513</v>
      </c>
      <c r="G120" s="378"/>
      <c r="H120" s="379">
        <v>1645676</v>
      </c>
      <c r="I120" s="380">
        <v>3582914</v>
      </c>
      <c r="J120" s="380">
        <v>0</v>
      </c>
      <c r="K120" s="380">
        <v>258621</v>
      </c>
      <c r="L120" s="380">
        <v>5487211</v>
      </c>
      <c r="M120" s="380"/>
      <c r="N120" s="381">
        <v>837532</v>
      </c>
      <c r="O120" s="380">
        <v>10645692</v>
      </c>
      <c r="P120" s="380">
        <v>22408</v>
      </c>
      <c r="Q120" s="380">
        <v>815425</v>
      </c>
      <c r="R120" s="380">
        <v>12321057</v>
      </c>
      <c r="S120" s="382"/>
      <c r="T120" s="219">
        <v>-1520195</v>
      </c>
      <c r="U120" s="219">
        <v>474932</v>
      </c>
      <c r="V120" s="380">
        <v>-1045263</v>
      </c>
      <c r="W120" s="382"/>
      <c r="X120" s="382"/>
      <c r="Y120" s="382"/>
      <c r="Z120" s="382"/>
    </row>
    <row r="121" spans="1:26">
      <c r="A121" s="374">
        <v>32800</v>
      </c>
      <c r="B121" s="375" t="s">
        <v>477</v>
      </c>
      <c r="C121" s="376">
        <v>1.9200148000000001E-3</v>
      </c>
      <c r="D121" s="376">
        <v>2.0208716336216764E-3</v>
      </c>
      <c r="E121" s="377">
        <v>56060699</v>
      </c>
      <c r="F121" s="378">
        <v>59358397</v>
      </c>
      <c r="G121" s="378"/>
      <c r="H121" s="379">
        <v>3315278</v>
      </c>
      <c r="I121" s="380">
        <v>4855006</v>
      </c>
      <c r="J121" s="380">
        <v>0</v>
      </c>
      <c r="K121" s="380">
        <v>350443</v>
      </c>
      <c r="L121" s="380">
        <v>8520727</v>
      </c>
      <c r="M121" s="380"/>
      <c r="N121" s="381">
        <v>3273930</v>
      </c>
      <c r="O121" s="380">
        <v>14425381</v>
      </c>
      <c r="P121" s="380">
        <v>30364</v>
      </c>
      <c r="Q121" s="380">
        <v>1104936</v>
      </c>
      <c r="R121" s="380">
        <v>18834611</v>
      </c>
      <c r="S121" s="382"/>
      <c r="T121" s="220">
        <v>-2059932</v>
      </c>
      <c r="U121" s="220">
        <v>936356</v>
      </c>
      <c r="V121" s="380">
        <v>-1123576</v>
      </c>
      <c r="W121" s="382"/>
      <c r="X121" s="382"/>
      <c r="Y121" s="382"/>
      <c r="Z121" s="382"/>
    </row>
    <row r="122" spans="1:26">
      <c r="A122" s="374">
        <v>32900</v>
      </c>
      <c r="B122" s="375" t="s">
        <v>478</v>
      </c>
      <c r="C122" s="376">
        <v>5.2204423000000002E-3</v>
      </c>
      <c r="D122" s="376">
        <v>5.5336480582292586E-3</v>
      </c>
      <c r="E122" s="377">
        <v>153508108</v>
      </c>
      <c r="F122" s="378">
        <v>161393072</v>
      </c>
      <c r="G122" s="378"/>
      <c r="H122" s="379">
        <v>1741028</v>
      </c>
      <c r="I122" s="380">
        <v>13200564</v>
      </c>
      <c r="J122" s="380">
        <v>0</v>
      </c>
      <c r="K122" s="380">
        <v>952841</v>
      </c>
      <c r="L122" s="380">
        <v>15894433</v>
      </c>
      <c r="M122" s="380"/>
      <c r="N122" s="381">
        <v>19738299</v>
      </c>
      <c r="O122" s="380">
        <v>39222024</v>
      </c>
      <c r="P122" s="380">
        <v>82559</v>
      </c>
      <c r="Q122" s="380">
        <v>3004276</v>
      </c>
      <c r="R122" s="380">
        <v>62047158</v>
      </c>
      <c r="S122" s="382"/>
      <c r="T122" s="219">
        <v>-5600873</v>
      </c>
      <c r="U122" s="219">
        <v>-3794406</v>
      </c>
      <c r="V122" s="380">
        <v>-9395279</v>
      </c>
      <c r="W122" s="382"/>
      <c r="X122" s="382"/>
      <c r="Y122" s="382"/>
      <c r="Z122" s="382"/>
    </row>
    <row r="123" spans="1:26">
      <c r="A123" s="374">
        <v>32901</v>
      </c>
      <c r="B123" s="375" t="s">
        <v>479</v>
      </c>
      <c r="C123" s="376">
        <v>1.157753E-4</v>
      </c>
      <c r="D123" s="376">
        <v>1.2910735891645609E-4</v>
      </c>
      <c r="E123" s="377">
        <v>3581548</v>
      </c>
      <c r="F123" s="378">
        <v>3579262</v>
      </c>
      <c r="G123" s="378"/>
      <c r="H123" s="379">
        <v>94356</v>
      </c>
      <c r="I123" s="380">
        <v>292753</v>
      </c>
      <c r="J123" s="380">
        <v>0</v>
      </c>
      <c r="K123" s="380">
        <v>21131</v>
      </c>
      <c r="L123" s="380">
        <v>408240</v>
      </c>
      <c r="M123" s="380"/>
      <c r="N123" s="381">
        <v>1472408</v>
      </c>
      <c r="O123" s="380">
        <v>869838</v>
      </c>
      <c r="P123" s="380">
        <v>1831</v>
      </c>
      <c r="Q123" s="380">
        <v>66627</v>
      </c>
      <c r="R123" s="380">
        <v>2410704</v>
      </c>
      <c r="S123" s="382"/>
      <c r="T123" s="219">
        <v>-124212</v>
      </c>
      <c r="U123" s="219">
        <v>-609805</v>
      </c>
      <c r="V123" s="380">
        <v>-734017</v>
      </c>
      <c r="W123" s="382"/>
      <c r="X123" s="382"/>
      <c r="Y123" s="382"/>
      <c r="Z123" s="382"/>
    </row>
    <row r="124" spans="1:26">
      <c r="A124" s="374">
        <v>32904</v>
      </c>
      <c r="B124" s="375" t="s">
        <v>835</v>
      </c>
      <c r="C124" s="376">
        <v>3.1096300000000002E-5</v>
      </c>
      <c r="D124" s="376">
        <v>2.688879169580887E-5</v>
      </c>
      <c r="E124" s="377">
        <v>745918</v>
      </c>
      <c r="F124" s="378">
        <v>961361</v>
      </c>
      <c r="G124" s="378"/>
      <c r="H124" s="379">
        <v>870889</v>
      </c>
      <c r="I124" s="380">
        <v>78631</v>
      </c>
      <c r="J124" s="380">
        <v>0</v>
      </c>
      <c r="K124" s="380">
        <v>5676</v>
      </c>
      <c r="L124" s="380">
        <v>955196</v>
      </c>
      <c r="M124" s="380"/>
      <c r="N124" s="381">
        <v>0</v>
      </c>
      <c r="O124" s="380">
        <v>233632</v>
      </c>
      <c r="P124" s="380">
        <v>492</v>
      </c>
      <c r="Q124" s="380">
        <v>17895</v>
      </c>
      <c r="R124" s="380">
        <v>252019</v>
      </c>
      <c r="S124" s="382"/>
      <c r="T124" s="220">
        <v>-33363</v>
      </c>
      <c r="U124" s="220">
        <v>210955</v>
      </c>
      <c r="V124" s="380">
        <v>177592</v>
      </c>
      <c r="W124" s="382"/>
      <c r="X124" s="382"/>
      <c r="Y124" s="382"/>
      <c r="Z124" s="382"/>
    </row>
    <row r="125" spans="1:26">
      <c r="A125" s="374">
        <v>32905</v>
      </c>
      <c r="B125" s="375" t="s">
        <v>480</v>
      </c>
      <c r="C125" s="376">
        <v>7.5351529999999995E-4</v>
      </c>
      <c r="D125" s="376">
        <v>7.4253909534078102E-4</v>
      </c>
      <c r="E125" s="377">
        <v>20598667</v>
      </c>
      <c r="F125" s="378">
        <v>23295373</v>
      </c>
      <c r="G125" s="378"/>
      <c r="H125" s="379">
        <v>648379</v>
      </c>
      <c r="I125" s="380">
        <v>1905361</v>
      </c>
      <c r="J125" s="380">
        <v>0</v>
      </c>
      <c r="K125" s="380">
        <v>137533</v>
      </c>
      <c r="L125" s="380">
        <v>2691273</v>
      </c>
      <c r="M125" s="380"/>
      <c r="N125" s="381">
        <v>1521012</v>
      </c>
      <c r="O125" s="380">
        <v>5661282</v>
      </c>
      <c r="P125" s="380">
        <v>11917</v>
      </c>
      <c r="Q125" s="380">
        <v>433635</v>
      </c>
      <c r="R125" s="380">
        <v>7627846</v>
      </c>
      <c r="S125" s="382"/>
      <c r="T125" s="219">
        <v>-808426</v>
      </c>
      <c r="U125" s="219">
        <v>-508388</v>
      </c>
      <c r="V125" s="380">
        <v>-1316814</v>
      </c>
      <c r="W125" s="382"/>
      <c r="X125" s="382"/>
      <c r="Y125" s="382"/>
      <c r="Z125" s="382"/>
    </row>
    <row r="126" spans="1:26">
      <c r="A126" s="374">
        <v>32910</v>
      </c>
      <c r="B126" s="375" t="s">
        <v>481</v>
      </c>
      <c r="C126" s="376">
        <v>9.7654890000000002E-4</v>
      </c>
      <c r="D126" s="376">
        <v>1.0091941376067729E-3</v>
      </c>
      <c r="E126" s="377">
        <v>27995904</v>
      </c>
      <c r="F126" s="378">
        <v>30190589</v>
      </c>
      <c r="G126" s="378"/>
      <c r="H126" s="379">
        <v>892596</v>
      </c>
      <c r="I126" s="380">
        <v>2469330</v>
      </c>
      <c r="J126" s="380">
        <v>0</v>
      </c>
      <c r="K126" s="380">
        <v>178241</v>
      </c>
      <c r="L126" s="380">
        <v>3540167</v>
      </c>
      <c r="M126" s="380"/>
      <c r="N126" s="381">
        <v>3755642</v>
      </c>
      <c r="O126" s="380">
        <v>7336969</v>
      </c>
      <c r="P126" s="380">
        <v>15444</v>
      </c>
      <c r="Q126" s="380">
        <v>561987</v>
      </c>
      <c r="R126" s="380">
        <v>11670042</v>
      </c>
      <c r="S126" s="382"/>
      <c r="T126" s="219">
        <v>-1047714</v>
      </c>
      <c r="U126" s="219">
        <v>-460813</v>
      </c>
      <c r="V126" s="380">
        <v>-1508527</v>
      </c>
      <c r="W126" s="382"/>
      <c r="X126" s="382"/>
      <c r="Y126" s="382"/>
      <c r="Z126" s="382"/>
    </row>
    <row r="127" spans="1:26">
      <c r="A127" s="374">
        <v>32915</v>
      </c>
      <c r="B127" s="375" t="s">
        <v>838</v>
      </c>
      <c r="C127" s="376">
        <v>5.8590500000000001E-5</v>
      </c>
      <c r="D127" s="376">
        <v>0</v>
      </c>
      <c r="E127" s="377">
        <v>0</v>
      </c>
      <c r="F127" s="378">
        <v>1811360</v>
      </c>
      <c r="G127" s="378"/>
      <c r="H127" s="379">
        <v>1890770</v>
      </c>
      <c r="I127" s="380">
        <v>148154</v>
      </c>
      <c r="J127" s="380">
        <v>0</v>
      </c>
      <c r="K127" s="380">
        <v>10694</v>
      </c>
      <c r="L127" s="380">
        <v>2049618</v>
      </c>
      <c r="M127" s="380"/>
      <c r="N127" s="381">
        <v>0</v>
      </c>
      <c r="O127" s="380">
        <v>440200</v>
      </c>
      <c r="P127" s="380">
        <v>927</v>
      </c>
      <c r="Q127" s="380">
        <v>33718</v>
      </c>
      <c r="R127" s="380">
        <v>474845</v>
      </c>
      <c r="S127" s="382"/>
      <c r="T127" s="219">
        <v>-62860</v>
      </c>
      <c r="U127" s="219">
        <v>378154</v>
      </c>
      <c r="V127" s="380">
        <v>315294</v>
      </c>
      <c r="W127" s="382"/>
      <c r="X127" s="382"/>
      <c r="Y127" s="382"/>
      <c r="Z127" s="382"/>
    </row>
    <row r="128" spans="1:26">
      <c r="A128" s="374">
        <v>32920</v>
      </c>
      <c r="B128" s="375" t="s">
        <v>482</v>
      </c>
      <c r="C128" s="376">
        <v>8.6338579999999999E-4</v>
      </c>
      <c r="D128" s="376">
        <v>9.1923214088743428E-4</v>
      </c>
      <c r="E128" s="377">
        <v>25500282</v>
      </c>
      <c r="F128" s="378">
        <v>26692084</v>
      </c>
      <c r="G128" s="378"/>
      <c r="H128" s="379">
        <v>871632</v>
      </c>
      <c r="I128" s="380">
        <v>2183183</v>
      </c>
      <c r="J128" s="380">
        <v>0</v>
      </c>
      <c r="K128" s="380">
        <v>157586</v>
      </c>
      <c r="L128" s="380">
        <v>3212401</v>
      </c>
      <c r="M128" s="380"/>
      <c r="N128" s="381">
        <v>2394615</v>
      </c>
      <c r="O128" s="380">
        <v>6486757</v>
      </c>
      <c r="P128" s="380">
        <v>13654</v>
      </c>
      <c r="Q128" s="380">
        <v>496864</v>
      </c>
      <c r="R128" s="380">
        <v>9391890</v>
      </c>
      <c r="S128" s="382"/>
      <c r="T128" s="219">
        <v>-926303</v>
      </c>
      <c r="U128" s="219">
        <v>23643</v>
      </c>
      <c r="V128" s="380">
        <v>-902660</v>
      </c>
      <c r="W128" s="382"/>
      <c r="X128" s="382"/>
      <c r="Y128" s="382"/>
      <c r="Z128" s="382"/>
    </row>
    <row r="129" spans="1:26">
      <c r="A129" s="374">
        <v>33000</v>
      </c>
      <c r="B129" s="375" t="s">
        <v>483</v>
      </c>
      <c r="C129" s="376">
        <v>1.9631738000000002E-3</v>
      </c>
      <c r="D129" s="376">
        <v>2.1196838723215273E-3</v>
      </c>
      <c r="E129" s="377">
        <v>58801835</v>
      </c>
      <c r="F129" s="378">
        <v>60692683</v>
      </c>
      <c r="G129" s="378"/>
      <c r="H129" s="379">
        <v>257315</v>
      </c>
      <c r="I129" s="380">
        <v>4964139</v>
      </c>
      <c r="J129" s="380">
        <v>0</v>
      </c>
      <c r="K129" s="380">
        <v>358321</v>
      </c>
      <c r="L129" s="380">
        <v>5579775</v>
      </c>
      <c r="M129" s="380"/>
      <c r="N129" s="381">
        <v>8335563</v>
      </c>
      <c r="O129" s="380">
        <v>14749641</v>
      </c>
      <c r="P129" s="380">
        <v>31047</v>
      </c>
      <c r="Q129" s="380">
        <v>1129773</v>
      </c>
      <c r="R129" s="380">
        <v>24246024</v>
      </c>
      <c r="S129" s="382"/>
      <c r="T129" s="219">
        <v>-2106236</v>
      </c>
      <c r="U129" s="219">
        <v>-1856593</v>
      </c>
      <c r="V129" s="380">
        <v>-3962829</v>
      </c>
      <c r="W129" s="382"/>
      <c r="X129" s="382"/>
      <c r="Y129" s="382"/>
      <c r="Z129" s="382"/>
    </row>
    <row r="130" spans="1:26">
      <c r="A130" s="374">
        <v>33001</v>
      </c>
      <c r="B130" s="375" t="s">
        <v>484</v>
      </c>
      <c r="C130" s="376">
        <v>4.6786300000000003E-5</v>
      </c>
      <c r="D130" s="376">
        <v>4.5001796302005338E-5</v>
      </c>
      <c r="E130" s="377">
        <v>1248388</v>
      </c>
      <c r="F130" s="378">
        <v>1446426</v>
      </c>
      <c r="G130" s="378"/>
      <c r="H130" s="379">
        <v>101172</v>
      </c>
      <c r="I130" s="380">
        <v>118305</v>
      </c>
      <c r="J130" s="380">
        <v>0</v>
      </c>
      <c r="K130" s="380">
        <v>8539</v>
      </c>
      <c r="L130" s="380">
        <v>228016</v>
      </c>
      <c r="M130" s="380"/>
      <c r="N130" s="381">
        <v>426663</v>
      </c>
      <c r="O130" s="380">
        <v>351513</v>
      </c>
      <c r="P130" s="380">
        <v>740</v>
      </c>
      <c r="Q130" s="380">
        <v>26925</v>
      </c>
      <c r="R130" s="380">
        <v>805841</v>
      </c>
      <c r="S130" s="382"/>
      <c r="T130" s="219">
        <v>-50196</v>
      </c>
      <c r="U130" s="219">
        <v>-88162</v>
      </c>
      <c r="V130" s="380">
        <v>-138358</v>
      </c>
      <c r="W130" s="382"/>
      <c r="X130" s="382"/>
      <c r="Y130" s="382"/>
      <c r="Z130" s="382"/>
    </row>
    <row r="131" spans="1:26">
      <c r="A131" s="374">
        <v>33027</v>
      </c>
      <c r="B131" s="375" t="s">
        <v>485</v>
      </c>
      <c r="C131" s="376">
        <v>3.340606E-4</v>
      </c>
      <c r="D131" s="376">
        <v>3.1116765408902952E-4</v>
      </c>
      <c r="E131" s="377">
        <v>8632056</v>
      </c>
      <c r="F131" s="378">
        <v>10327682</v>
      </c>
      <c r="G131" s="378"/>
      <c r="H131" s="379">
        <v>1879760</v>
      </c>
      <c r="I131" s="380">
        <v>844715</v>
      </c>
      <c r="J131" s="380">
        <v>0</v>
      </c>
      <c r="K131" s="380">
        <v>60973</v>
      </c>
      <c r="L131" s="380">
        <v>2785448</v>
      </c>
      <c r="M131" s="380"/>
      <c r="N131" s="381">
        <v>0</v>
      </c>
      <c r="O131" s="380">
        <v>2509851</v>
      </c>
      <c r="P131" s="380">
        <v>5283</v>
      </c>
      <c r="Q131" s="380">
        <v>192246</v>
      </c>
      <c r="R131" s="380">
        <v>2707380</v>
      </c>
      <c r="S131" s="382"/>
      <c r="T131" s="219">
        <v>-358404</v>
      </c>
      <c r="U131" s="219">
        <v>694877</v>
      </c>
      <c r="V131" s="380">
        <v>336473</v>
      </c>
      <c r="W131" s="382"/>
      <c r="X131" s="382"/>
      <c r="Y131" s="382"/>
      <c r="Z131" s="382"/>
    </row>
    <row r="132" spans="1:26">
      <c r="A132" s="374">
        <v>33100</v>
      </c>
      <c r="B132" s="375" t="s">
        <v>486</v>
      </c>
      <c r="C132" s="376">
        <v>2.7411674999999998E-3</v>
      </c>
      <c r="D132" s="376">
        <v>2.8554125345399079E-3</v>
      </c>
      <c r="E132" s="377">
        <v>79211574</v>
      </c>
      <c r="F132" s="378">
        <v>84744820</v>
      </c>
      <c r="G132" s="378"/>
      <c r="H132" s="379">
        <v>339884</v>
      </c>
      <c r="I132" s="380">
        <v>6931397</v>
      </c>
      <c r="J132" s="380">
        <v>0</v>
      </c>
      <c r="K132" s="380">
        <v>500321</v>
      </c>
      <c r="L132" s="380">
        <v>7771602</v>
      </c>
      <c r="M132" s="380"/>
      <c r="N132" s="381">
        <v>10832721</v>
      </c>
      <c r="O132" s="380">
        <v>20594833</v>
      </c>
      <c r="P132" s="380">
        <v>43350</v>
      </c>
      <c r="Q132" s="380">
        <v>1577496</v>
      </c>
      <c r="R132" s="380">
        <v>33048400</v>
      </c>
      <c r="S132" s="382"/>
      <c r="T132" s="219">
        <v>-2940925</v>
      </c>
      <c r="U132" s="219">
        <v>-3066085</v>
      </c>
      <c r="V132" s="380">
        <v>-6007010</v>
      </c>
      <c r="W132" s="382"/>
      <c r="X132" s="382"/>
      <c r="Y132" s="382"/>
      <c r="Z132" s="382"/>
    </row>
    <row r="133" spans="1:26">
      <c r="A133" s="374">
        <v>33105</v>
      </c>
      <c r="B133" s="375" t="s">
        <v>487</v>
      </c>
      <c r="C133" s="376">
        <v>3.3556969999999999E-4</v>
      </c>
      <c r="D133" s="376">
        <v>3.2007377192006913E-4</v>
      </c>
      <c r="E133" s="377">
        <v>8879119</v>
      </c>
      <c r="F133" s="378">
        <v>10374336</v>
      </c>
      <c r="G133" s="378"/>
      <c r="H133" s="379">
        <v>604540</v>
      </c>
      <c r="I133" s="380">
        <v>848531</v>
      </c>
      <c r="J133" s="380">
        <v>0</v>
      </c>
      <c r="K133" s="380">
        <v>61249</v>
      </c>
      <c r="L133" s="380">
        <v>1514320</v>
      </c>
      <c r="M133" s="380"/>
      <c r="N133" s="381">
        <v>616950</v>
      </c>
      <c r="O133" s="380">
        <v>2521189</v>
      </c>
      <c r="P133" s="380">
        <v>5307</v>
      </c>
      <c r="Q133" s="380">
        <v>193115</v>
      </c>
      <c r="R133" s="380">
        <v>3336561</v>
      </c>
      <c r="S133" s="382"/>
      <c r="T133" s="220">
        <v>-360024</v>
      </c>
      <c r="U133" s="220">
        <v>-148020</v>
      </c>
      <c r="V133" s="380">
        <v>-508044</v>
      </c>
      <c r="W133" s="382"/>
      <c r="X133" s="382"/>
      <c r="Y133" s="382"/>
      <c r="Z133" s="382"/>
    </row>
    <row r="134" spans="1:26">
      <c r="A134" s="374">
        <v>33200</v>
      </c>
      <c r="B134" s="375" t="s">
        <v>488</v>
      </c>
      <c r="C134" s="376">
        <v>1.3816396700000001E-2</v>
      </c>
      <c r="D134" s="376">
        <v>1.4126096596490605E-2</v>
      </c>
      <c r="E134" s="377">
        <v>391869944</v>
      </c>
      <c r="F134" s="378">
        <v>427142103</v>
      </c>
      <c r="G134" s="378"/>
      <c r="H134" s="379">
        <v>15026089</v>
      </c>
      <c r="I134" s="380">
        <v>34936546</v>
      </c>
      <c r="J134" s="380">
        <v>0</v>
      </c>
      <c r="K134" s="380">
        <v>2521785</v>
      </c>
      <c r="L134" s="380">
        <v>52484420</v>
      </c>
      <c r="M134" s="380"/>
      <c r="N134" s="381">
        <v>21033592</v>
      </c>
      <c r="O134" s="380">
        <v>103804814</v>
      </c>
      <c r="P134" s="380">
        <v>218501</v>
      </c>
      <c r="Q134" s="380">
        <v>7951103</v>
      </c>
      <c r="R134" s="380">
        <v>133008010</v>
      </c>
      <c r="S134" s="382"/>
      <c r="T134" s="219">
        <v>-14823238</v>
      </c>
      <c r="U134" s="219">
        <v>-1209984</v>
      </c>
      <c r="V134" s="380">
        <v>-16033222</v>
      </c>
      <c r="W134" s="382"/>
      <c r="X134" s="382"/>
      <c r="Y134" s="382"/>
      <c r="Z134" s="382"/>
    </row>
    <row r="135" spans="1:26">
      <c r="A135" s="374">
        <v>33202</v>
      </c>
      <c r="B135" s="375" t="s">
        <v>489</v>
      </c>
      <c r="C135" s="376">
        <v>2.48333E-4</v>
      </c>
      <c r="D135" s="376">
        <v>2.6213969624721043E-4</v>
      </c>
      <c r="E135" s="377">
        <v>7271978</v>
      </c>
      <c r="F135" s="378">
        <v>7677362</v>
      </c>
      <c r="G135" s="378"/>
      <c r="H135" s="379">
        <v>1479140</v>
      </c>
      <c r="I135" s="380">
        <v>627942</v>
      </c>
      <c r="J135" s="380">
        <v>0</v>
      </c>
      <c r="K135" s="380">
        <v>45326</v>
      </c>
      <c r="L135" s="380">
        <v>2152408</v>
      </c>
      <c r="M135" s="380"/>
      <c r="N135" s="381">
        <v>613182</v>
      </c>
      <c r="O135" s="380">
        <v>1865766</v>
      </c>
      <c r="P135" s="380">
        <v>3927</v>
      </c>
      <c r="Q135" s="380">
        <v>142911</v>
      </c>
      <c r="R135" s="380">
        <v>2625786</v>
      </c>
      <c r="S135" s="382"/>
      <c r="T135" s="219">
        <v>-266430</v>
      </c>
      <c r="U135" s="219">
        <v>555622</v>
      </c>
      <c r="V135" s="380">
        <v>289192</v>
      </c>
      <c r="W135" s="382"/>
      <c r="X135" s="382"/>
      <c r="Y135" s="382"/>
      <c r="Z135" s="382"/>
    </row>
    <row r="136" spans="1:26">
      <c r="A136" s="374">
        <v>33203</v>
      </c>
      <c r="B136" s="375" t="s">
        <v>490</v>
      </c>
      <c r="C136" s="376">
        <v>1.61881E-4</v>
      </c>
      <c r="D136" s="376">
        <v>1.3976075279140192E-4</v>
      </c>
      <c r="E136" s="377">
        <v>3877082</v>
      </c>
      <c r="F136" s="378">
        <v>5004647</v>
      </c>
      <c r="G136" s="378"/>
      <c r="H136" s="379">
        <v>1426592</v>
      </c>
      <c r="I136" s="380">
        <v>409337</v>
      </c>
      <c r="J136" s="380">
        <v>0</v>
      </c>
      <c r="K136" s="380">
        <v>29547</v>
      </c>
      <c r="L136" s="380">
        <v>1865476</v>
      </c>
      <c r="M136" s="380"/>
      <c r="N136" s="381">
        <v>137434</v>
      </c>
      <c r="O136" s="380">
        <v>1216238</v>
      </c>
      <c r="P136" s="380">
        <v>2560</v>
      </c>
      <c r="Q136" s="380">
        <v>93160</v>
      </c>
      <c r="R136" s="380">
        <v>1449392</v>
      </c>
      <c r="S136" s="382"/>
      <c r="T136" s="220">
        <v>-173679</v>
      </c>
      <c r="U136" s="220">
        <v>293408</v>
      </c>
      <c r="V136" s="380">
        <v>119729</v>
      </c>
      <c r="W136" s="382"/>
      <c r="X136" s="382"/>
      <c r="Y136" s="382"/>
      <c r="Z136" s="382"/>
    </row>
    <row r="137" spans="1:26">
      <c r="A137" s="374">
        <v>33204</v>
      </c>
      <c r="B137" s="375" t="s">
        <v>491</v>
      </c>
      <c r="C137" s="376">
        <v>3.9671269999999999E-4</v>
      </c>
      <c r="D137" s="376">
        <v>3.984850689845735E-4</v>
      </c>
      <c r="E137" s="377">
        <v>11054315</v>
      </c>
      <c r="F137" s="378">
        <v>12264609</v>
      </c>
      <c r="G137" s="378"/>
      <c r="H137" s="379">
        <v>509338</v>
      </c>
      <c r="I137" s="380">
        <v>1003139</v>
      </c>
      <c r="J137" s="380">
        <v>0</v>
      </c>
      <c r="K137" s="380">
        <v>72408</v>
      </c>
      <c r="L137" s="380">
        <v>1584885</v>
      </c>
      <c r="M137" s="380"/>
      <c r="N137" s="381">
        <v>1021269</v>
      </c>
      <c r="O137" s="380">
        <v>2980566</v>
      </c>
      <c r="P137" s="380">
        <v>6274</v>
      </c>
      <c r="Q137" s="380">
        <v>228301</v>
      </c>
      <c r="R137" s="380">
        <v>4236410</v>
      </c>
      <c r="S137" s="382"/>
      <c r="T137" s="219">
        <v>-425622</v>
      </c>
      <c r="U137" s="219">
        <v>-135626</v>
      </c>
      <c r="V137" s="380">
        <v>-561248</v>
      </c>
      <c r="W137" s="382"/>
      <c r="X137" s="382"/>
      <c r="Y137" s="382"/>
      <c r="Z137" s="382"/>
    </row>
    <row r="138" spans="1:26">
      <c r="A138" s="374">
        <v>33205</v>
      </c>
      <c r="B138" s="375" t="s">
        <v>492</v>
      </c>
      <c r="C138" s="376">
        <v>1.0741103E-3</v>
      </c>
      <c r="D138" s="376">
        <v>9.7785581195993128E-4</v>
      </c>
      <c r="E138" s="377">
        <v>27126553</v>
      </c>
      <c r="F138" s="378">
        <v>33206757</v>
      </c>
      <c r="G138" s="378"/>
      <c r="H138" s="379">
        <v>3359402</v>
      </c>
      <c r="I138" s="380">
        <v>2716027</v>
      </c>
      <c r="J138" s="380">
        <v>0</v>
      </c>
      <c r="K138" s="380">
        <v>196048</v>
      </c>
      <c r="L138" s="380">
        <v>6271477</v>
      </c>
      <c r="M138" s="380"/>
      <c r="N138" s="381">
        <v>2780516</v>
      </c>
      <c r="O138" s="380">
        <v>8069964</v>
      </c>
      <c r="P138" s="380">
        <v>16987</v>
      </c>
      <c r="Q138" s="380">
        <v>618132</v>
      </c>
      <c r="R138" s="380">
        <v>11485599</v>
      </c>
      <c r="S138" s="382"/>
      <c r="T138" s="219">
        <v>-1152384</v>
      </c>
      <c r="U138" s="219">
        <v>-275421</v>
      </c>
      <c r="V138" s="380">
        <v>-1427805</v>
      </c>
      <c r="W138" s="382"/>
      <c r="X138" s="382"/>
      <c r="Y138" s="382"/>
      <c r="Z138" s="382"/>
    </row>
    <row r="139" spans="1:26">
      <c r="A139" s="374">
        <v>33206</v>
      </c>
      <c r="B139" s="375" t="s">
        <v>493</v>
      </c>
      <c r="C139" s="376">
        <v>1.048939E-4</v>
      </c>
      <c r="D139" s="376">
        <v>1.0129611026617302E-4</v>
      </c>
      <c r="E139" s="377">
        <v>2810040</v>
      </c>
      <c r="F139" s="378">
        <v>3242857</v>
      </c>
      <c r="G139" s="378"/>
      <c r="H139" s="379">
        <v>300172</v>
      </c>
      <c r="I139" s="380">
        <v>265238</v>
      </c>
      <c r="J139" s="380">
        <v>0</v>
      </c>
      <c r="K139" s="380">
        <v>19145</v>
      </c>
      <c r="L139" s="380">
        <v>584555</v>
      </c>
      <c r="M139" s="380"/>
      <c r="N139" s="381">
        <v>141576</v>
      </c>
      <c r="O139" s="380">
        <v>788085</v>
      </c>
      <c r="P139" s="380">
        <v>1659</v>
      </c>
      <c r="Q139" s="380">
        <v>60365</v>
      </c>
      <c r="R139" s="380">
        <v>991685</v>
      </c>
      <c r="S139" s="382"/>
      <c r="T139" s="219">
        <v>-112537</v>
      </c>
      <c r="U139" s="219">
        <v>97503</v>
      </c>
      <c r="V139" s="380">
        <v>-15034</v>
      </c>
      <c r="W139" s="382"/>
      <c r="X139" s="382"/>
      <c r="Y139" s="382"/>
      <c r="Z139" s="382"/>
    </row>
    <row r="140" spans="1:26">
      <c r="A140" s="374">
        <v>33207</v>
      </c>
      <c r="B140" s="375" t="s">
        <v>494</v>
      </c>
      <c r="C140" s="376">
        <v>4.8837939999999997E-4</v>
      </c>
      <c r="D140" s="376">
        <v>4.3230110694480561E-4</v>
      </c>
      <c r="E140" s="377">
        <v>11992401</v>
      </c>
      <c r="F140" s="378">
        <v>15098539</v>
      </c>
      <c r="G140" s="378"/>
      <c r="H140" s="379">
        <v>5491869</v>
      </c>
      <c r="I140" s="380">
        <v>1234930</v>
      </c>
      <c r="J140" s="380">
        <v>0</v>
      </c>
      <c r="K140" s="380">
        <v>89140</v>
      </c>
      <c r="L140" s="380">
        <v>6815939</v>
      </c>
      <c r="M140" s="380"/>
      <c r="N140" s="381">
        <v>0</v>
      </c>
      <c r="O140" s="380">
        <v>3669273</v>
      </c>
      <c r="P140" s="380">
        <v>7724</v>
      </c>
      <c r="Q140" s="380">
        <v>281054</v>
      </c>
      <c r="R140" s="380">
        <v>3958051</v>
      </c>
      <c r="S140" s="382"/>
      <c r="T140" s="219">
        <v>-523970</v>
      </c>
      <c r="U140" s="219">
        <v>2007934</v>
      </c>
      <c r="V140" s="380">
        <v>1483964</v>
      </c>
      <c r="W140" s="382"/>
      <c r="X140" s="382"/>
      <c r="Y140" s="382"/>
      <c r="Z140" s="382"/>
    </row>
    <row r="141" spans="1:26">
      <c r="A141" s="374">
        <v>33208</v>
      </c>
      <c r="B141" s="375" t="s">
        <v>495</v>
      </c>
      <c r="C141" s="376">
        <v>0</v>
      </c>
      <c r="D141" s="376">
        <v>0</v>
      </c>
      <c r="E141" s="377">
        <v>0</v>
      </c>
      <c r="F141" s="378">
        <v>0</v>
      </c>
      <c r="G141" s="378"/>
      <c r="H141" s="379">
        <v>0</v>
      </c>
      <c r="I141" s="380">
        <v>0</v>
      </c>
      <c r="J141" s="380">
        <v>0</v>
      </c>
      <c r="K141" s="380">
        <v>0</v>
      </c>
      <c r="L141" s="380">
        <v>0</v>
      </c>
      <c r="M141" s="380"/>
      <c r="N141" s="381">
        <v>424859</v>
      </c>
      <c r="O141" s="380">
        <v>0</v>
      </c>
      <c r="P141" s="380">
        <v>0</v>
      </c>
      <c r="Q141" s="380">
        <v>0</v>
      </c>
      <c r="R141" s="380">
        <v>424859</v>
      </c>
      <c r="S141" s="382"/>
      <c r="T141" s="219">
        <v>0</v>
      </c>
      <c r="U141" s="219">
        <v>-223659</v>
      </c>
      <c r="V141" s="380">
        <v>-223659</v>
      </c>
      <c r="W141" s="382"/>
      <c r="X141" s="382"/>
      <c r="Y141" s="382"/>
      <c r="Z141" s="382"/>
    </row>
    <row r="142" spans="1:26">
      <c r="A142" s="374">
        <v>33209</v>
      </c>
      <c r="B142" s="375" t="s">
        <v>496</v>
      </c>
      <c r="C142" s="376">
        <v>0</v>
      </c>
      <c r="D142" s="376">
        <v>1.0209034745746152E-4</v>
      </c>
      <c r="E142" s="377">
        <v>2832073</v>
      </c>
      <c r="F142" s="378">
        <v>0</v>
      </c>
      <c r="G142" s="378"/>
      <c r="H142" s="379">
        <v>632154</v>
      </c>
      <c r="I142" s="380">
        <v>0</v>
      </c>
      <c r="J142" s="380">
        <v>0</v>
      </c>
      <c r="K142" s="380">
        <v>0</v>
      </c>
      <c r="L142" s="380">
        <v>632154</v>
      </c>
      <c r="M142" s="380"/>
      <c r="N142" s="381">
        <v>3478893</v>
      </c>
      <c r="O142" s="380">
        <v>0</v>
      </c>
      <c r="P142" s="380">
        <v>0</v>
      </c>
      <c r="Q142" s="380">
        <v>0</v>
      </c>
      <c r="R142" s="380">
        <v>3478893</v>
      </c>
      <c r="S142" s="382"/>
      <c r="T142" s="219">
        <v>0</v>
      </c>
      <c r="U142" s="219">
        <v>-438504</v>
      </c>
      <c r="V142" s="380">
        <v>-438504</v>
      </c>
      <c r="W142" s="382"/>
      <c r="X142" s="382"/>
      <c r="Y142" s="382"/>
      <c r="Z142" s="382"/>
    </row>
    <row r="143" spans="1:26">
      <c r="A143" s="374">
        <v>33300</v>
      </c>
      <c r="B143" s="375" t="s">
        <v>497</v>
      </c>
      <c r="C143" s="376">
        <v>1.8563542E-3</v>
      </c>
      <c r="D143" s="376">
        <v>2.0013452488728697E-3</v>
      </c>
      <c r="E143" s="377">
        <v>55519021</v>
      </c>
      <c r="F143" s="378">
        <v>57390292</v>
      </c>
      <c r="G143" s="378"/>
      <c r="H143" s="379">
        <v>647658</v>
      </c>
      <c r="I143" s="380">
        <v>4694032</v>
      </c>
      <c r="J143" s="380">
        <v>0</v>
      </c>
      <c r="K143" s="380">
        <v>338824</v>
      </c>
      <c r="L143" s="380">
        <v>5680514</v>
      </c>
      <c r="M143" s="380"/>
      <c r="N143" s="381">
        <v>6062384</v>
      </c>
      <c r="O143" s="380">
        <v>13947088</v>
      </c>
      <c r="P143" s="380">
        <v>29357</v>
      </c>
      <c r="Q143" s="380">
        <v>1068300</v>
      </c>
      <c r="R143" s="380">
        <v>21107129</v>
      </c>
      <c r="S143" s="382"/>
      <c r="T143" s="219">
        <v>-1991632</v>
      </c>
      <c r="U143" s="219">
        <v>-965336</v>
      </c>
      <c r="V143" s="380">
        <v>-2956968</v>
      </c>
      <c r="W143" s="382"/>
      <c r="X143" s="382"/>
      <c r="Y143" s="382"/>
      <c r="Z143" s="382"/>
    </row>
    <row r="144" spans="1:26">
      <c r="A144" s="374">
        <v>33305</v>
      </c>
      <c r="B144" s="375" t="s">
        <v>498</v>
      </c>
      <c r="C144" s="376">
        <v>3.6992440000000002E-4</v>
      </c>
      <c r="D144" s="376">
        <v>4.1138142185925456E-4</v>
      </c>
      <c r="E144" s="377">
        <v>11412071</v>
      </c>
      <c r="F144" s="378">
        <v>11436432</v>
      </c>
      <c r="G144" s="378"/>
      <c r="H144" s="379">
        <v>0</v>
      </c>
      <c r="I144" s="380">
        <v>935402</v>
      </c>
      <c r="J144" s="380">
        <v>0</v>
      </c>
      <c r="K144" s="380">
        <v>67519</v>
      </c>
      <c r="L144" s="380">
        <v>1002921</v>
      </c>
      <c r="M144" s="380"/>
      <c r="N144" s="381">
        <v>3125289</v>
      </c>
      <c r="O144" s="380">
        <v>2779302</v>
      </c>
      <c r="P144" s="380">
        <v>5850</v>
      </c>
      <c r="Q144" s="380">
        <v>212885</v>
      </c>
      <c r="R144" s="380">
        <v>6123326</v>
      </c>
      <c r="S144" s="382"/>
      <c r="T144" s="219">
        <v>-396883</v>
      </c>
      <c r="U144" s="219">
        <v>-881201</v>
      </c>
      <c r="V144" s="380">
        <v>-1278084</v>
      </c>
      <c r="W144" s="382"/>
      <c r="X144" s="382"/>
      <c r="Y144" s="382"/>
      <c r="Z144" s="382"/>
    </row>
    <row r="145" spans="1:26">
      <c r="A145" s="374">
        <v>33400</v>
      </c>
      <c r="B145" s="375" t="s">
        <v>499</v>
      </c>
      <c r="C145" s="376">
        <v>1.7423907999999998E-2</v>
      </c>
      <c r="D145" s="376">
        <v>1.7727362199064633E-2</v>
      </c>
      <c r="E145" s="377">
        <v>491772118</v>
      </c>
      <c r="F145" s="378">
        <v>538670456</v>
      </c>
      <c r="G145" s="378"/>
      <c r="H145" s="379">
        <v>6161938</v>
      </c>
      <c r="I145" s="380">
        <v>44058605</v>
      </c>
      <c r="J145" s="380">
        <v>0</v>
      </c>
      <c r="K145" s="380">
        <v>3180232</v>
      </c>
      <c r="L145" s="380">
        <v>53400775</v>
      </c>
      <c r="M145" s="380"/>
      <c r="N145" s="381">
        <v>29440226</v>
      </c>
      <c r="O145" s="380">
        <v>130908628</v>
      </c>
      <c r="P145" s="380">
        <v>275552</v>
      </c>
      <c r="Q145" s="380">
        <v>10027165</v>
      </c>
      <c r="R145" s="380">
        <v>170651571</v>
      </c>
      <c r="S145" s="382"/>
      <c r="T145" s="220">
        <v>-18693640</v>
      </c>
      <c r="U145" s="220">
        <v>-2610735</v>
      </c>
      <c r="V145" s="380">
        <v>-21304375</v>
      </c>
      <c r="W145" s="382"/>
      <c r="X145" s="382"/>
      <c r="Y145" s="382"/>
      <c r="Z145" s="382"/>
    </row>
    <row r="146" spans="1:26">
      <c r="A146" s="374">
        <v>33402</v>
      </c>
      <c r="B146" s="375" t="s">
        <v>500</v>
      </c>
      <c r="C146" s="376">
        <v>1.60118E-4</v>
      </c>
      <c r="D146" s="376">
        <v>1.6591035197005189E-4</v>
      </c>
      <c r="E146" s="377">
        <v>4602494</v>
      </c>
      <c r="F146" s="378">
        <v>4950143</v>
      </c>
      <c r="G146" s="378"/>
      <c r="H146" s="379">
        <v>600312</v>
      </c>
      <c r="I146" s="380">
        <v>404879</v>
      </c>
      <c r="J146" s="380">
        <v>0</v>
      </c>
      <c r="K146" s="380">
        <v>29225</v>
      </c>
      <c r="L146" s="380">
        <v>1034416</v>
      </c>
      <c r="M146" s="380"/>
      <c r="N146" s="381">
        <v>397761</v>
      </c>
      <c r="O146" s="380">
        <v>1202992</v>
      </c>
      <c r="P146" s="380">
        <v>2532</v>
      </c>
      <c r="Q146" s="380">
        <v>92145</v>
      </c>
      <c r="R146" s="380">
        <v>1695430</v>
      </c>
      <c r="S146" s="382"/>
      <c r="T146" s="219">
        <v>-171787</v>
      </c>
      <c r="U146" s="219">
        <v>120605</v>
      </c>
      <c r="V146" s="380">
        <v>-51182</v>
      </c>
      <c r="W146" s="382"/>
      <c r="X146" s="382"/>
      <c r="Y146" s="382"/>
      <c r="Z146" s="382"/>
    </row>
    <row r="147" spans="1:26">
      <c r="A147" s="374">
        <v>33405</v>
      </c>
      <c r="B147" s="375" t="s">
        <v>501</v>
      </c>
      <c r="C147" s="376">
        <v>1.5840193E-3</v>
      </c>
      <c r="D147" s="376">
        <v>1.5181599315805155E-3</v>
      </c>
      <c r="E147" s="377">
        <v>42115049</v>
      </c>
      <c r="F147" s="378">
        <v>48970897</v>
      </c>
      <c r="G147" s="378"/>
      <c r="H147" s="379">
        <v>2210300</v>
      </c>
      <c r="I147" s="380">
        <v>4005398</v>
      </c>
      <c r="J147" s="380">
        <v>0</v>
      </c>
      <c r="K147" s="380">
        <v>289117</v>
      </c>
      <c r="L147" s="380">
        <v>6504815</v>
      </c>
      <c r="M147" s="380"/>
      <c r="N147" s="381">
        <v>3409420</v>
      </c>
      <c r="O147" s="380">
        <v>11900992</v>
      </c>
      <c r="P147" s="380">
        <v>25051</v>
      </c>
      <c r="Q147" s="380">
        <v>911576</v>
      </c>
      <c r="R147" s="380">
        <v>16247039</v>
      </c>
      <c r="S147" s="382"/>
      <c r="T147" s="219">
        <v>-1699452</v>
      </c>
      <c r="U147" s="219">
        <v>-1376001</v>
      </c>
      <c r="V147" s="380">
        <v>-3075453</v>
      </c>
      <c r="W147" s="382"/>
      <c r="X147" s="382"/>
      <c r="Y147" s="382"/>
      <c r="Z147" s="382"/>
    </row>
    <row r="148" spans="1:26">
      <c r="A148" s="374">
        <v>33500</v>
      </c>
      <c r="B148" s="375" t="s">
        <v>502</v>
      </c>
      <c r="C148" s="376">
        <v>2.6042646E-3</v>
      </c>
      <c r="D148" s="376">
        <v>2.7524826429486267E-3</v>
      </c>
      <c r="E148" s="377">
        <v>76356212</v>
      </c>
      <c r="F148" s="378">
        <v>80512386</v>
      </c>
      <c r="G148" s="378"/>
      <c r="H148" s="379">
        <v>448068</v>
      </c>
      <c r="I148" s="380">
        <v>6585220</v>
      </c>
      <c r="J148" s="380">
        <v>0</v>
      </c>
      <c r="K148" s="380">
        <v>475333</v>
      </c>
      <c r="L148" s="380">
        <v>7508621</v>
      </c>
      <c r="M148" s="380"/>
      <c r="N148" s="381">
        <v>9237133</v>
      </c>
      <c r="O148" s="380">
        <v>19566260</v>
      </c>
      <c r="P148" s="380">
        <v>41185</v>
      </c>
      <c r="Q148" s="380">
        <v>1498710</v>
      </c>
      <c r="R148" s="380">
        <v>30343288</v>
      </c>
      <c r="S148" s="382"/>
      <c r="T148" s="220">
        <v>-2794045</v>
      </c>
      <c r="U148" s="220">
        <v>-2763019</v>
      </c>
      <c r="V148" s="380">
        <v>-5557064</v>
      </c>
      <c r="W148" s="382"/>
      <c r="X148" s="382"/>
      <c r="Y148" s="382"/>
      <c r="Z148" s="382"/>
    </row>
    <row r="149" spans="1:26">
      <c r="A149" s="374">
        <v>33501</v>
      </c>
      <c r="B149" s="375" t="s">
        <v>503</v>
      </c>
      <c r="C149" s="376">
        <v>9.6994E-5</v>
      </c>
      <c r="D149" s="376">
        <v>8.1995819545017614E-5</v>
      </c>
      <c r="E149" s="377">
        <v>2274634</v>
      </c>
      <c r="F149" s="378">
        <v>2998627</v>
      </c>
      <c r="G149" s="378"/>
      <c r="H149" s="379">
        <v>960842</v>
      </c>
      <c r="I149" s="380">
        <v>245262</v>
      </c>
      <c r="J149" s="380">
        <v>0</v>
      </c>
      <c r="K149" s="380">
        <v>17703</v>
      </c>
      <c r="L149" s="380">
        <v>1223807</v>
      </c>
      <c r="M149" s="380"/>
      <c r="N149" s="381">
        <v>76772</v>
      </c>
      <c r="O149" s="380">
        <v>728732</v>
      </c>
      <c r="P149" s="380">
        <v>1534</v>
      </c>
      <c r="Q149" s="380">
        <v>55818</v>
      </c>
      <c r="R149" s="380">
        <v>862856</v>
      </c>
      <c r="S149" s="382"/>
      <c r="T149" s="219">
        <v>-104061</v>
      </c>
      <c r="U149" s="219">
        <v>236170</v>
      </c>
      <c r="V149" s="380">
        <v>132109</v>
      </c>
      <c r="W149" s="382"/>
      <c r="X149" s="382"/>
      <c r="Y149" s="382"/>
      <c r="Z149" s="382"/>
    </row>
    <row r="150" spans="1:26">
      <c r="A150" s="374">
        <v>33600</v>
      </c>
      <c r="B150" s="375" t="s">
        <v>504</v>
      </c>
      <c r="C150" s="376">
        <v>9.1461543000000006E-3</v>
      </c>
      <c r="D150" s="376">
        <v>9.5571395741109993E-3</v>
      </c>
      <c r="E150" s="377">
        <v>265123187</v>
      </c>
      <c r="F150" s="378">
        <v>282758788</v>
      </c>
      <c r="G150" s="378"/>
      <c r="H150" s="379">
        <v>3903662</v>
      </c>
      <c r="I150" s="380">
        <v>23127234</v>
      </c>
      <c r="J150" s="380">
        <v>0</v>
      </c>
      <c r="K150" s="380">
        <v>1669367</v>
      </c>
      <c r="L150" s="380">
        <v>28700263</v>
      </c>
      <c r="M150" s="380"/>
      <c r="N150" s="381">
        <v>24027153</v>
      </c>
      <c r="O150" s="380">
        <v>68716531</v>
      </c>
      <c r="P150" s="380">
        <v>144643</v>
      </c>
      <c r="Q150" s="380">
        <v>5263457</v>
      </c>
      <c r="R150" s="380">
        <v>98151784</v>
      </c>
      <c r="S150" s="382"/>
      <c r="T150" s="219">
        <v>-9812662</v>
      </c>
      <c r="U150" s="219">
        <v>-1996332</v>
      </c>
      <c r="V150" s="380">
        <v>-11808994</v>
      </c>
      <c r="W150" s="382"/>
      <c r="X150" s="382"/>
      <c r="Y150" s="382"/>
      <c r="Z150" s="382"/>
    </row>
    <row r="151" spans="1:26">
      <c r="A151" s="374">
        <v>33605</v>
      </c>
      <c r="B151" s="375" t="s">
        <v>505</v>
      </c>
      <c r="C151" s="376">
        <v>1.0507672E-3</v>
      </c>
      <c r="D151" s="376">
        <v>1.0282154515633551E-3</v>
      </c>
      <c r="E151" s="377">
        <v>28523572</v>
      </c>
      <c r="F151" s="378">
        <v>32485092</v>
      </c>
      <c r="G151" s="378"/>
      <c r="H151" s="379">
        <v>931010</v>
      </c>
      <c r="I151" s="380">
        <v>2657001</v>
      </c>
      <c r="J151" s="380">
        <v>0</v>
      </c>
      <c r="K151" s="380">
        <v>191787</v>
      </c>
      <c r="L151" s="380">
        <v>3779798</v>
      </c>
      <c r="M151" s="380"/>
      <c r="N151" s="381">
        <v>4263686</v>
      </c>
      <c r="O151" s="380">
        <v>7894583</v>
      </c>
      <c r="P151" s="380">
        <v>16617</v>
      </c>
      <c r="Q151" s="380">
        <v>604699</v>
      </c>
      <c r="R151" s="380">
        <v>12779585</v>
      </c>
      <c r="S151" s="382"/>
      <c r="T151" s="219">
        <v>-1127340</v>
      </c>
      <c r="U151" s="219">
        <v>-1273952</v>
      </c>
      <c r="V151" s="380">
        <v>-2401292</v>
      </c>
      <c r="W151" s="382"/>
      <c r="X151" s="382"/>
      <c r="Y151" s="382"/>
      <c r="Z151" s="382"/>
    </row>
    <row r="152" spans="1:26">
      <c r="A152" s="374">
        <v>33700</v>
      </c>
      <c r="B152" s="375" t="s">
        <v>506</v>
      </c>
      <c r="C152" s="376">
        <v>6.3961970000000004E-4</v>
      </c>
      <c r="D152" s="376">
        <v>6.465314185957762E-4</v>
      </c>
      <c r="E152" s="377">
        <v>17935332</v>
      </c>
      <c r="F152" s="378">
        <v>19774223</v>
      </c>
      <c r="G152" s="378"/>
      <c r="H152" s="379">
        <v>337677</v>
      </c>
      <c r="I152" s="380">
        <v>1617361</v>
      </c>
      <c r="J152" s="380">
        <v>0</v>
      </c>
      <c r="K152" s="380">
        <v>116744</v>
      </c>
      <c r="L152" s="380">
        <v>2071782</v>
      </c>
      <c r="M152" s="380"/>
      <c r="N152" s="381">
        <v>859154</v>
      </c>
      <c r="O152" s="380">
        <v>4805566</v>
      </c>
      <c r="P152" s="380">
        <v>10115</v>
      </c>
      <c r="Q152" s="380">
        <v>368090</v>
      </c>
      <c r="R152" s="380">
        <v>6042925</v>
      </c>
      <c r="S152" s="382"/>
      <c r="T152" s="219">
        <v>-686229</v>
      </c>
      <c r="U152" s="219">
        <v>-199950</v>
      </c>
      <c r="V152" s="380">
        <v>-886179</v>
      </c>
      <c r="W152" s="382"/>
      <c r="X152" s="382"/>
      <c r="Y152" s="382"/>
      <c r="Z152" s="382"/>
    </row>
    <row r="153" spans="1:26">
      <c r="A153" s="374">
        <v>33800</v>
      </c>
      <c r="B153" s="375" t="s">
        <v>507</v>
      </c>
      <c r="C153" s="376">
        <v>4.5240219999999998E-4</v>
      </c>
      <c r="D153" s="376">
        <v>4.8071295047648696E-4</v>
      </c>
      <c r="E153" s="377">
        <v>13335386</v>
      </c>
      <c r="F153" s="378">
        <v>13986282</v>
      </c>
      <c r="G153" s="378"/>
      <c r="H153" s="379">
        <v>284122</v>
      </c>
      <c r="I153" s="380">
        <v>1143957</v>
      </c>
      <c r="J153" s="380">
        <v>0</v>
      </c>
      <c r="K153" s="380">
        <v>82573</v>
      </c>
      <c r="L153" s="380">
        <v>1510652</v>
      </c>
      <c r="M153" s="380"/>
      <c r="N153" s="381">
        <v>1759891</v>
      </c>
      <c r="O153" s="380">
        <v>3398971</v>
      </c>
      <c r="P153" s="380">
        <v>7155</v>
      </c>
      <c r="Q153" s="380">
        <v>260350</v>
      </c>
      <c r="R153" s="380">
        <v>5426367</v>
      </c>
      <c r="S153" s="382"/>
      <c r="T153" s="219">
        <v>-485370</v>
      </c>
      <c r="U153" s="219">
        <v>-359358</v>
      </c>
      <c r="V153" s="380">
        <v>-844728</v>
      </c>
      <c r="W153" s="382"/>
      <c r="X153" s="382"/>
      <c r="Y153" s="382"/>
      <c r="Z153" s="382"/>
    </row>
    <row r="154" spans="1:26">
      <c r="A154" s="374">
        <v>33900</v>
      </c>
      <c r="B154" s="375" t="s">
        <v>508</v>
      </c>
      <c r="C154" s="376">
        <v>2.1670434000000001E-3</v>
      </c>
      <c r="D154" s="376">
        <v>2.3295890724832225E-3</v>
      </c>
      <c r="E154" s="377">
        <v>64624784</v>
      </c>
      <c r="F154" s="378">
        <v>66995433</v>
      </c>
      <c r="G154" s="378"/>
      <c r="H154" s="379">
        <v>59952</v>
      </c>
      <c r="I154" s="380">
        <v>5479650</v>
      </c>
      <c r="J154" s="380">
        <v>0</v>
      </c>
      <c r="K154" s="380">
        <v>395531</v>
      </c>
      <c r="L154" s="380">
        <v>5935133</v>
      </c>
      <c r="M154" s="380"/>
      <c r="N154" s="381">
        <v>11308916</v>
      </c>
      <c r="O154" s="380">
        <v>16281346</v>
      </c>
      <c r="P154" s="380">
        <v>34271</v>
      </c>
      <c r="Q154" s="380">
        <v>1247097</v>
      </c>
      <c r="R154" s="380">
        <v>28871630</v>
      </c>
      <c r="S154" s="382"/>
      <c r="T154" s="219">
        <v>-2324961</v>
      </c>
      <c r="U154" s="219">
        <v>-3232499</v>
      </c>
      <c r="V154" s="380">
        <v>-5557460</v>
      </c>
      <c r="W154" s="382"/>
      <c r="X154" s="382"/>
      <c r="Y154" s="382"/>
      <c r="Z154" s="382"/>
    </row>
    <row r="155" spans="1:26">
      <c r="A155" s="374">
        <v>34000</v>
      </c>
      <c r="B155" s="375" t="s">
        <v>509</v>
      </c>
      <c r="C155" s="376">
        <v>1.0557118E-3</v>
      </c>
      <c r="D155" s="376">
        <v>1.1069872098122082E-3</v>
      </c>
      <c r="E155" s="377">
        <v>30708768</v>
      </c>
      <c r="F155" s="378">
        <v>32637957</v>
      </c>
      <c r="G155" s="378"/>
      <c r="H155" s="379">
        <v>797363</v>
      </c>
      <c r="I155" s="380">
        <v>2669504</v>
      </c>
      <c r="J155" s="380">
        <v>0</v>
      </c>
      <c r="K155" s="380">
        <v>192690</v>
      </c>
      <c r="L155" s="380">
        <v>3659557</v>
      </c>
      <c r="M155" s="380"/>
      <c r="N155" s="381">
        <v>3802330</v>
      </c>
      <c r="O155" s="380">
        <v>7931733</v>
      </c>
      <c r="P155" s="380">
        <v>16696</v>
      </c>
      <c r="Q155" s="380">
        <v>607544</v>
      </c>
      <c r="R155" s="380">
        <v>12358303</v>
      </c>
      <c r="S155" s="382"/>
      <c r="T155" s="219">
        <v>-1132644</v>
      </c>
      <c r="U155" s="219">
        <v>-702533</v>
      </c>
      <c r="V155" s="380">
        <v>-1835177</v>
      </c>
      <c r="W155" s="382"/>
      <c r="X155" s="382"/>
      <c r="Y155" s="382"/>
      <c r="Z155" s="382"/>
    </row>
    <row r="156" spans="1:26">
      <c r="A156" s="374">
        <v>34100</v>
      </c>
      <c r="B156" s="375" t="s">
        <v>510</v>
      </c>
      <c r="C156" s="376">
        <v>2.4260517299999999E-2</v>
      </c>
      <c r="D156" s="376">
        <v>2.4930734486772431E-2</v>
      </c>
      <c r="E156" s="377">
        <v>691599797</v>
      </c>
      <c r="F156" s="378">
        <v>750028290</v>
      </c>
      <c r="G156" s="378"/>
      <c r="H156" s="379">
        <v>4273242</v>
      </c>
      <c r="I156" s="380">
        <v>61345856</v>
      </c>
      <c r="J156" s="380">
        <v>0</v>
      </c>
      <c r="K156" s="380">
        <v>4428058</v>
      </c>
      <c r="L156" s="380">
        <v>70047156</v>
      </c>
      <c r="M156" s="380"/>
      <c r="N156" s="381">
        <v>59622830</v>
      </c>
      <c r="O156" s="380">
        <v>182273175</v>
      </c>
      <c r="P156" s="380">
        <v>383670</v>
      </c>
      <c r="Q156" s="380">
        <v>13961518</v>
      </c>
      <c r="R156" s="380">
        <v>256241193</v>
      </c>
      <c r="S156" s="382"/>
      <c r="T156" s="219">
        <v>-26028455</v>
      </c>
      <c r="U156" s="219">
        <v>-13880549</v>
      </c>
      <c r="V156" s="380">
        <v>-39909004</v>
      </c>
      <c r="W156" s="382"/>
      <c r="X156" s="382"/>
      <c r="Y156" s="382"/>
      <c r="Z156" s="382"/>
    </row>
    <row r="157" spans="1:26">
      <c r="A157" s="374">
        <v>34105</v>
      </c>
      <c r="B157" s="375" t="s">
        <v>511</v>
      </c>
      <c r="C157" s="376">
        <v>1.851884E-3</v>
      </c>
      <c r="D157" s="376">
        <v>1.8311652291927891E-3</v>
      </c>
      <c r="E157" s="377">
        <v>50798082</v>
      </c>
      <c r="F157" s="378">
        <v>57252093</v>
      </c>
      <c r="G157" s="378"/>
      <c r="H157" s="379">
        <v>897210</v>
      </c>
      <c r="I157" s="380">
        <v>4682728</v>
      </c>
      <c r="J157" s="380">
        <v>0</v>
      </c>
      <c r="K157" s="380">
        <v>338008</v>
      </c>
      <c r="L157" s="380">
        <v>5917946</v>
      </c>
      <c r="M157" s="380"/>
      <c r="N157" s="381">
        <v>6249564</v>
      </c>
      <c r="O157" s="380">
        <v>13913503</v>
      </c>
      <c r="P157" s="380">
        <v>29287</v>
      </c>
      <c r="Q157" s="380">
        <v>1065728</v>
      </c>
      <c r="R157" s="380">
        <v>21258082</v>
      </c>
      <c r="S157" s="382"/>
      <c r="T157" s="220">
        <v>-1986837</v>
      </c>
      <c r="U157" s="220">
        <v>-2193170</v>
      </c>
      <c r="V157" s="380">
        <v>-4180007</v>
      </c>
      <c r="W157" s="382"/>
      <c r="X157" s="382"/>
      <c r="Y157" s="382"/>
      <c r="Z157" s="382"/>
    </row>
    <row r="158" spans="1:26">
      <c r="A158" s="374">
        <v>34200</v>
      </c>
      <c r="B158" s="375" t="s">
        <v>512</v>
      </c>
      <c r="C158" s="376">
        <v>7.3032499999999998E-4</v>
      </c>
      <c r="D158" s="376">
        <v>8.1004802473226328E-4</v>
      </c>
      <c r="E158" s="377">
        <v>22471422</v>
      </c>
      <c r="F158" s="378">
        <v>22578431</v>
      </c>
      <c r="G158" s="378"/>
      <c r="H158" s="379">
        <v>874314</v>
      </c>
      <c r="I158" s="380">
        <v>1846721</v>
      </c>
      <c r="J158" s="380">
        <v>0</v>
      </c>
      <c r="K158" s="380">
        <v>133300</v>
      </c>
      <c r="L158" s="380">
        <v>2854335</v>
      </c>
      <c r="M158" s="380"/>
      <c r="N158" s="381">
        <v>5646245</v>
      </c>
      <c r="O158" s="380">
        <v>5487049</v>
      </c>
      <c r="P158" s="380">
        <v>11550</v>
      </c>
      <c r="Q158" s="380">
        <v>420290</v>
      </c>
      <c r="R158" s="380">
        <v>11565134</v>
      </c>
      <c r="S158" s="382"/>
      <c r="T158" s="219">
        <v>-783545</v>
      </c>
      <c r="U158" s="219">
        <v>-1831074</v>
      </c>
      <c r="V158" s="380">
        <v>-2614619</v>
      </c>
      <c r="W158" s="382"/>
      <c r="X158" s="382"/>
      <c r="Y158" s="382"/>
      <c r="Z158" s="382"/>
    </row>
    <row r="159" spans="1:26">
      <c r="A159" s="374">
        <v>34205</v>
      </c>
      <c r="B159" s="375" t="s">
        <v>513</v>
      </c>
      <c r="C159" s="376">
        <v>3.5024559999999999E-4</v>
      </c>
      <c r="D159" s="376">
        <v>3.1822976909060078E-4</v>
      </c>
      <c r="E159" s="377">
        <v>8827965</v>
      </c>
      <c r="F159" s="378">
        <v>10828051</v>
      </c>
      <c r="G159" s="378"/>
      <c r="H159" s="379">
        <v>1062685</v>
      </c>
      <c r="I159" s="380">
        <v>885641</v>
      </c>
      <c r="J159" s="380">
        <v>0</v>
      </c>
      <c r="K159" s="380">
        <v>63927</v>
      </c>
      <c r="L159" s="380">
        <v>2012253</v>
      </c>
      <c r="M159" s="380"/>
      <c r="N159" s="381">
        <v>1618303</v>
      </c>
      <c r="O159" s="380">
        <v>2631452</v>
      </c>
      <c r="P159" s="380">
        <v>5539</v>
      </c>
      <c r="Q159" s="380">
        <v>201560</v>
      </c>
      <c r="R159" s="380">
        <v>4456854</v>
      </c>
      <c r="S159" s="382"/>
      <c r="T159" s="219">
        <v>-375769</v>
      </c>
      <c r="U159" s="219">
        <v>-396841</v>
      </c>
      <c r="V159" s="380">
        <v>-772610</v>
      </c>
      <c r="W159" s="382"/>
      <c r="X159" s="382"/>
      <c r="Y159" s="382"/>
      <c r="Z159" s="382"/>
    </row>
    <row r="160" spans="1:26">
      <c r="A160" s="374">
        <v>34220</v>
      </c>
      <c r="B160" s="375" t="s">
        <v>514</v>
      </c>
      <c r="C160" s="376">
        <v>8.9466299999999997E-4</v>
      </c>
      <c r="D160" s="376">
        <v>9.4120995418281103E-4</v>
      </c>
      <c r="E160" s="377">
        <v>26109965</v>
      </c>
      <c r="F160" s="378">
        <v>27659038</v>
      </c>
      <c r="G160" s="378"/>
      <c r="H160" s="379">
        <v>845004</v>
      </c>
      <c r="I160" s="380">
        <v>2262271</v>
      </c>
      <c r="J160" s="380">
        <v>0</v>
      </c>
      <c r="K160" s="380">
        <v>163295</v>
      </c>
      <c r="L160" s="380">
        <v>3270570</v>
      </c>
      <c r="M160" s="380"/>
      <c r="N160" s="381">
        <v>2988308</v>
      </c>
      <c r="O160" s="380">
        <v>6721747</v>
      </c>
      <c r="P160" s="380">
        <v>14149</v>
      </c>
      <c r="Q160" s="380">
        <v>514863</v>
      </c>
      <c r="R160" s="380">
        <v>10239067</v>
      </c>
      <c r="S160" s="382"/>
      <c r="T160" s="220">
        <v>-959859</v>
      </c>
      <c r="U160" s="220">
        <v>-62489</v>
      </c>
      <c r="V160" s="380">
        <v>-1022348</v>
      </c>
      <c r="W160" s="382"/>
      <c r="X160" s="382"/>
      <c r="Y160" s="382"/>
      <c r="Z160" s="382"/>
    </row>
    <row r="161" spans="1:26">
      <c r="A161" s="374">
        <v>34230</v>
      </c>
      <c r="B161" s="375" t="s">
        <v>515</v>
      </c>
      <c r="C161" s="376">
        <v>2.8408950000000002E-4</v>
      </c>
      <c r="D161" s="376">
        <v>3.0640885718172256E-4</v>
      </c>
      <c r="E161" s="377">
        <v>8500043</v>
      </c>
      <c r="F161" s="378">
        <v>8782795</v>
      </c>
      <c r="G161" s="378"/>
      <c r="H161" s="379">
        <v>0</v>
      </c>
      <c r="I161" s="380">
        <v>718357</v>
      </c>
      <c r="J161" s="380">
        <v>0</v>
      </c>
      <c r="K161" s="380">
        <v>51852</v>
      </c>
      <c r="L161" s="380">
        <v>770209</v>
      </c>
      <c r="M161" s="380"/>
      <c r="N161" s="381">
        <v>2794279</v>
      </c>
      <c r="O161" s="380">
        <v>2134410</v>
      </c>
      <c r="P161" s="380">
        <v>4493</v>
      </c>
      <c r="Q161" s="380">
        <v>163489</v>
      </c>
      <c r="R161" s="380">
        <v>5096671</v>
      </c>
      <c r="S161" s="382"/>
      <c r="T161" s="219">
        <v>-304793</v>
      </c>
      <c r="U161" s="219">
        <v>-1012377</v>
      </c>
      <c r="V161" s="380">
        <v>-1317170</v>
      </c>
      <c r="W161" s="382"/>
      <c r="X161" s="382"/>
      <c r="Y161" s="382"/>
      <c r="Z161" s="382"/>
    </row>
    <row r="162" spans="1:26">
      <c r="A162" s="374">
        <v>34300</v>
      </c>
      <c r="B162" s="375" t="s">
        <v>516</v>
      </c>
      <c r="C162" s="376">
        <v>5.8426848000000002E-3</v>
      </c>
      <c r="D162" s="376">
        <v>6.1638855415289797E-3</v>
      </c>
      <c r="E162" s="377">
        <v>170991432</v>
      </c>
      <c r="F162" s="378">
        <v>180630068</v>
      </c>
      <c r="G162" s="378"/>
      <c r="H162" s="379">
        <v>2327720</v>
      </c>
      <c r="I162" s="380">
        <v>14773984</v>
      </c>
      <c r="J162" s="380">
        <v>0</v>
      </c>
      <c r="K162" s="380">
        <v>1066414</v>
      </c>
      <c r="L162" s="380">
        <v>18168118</v>
      </c>
      <c r="M162" s="380"/>
      <c r="N162" s="381">
        <v>17706370</v>
      </c>
      <c r="O162" s="380">
        <v>43897032</v>
      </c>
      <c r="P162" s="380">
        <v>92400</v>
      </c>
      <c r="Q162" s="380">
        <v>3362366</v>
      </c>
      <c r="R162" s="380">
        <v>65058168</v>
      </c>
      <c r="S162" s="382"/>
      <c r="T162" s="219">
        <v>-6268459</v>
      </c>
      <c r="U162" s="219">
        <v>-2411333</v>
      </c>
      <c r="V162" s="380">
        <v>-8679792</v>
      </c>
      <c r="W162" s="382"/>
      <c r="X162" s="382"/>
      <c r="Y162" s="382"/>
      <c r="Z162" s="382"/>
    </row>
    <row r="163" spans="1:26">
      <c r="A163" s="374">
        <v>34400</v>
      </c>
      <c r="B163" s="375" t="s">
        <v>517</v>
      </c>
      <c r="C163" s="376">
        <v>2.4465301000000002E-3</v>
      </c>
      <c r="D163" s="376">
        <v>2.5194978460256734E-3</v>
      </c>
      <c r="E163" s="377">
        <v>69893015</v>
      </c>
      <c r="F163" s="378">
        <v>75635930</v>
      </c>
      <c r="G163" s="378"/>
      <c r="H163" s="379">
        <v>1366896</v>
      </c>
      <c r="I163" s="380">
        <v>6186368</v>
      </c>
      <c r="J163" s="380">
        <v>0</v>
      </c>
      <c r="K163" s="380">
        <v>446544</v>
      </c>
      <c r="L163" s="380">
        <v>7999808</v>
      </c>
      <c r="M163" s="380"/>
      <c r="N163" s="381">
        <v>4684788</v>
      </c>
      <c r="O163" s="380">
        <v>18381175</v>
      </c>
      <c r="P163" s="380">
        <v>38691</v>
      </c>
      <c r="Q163" s="380">
        <v>1407937</v>
      </c>
      <c r="R163" s="380">
        <v>24512591</v>
      </c>
      <c r="S163" s="382"/>
      <c r="T163" s="219">
        <v>-2624815</v>
      </c>
      <c r="U163" s="219">
        <v>-1295743</v>
      </c>
      <c r="V163" s="380">
        <v>-3920558</v>
      </c>
      <c r="W163" s="382"/>
      <c r="X163" s="382"/>
      <c r="Y163" s="382"/>
      <c r="Z163" s="382"/>
    </row>
    <row r="164" spans="1:26">
      <c r="A164" s="374">
        <v>34405</v>
      </c>
      <c r="B164" s="375" t="s">
        <v>518</v>
      </c>
      <c r="C164" s="376">
        <v>4.3606029999999999E-4</v>
      </c>
      <c r="D164" s="376">
        <v>4.4212565626263091E-4</v>
      </c>
      <c r="E164" s="377">
        <v>12264942</v>
      </c>
      <c r="F164" s="378">
        <v>13481063</v>
      </c>
      <c r="G164" s="378"/>
      <c r="H164" s="379">
        <v>0</v>
      </c>
      <c r="I164" s="380">
        <v>1102635</v>
      </c>
      <c r="J164" s="380">
        <v>0</v>
      </c>
      <c r="K164" s="380">
        <v>79590</v>
      </c>
      <c r="L164" s="380">
        <v>1182225</v>
      </c>
      <c r="M164" s="380"/>
      <c r="N164" s="381">
        <v>1969785</v>
      </c>
      <c r="O164" s="380">
        <v>3276191</v>
      </c>
      <c r="P164" s="380">
        <v>6896</v>
      </c>
      <c r="Q164" s="380">
        <v>250945</v>
      </c>
      <c r="R164" s="380">
        <v>5503817</v>
      </c>
      <c r="S164" s="382"/>
      <c r="T164" s="219">
        <v>-467836</v>
      </c>
      <c r="U164" s="219">
        <v>-788871</v>
      </c>
      <c r="V164" s="380">
        <v>-1256707</v>
      </c>
      <c r="W164" s="382"/>
      <c r="X164" s="382"/>
      <c r="Y164" s="382"/>
      <c r="Z164" s="382"/>
    </row>
    <row r="165" spans="1:26">
      <c r="A165" s="374">
        <v>34500</v>
      </c>
      <c r="B165" s="375" t="s">
        <v>519</v>
      </c>
      <c r="C165" s="376">
        <v>4.3415360999999996E-3</v>
      </c>
      <c r="D165" s="376">
        <v>4.4989977468929652E-3</v>
      </c>
      <c r="E165" s="377">
        <v>124806027</v>
      </c>
      <c r="F165" s="378">
        <v>134221165</v>
      </c>
      <c r="G165" s="378"/>
      <c r="H165" s="379">
        <v>633613</v>
      </c>
      <c r="I165" s="380">
        <v>10978136</v>
      </c>
      <c r="J165" s="380">
        <v>0</v>
      </c>
      <c r="K165" s="380">
        <v>792422</v>
      </c>
      <c r="L165" s="380">
        <v>12404171</v>
      </c>
      <c r="M165" s="380"/>
      <c r="N165" s="381">
        <v>7393019</v>
      </c>
      <c r="O165" s="380">
        <v>32618660</v>
      </c>
      <c r="P165" s="380">
        <v>68660</v>
      </c>
      <c r="Q165" s="380">
        <v>2498481</v>
      </c>
      <c r="R165" s="380">
        <v>42578820</v>
      </c>
      <c r="S165" s="382"/>
      <c r="T165" s="219">
        <v>-4657918</v>
      </c>
      <c r="U165" s="219">
        <v>-1169581</v>
      </c>
      <c r="V165" s="380">
        <v>-5827499</v>
      </c>
      <c r="W165" s="382"/>
      <c r="X165" s="382"/>
      <c r="Y165" s="382"/>
      <c r="Z165" s="382"/>
    </row>
    <row r="166" spans="1:26">
      <c r="A166" s="374">
        <v>34501</v>
      </c>
      <c r="B166" s="375" t="s">
        <v>520</v>
      </c>
      <c r="C166" s="376">
        <v>5.5770699999999998E-5</v>
      </c>
      <c r="D166" s="376">
        <v>6.1591535461858691E-5</v>
      </c>
      <c r="E166" s="377">
        <v>1708602</v>
      </c>
      <c r="F166" s="378">
        <v>1724184</v>
      </c>
      <c r="G166" s="378"/>
      <c r="H166" s="379">
        <v>131970</v>
      </c>
      <c r="I166" s="380">
        <v>141023</v>
      </c>
      <c r="J166" s="380">
        <v>0</v>
      </c>
      <c r="K166" s="380">
        <v>10179</v>
      </c>
      <c r="L166" s="380">
        <v>283172</v>
      </c>
      <c r="M166" s="380"/>
      <c r="N166" s="381">
        <v>228517</v>
      </c>
      <c r="O166" s="380">
        <v>419014</v>
      </c>
      <c r="P166" s="380">
        <v>882</v>
      </c>
      <c r="Q166" s="380">
        <v>32095</v>
      </c>
      <c r="R166" s="380">
        <v>680508</v>
      </c>
      <c r="S166" s="382"/>
      <c r="T166" s="220">
        <v>-59834</v>
      </c>
      <c r="U166" s="220">
        <v>28863</v>
      </c>
      <c r="V166" s="380">
        <v>-30971</v>
      </c>
      <c r="W166" s="382"/>
      <c r="X166" s="382"/>
      <c r="Y166" s="382"/>
      <c r="Z166" s="382"/>
    </row>
    <row r="167" spans="1:26">
      <c r="A167" s="374">
        <v>34505</v>
      </c>
      <c r="B167" s="375" t="s">
        <v>521</v>
      </c>
      <c r="C167" s="376">
        <v>5.8508159999999998E-4</v>
      </c>
      <c r="D167" s="376">
        <v>5.6223027525614019E-4</v>
      </c>
      <c r="E167" s="377">
        <v>15596746</v>
      </c>
      <c r="F167" s="378">
        <v>18088145</v>
      </c>
      <c r="G167" s="378"/>
      <c r="H167" s="379">
        <v>1815638</v>
      </c>
      <c r="I167" s="380">
        <v>1479455</v>
      </c>
      <c r="J167" s="380">
        <v>0</v>
      </c>
      <c r="K167" s="380">
        <v>106790</v>
      </c>
      <c r="L167" s="380">
        <v>3401883</v>
      </c>
      <c r="M167" s="380"/>
      <c r="N167" s="381">
        <v>642628</v>
      </c>
      <c r="O167" s="380">
        <v>4395812</v>
      </c>
      <c r="P167" s="380">
        <v>9253</v>
      </c>
      <c r="Q167" s="380">
        <v>336705</v>
      </c>
      <c r="R167" s="380">
        <v>5384398</v>
      </c>
      <c r="S167" s="382"/>
      <c r="T167" s="219">
        <v>-627721</v>
      </c>
      <c r="U167" s="219">
        <v>239033</v>
      </c>
      <c r="V167" s="380">
        <v>-388688</v>
      </c>
      <c r="W167" s="382"/>
      <c r="X167" s="382"/>
      <c r="Y167" s="382"/>
      <c r="Z167" s="382"/>
    </row>
    <row r="168" spans="1:26">
      <c r="A168" s="374">
        <v>34600</v>
      </c>
      <c r="B168" s="375" t="s">
        <v>522</v>
      </c>
      <c r="C168" s="376">
        <v>9.0114470000000001E-4</v>
      </c>
      <c r="D168" s="376">
        <v>9.6371926154707678E-4</v>
      </c>
      <c r="E168" s="377">
        <v>26734393</v>
      </c>
      <c r="F168" s="378">
        <v>27859423</v>
      </c>
      <c r="G168" s="378"/>
      <c r="H168" s="379">
        <v>47847</v>
      </c>
      <c r="I168" s="380">
        <v>2278661</v>
      </c>
      <c r="J168" s="380">
        <v>0</v>
      </c>
      <c r="K168" s="380">
        <v>164478</v>
      </c>
      <c r="L168" s="380">
        <v>2490986</v>
      </c>
      <c r="M168" s="380"/>
      <c r="N168" s="381">
        <v>3918462</v>
      </c>
      <c r="O168" s="380">
        <v>6770445</v>
      </c>
      <c r="P168" s="380">
        <v>14251</v>
      </c>
      <c r="Q168" s="380">
        <v>518594</v>
      </c>
      <c r="R168" s="380">
        <v>11221752</v>
      </c>
      <c r="S168" s="382"/>
      <c r="T168" s="219">
        <v>-966813</v>
      </c>
      <c r="U168" s="219">
        <v>-1036479</v>
      </c>
      <c r="V168" s="380">
        <v>-2003292</v>
      </c>
      <c r="W168" s="382"/>
      <c r="X168" s="382"/>
      <c r="Y168" s="382"/>
      <c r="Z168" s="382"/>
    </row>
    <row r="169" spans="1:26">
      <c r="A169" s="374">
        <v>34605</v>
      </c>
      <c r="B169" s="375" t="s">
        <v>523</v>
      </c>
      <c r="C169" s="376">
        <v>1.5408229999999999E-4</v>
      </c>
      <c r="D169" s="376">
        <v>1.5475067403643706E-4</v>
      </c>
      <c r="E169" s="377">
        <v>4292915</v>
      </c>
      <c r="F169" s="378">
        <v>4763546</v>
      </c>
      <c r="G169" s="378"/>
      <c r="H169" s="379">
        <v>0</v>
      </c>
      <c r="I169" s="380">
        <v>389617</v>
      </c>
      <c r="J169" s="380">
        <v>0</v>
      </c>
      <c r="K169" s="380">
        <v>28123</v>
      </c>
      <c r="L169" s="380">
        <v>417740</v>
      </c>
      <c r="M169" s="380"/>
      <c r="N169" s="381">
        <v>1759945</v>
      </c>
      <c r="O169" s="380">
        <v>1157645</v>
      </c>
      <c r="P169" s="380">
        <v>2437</v>
      </c>
      <c r="Q169" s="380">
        <v>88672</v>
      </c>
      <c r="R169" s="380">
        <v>3008699</v>
      </c>
      <c r="S169" s="382"/>
      <c r="T169" s="219">
        <v>-165311</v>
      </c>
      <c r="U169" s="219">
        <v>-649226</v>
      </c>
      <c r="V169" s="380">
        <v>-814537</v>
      </c>
      <c r="W169" s="382"/>
      <c r="X169" s="382"/>
      <c r="Y169" s="382"/>
      <c r="Z169" s="382"/>
    </row>
    <row r="170" spans="1:26">
      <c r="A170" s="374">
        <v>34700</v>
      </c>
      <c r="B170" s="375" t="s">
        <v>524</v>
      </c>
      <c r="C170" s="376">
        <v>2.9417000999999998E-3</v>
      </c>
      <c r="D170" s="376">
        <v>3.0303641503785211E-3</v>
      </c>
      <c r="E170" s="377">
        <v>84064881</v>
      </c>
      <c r="F170" s="378">
        <v>90944404</v>
      </c>
      <c r="G170" s="378"/>
      <c r="H170" s="379">
        <v>1837832</v>
      </c>
      <c r="I170" s="380">
        <v>7438469</v>
      </c>
      <c r="J170" s="380">
        <v>0</v>
      </c>
      <c r="K170" s="380">
        <v>536923</v>
      </c>
      <c r="L170" s="380">
        <v>9813224</v>
      </c>
      <c r="M170" s="380"/>
      <c r="N170" s="381">
        <v>4153261</v>
      </c>
      <c r="O170" s="380">
        <v>22101467</v>
      </c>
      <c r="P170" s="380">
        <v>46522</v>
      </c>
      <c r="Q170" s="380">
        <v>1692899</v>
      </c>
      <c r="R170" s="380">
        <v>27994149</v>
      </c>
      <c r="S170" s="382"/>
      <c r="T170" s="219">
        <v>-3156071</v>
      </c>
      <c r="U170" s="219">
        <v>-339759</v>
      </c>
      <c r="V170" s="380">
        <v>-3495830</v>
      </c>
      <c r="W170" s="382"/>
      <c r="X170" s="382"/>
      <c r="Y170" s="382"/>
      <c r="Z170" s="382"/>
    </row>
    <row r="171" spans="1:26">
      <c r="A171" s="374">
        <v>34800</v>
      </c>
      <c r="B171" s="375" t="s">
        <v>525</v>
      </c>
      <c r="C171" s="376">
        <v>2.8938919999999999E-4</v>
      </c>
      <c r="D171" s="376">
        <v>2.9958195561204581E-4</v>
      </c>
      <c r="E171" s="377">
        <v>8310658</v>
      </c>
      <c r="F171" s="378">
        <v>8946639</v>
      </c>
      <c r="G171" s="378"/>
      <c r="H171" s="379">
        <v>254952</v>
      </c>
      <c r="I171" s="380">
        <v>731758</v>
      </c>
      <c r="J171" s="380">
        <v>0</v>
      </c>
      <c r="K171" s="380">
        <v>52820</v>
      </c>
      <c r="L171" s="380">
        <v>1039530</v>
      </c>
      <c r="M171" s="380"/>
      <c r="N171" s="381">
        <v>1130568</v>
      </c>
      <c r="O171" s="380">
        <v>2174228</v>
      </c>
      <c r="P171" s="380">
        <v>4577</v>
      </c>
      <c r="Q171" s="380">
        <v>166539</v>
      </c>
      <c r="R171" s="380">
        <v>3475912</v>
      </c>
      <c r="S171" s="382"/>
      <c r="T171" s="219">
        <v>-310477</v>
      </c>
      <c r="U171" s="219">
        <v>-61694</v>
      </c>
      <c r="V171" s="380">
        <v>-372171</v>
      </c>
      <c r="W171" s="382"/>
      <c r="X171" s="382"/>
      <c r="Y171" s="382"/>
      <c r="Z171" s="382"/>
    </row>
    <row r="172" spans="1:26">
      <c r="A172" s="374">
        <v>34900</v>
      </c>
      <c r="B172" s="375" t="s">
        <v>526</v>
      </c>
      <c r="C172" s="376">
        <v>6.2265640000000004E-3</v>
      </c>
      <c r="D172" s="376">
        <v>6.1847002799911271E-3</v>
      </c>
      <c r="E172" s="377">
        <v>171568850</v>
      </c>
      <c r="F172" s="378">
        <v>192497921</v>
      </c>
      <c r="G172" s="378"/>
      <c r="H172" s="379">
        <v>2780028</v>
      </c>
      <c r="I172" s="380">
        <v>15744673</v>
      </c>
      <c r="J172" s="380">
        <v>0</v>
      </c>
      <c r="K172" s="380">
        <v>1136480</v>
      </c>
      <c r="L172" s="380">
        <v>19661181</v>
      </c>
      <c r="M172" s="380"/>
      <c r="N172" s="381">
        <v>8986186</v>
      </c>
      <c r="O172" s="380">
        <v>46781178</v>
      </c>
      <c r="P172" s="380">
        <v>98470</v>
      </c>
      <c r="Q172" s="380">
        <v>3583282</v>
      </c>
      <c r="R172" s="380">
        <v>59449116</v>
      </c>
      <c r="S172" s="382"/>
      <c r="T172" s="219">
        <v>-6680314</v>
      </c>
      <c r="U172" s="219">
        <v>-1584862</v>
      </c>
      <c r="V172" s="380">
        <v>-8265176</v>
      </c>
      <c r="W172" s="382"/>
      <c r="X172" s="382"/>
      <c r="Y172" s="382"/>
      <c r="Z172" s="382"/>
    </row>
    <row r="173" spans="1:26">
      <c r="A173" s="374">
        <v>34901</v>
      </c>
      <c r="B173" s="375" t="s">
        <v>527</v>
      </c>
      <c r="C173" s="376">
        <v>1.771407E-4</v>
      </c>
      <c r="D173" s="376">
        <v>1.6930706314634096E-4</v>
      </c>
      <c r="E173" s="377">
        <v>4696722</v>
      </c>
      <c r="F173" s="378">
        <v>5476410</v>
      </c>
      <c r="G173" s="378"/>
      <c r="H173" s="379">
        <v>351587</v>
      </c>
      <c r="I173" s="380">
        <v>447923</v>
      </c>
      <c r="J173" s="380">
        <v>0</v>
      </c>
      <c r="K173" s="380">
        <v>32332</v>
      </c>
      <c r="L173" s="380">
        <v>831842</v>
      </c>
      <c r="M173" s="380"/>
      <c r="N173" s="381">
        <v>117873</v>
      </c>
      <c r="O173" s="380">
        <v>1330887</v>
      </c>
      <c r="P173" s="380">
        <v>2801</v>
      </c>
      <c r="Q173" s="380">
        <v>101941</v>
      </c>
      <c r="R173" s="380">
        <v>1553502</v>
      </c>
      <c r="S173" s="382"/>
      <c r="T173" s="219">
        <v>-190050</v>
      </c>
      <c r="U173" s="219">
        <v>67361</v>
      </c>
      <c r="V173" s="380">
        <v>-122689</v>
      </c>
      <c r="W173" s="382"/>
      <c r="X173" s="382"/>
      <c r="Y173" s="382"/>
      <c r="Z173" s="382"/>
    </row>
    <row r="174" spans="1:26">
      <c r="A174" s="374">
        <v>34903</v>
      </c>
      <c r="B174" s="375" t="s">
        <v>528</v>
      </c>
      <c r="C174" s="376">
        <v>8.1363000000000003E-6</v>
      </c>
      <c r="D174" s="376">
        <v>8.3586205918621488E-6</v>
      </c>
      <c r="E174" s="377">
        <v>231875</v>
      </c>
      <c r="F174" s="378">
        <v>251539</v>
      </c>
      <c r="G174" s="378"/>
      <c r="H174" s="379">
        <v>68194</v>
      </c>
      <c r="I174" s="380">
        <v>20574</v>
      </c>
      <c r="J174" s="380">
        <v>0</v>
      </c>
      <c r="K174" s="380">
        <v>1485</v>
      </c>
      <c r="L174" s="380">
        <v>90253</v>
      </c>
      <c r="M174" s="380"/>
      <c r="N174" s="381">
        <v>73723</v>
      </c>
      <c r="O174" s="380">
        <v>61129</v>
      </c>
      <c r="P174" s="380">
        <v>129</v>
      </c>
      <c r="Q174" s="380">
        <v>4682</v>
      </c>
      <c r="R174" s="380">
        <v>139663</v>
      </c>
      <c r="S174" s="382"/>
      <c r="T174" s="219">
        <v>-8730</v>
      </c>
      <c r="U174" s="219">
        <v>-9908</v>
      </c>
      <c r="V174" s="380">
        <v>-18638</v>
      </c>
      <c r="W174" s="382"/>
      <c r="X174" s="382"/>
      <c r="Y174" s="382"/>
      <c r="Z174" s="382"/>
    </row>
    <row r="175" spans="1:26">
      <c r="A175" s="374">
        <v>34905</v>
      </c>
      <c r="B175" s="375" t="s">
        <v>529</v>
      </c>
      <c r="C175" s="376">
        <v>5.7486449999999997E-4</v>
      </c>
      <c r="D175" s="376">
        <v>5.9387645850150555E-4</v>
      </c>
      <c r="E175" s="377">
        <v>16474638</v>
      </c>
      <c r="F175" s="378">
        <v>17772277</v>
      </c>
      <c r="G175" s="378"/>
      <c r="H175" s="379">
        <v>200372</v>
      </c>
      <c r="I175" s="380">
        <v>1453619</v>
      </c>
      <c r="J175" s="380">
        <v>0</v>
      </c>
      <c r="K175" s="380">
        <v>104925</v>
      </c>
      <c r="L175" s="380">
        <v>1758916</v>
      </c>
      <c r="M175" s="380"/>
      <c r="N175" s="381">
        <v>1110868</v>
      </c>
      <c r="O175" s="380">
        <v>4319050</v>
      </c>
      <c r="P175" s="380">
        <v>9091</v>
      </c>
      <c r="Q175" s="380">
        <v>330825</v>
      </c>
      <c r="R175" s="380">
        <v>5769834</v>
      </c>
      <c r="S175" s="382"/>
      <c r="T175" s="220">
        <v>-616757</v>
      </c>
      <c r="U175" s="220">
        <v>-480895</v>
      </c>
      <c r="V175" s="380">
        <v>-1097652</v>
      </c>
      <c r="W175" s="382"/>
      <c r="X175" s="382"/>
      <c r="Y175" s="382"/>
      <c r="Z175" s="382"/>
    </row>
    <row r="176" spans="1:26">
      <c r="A176" s="374">
        <v>34910</v>
      </c>
      <c r="B176" s="375" t="s">
        <v>530</v>
      </c>
      <c r="C176" s="376">
        <v>2.0109554000000002E-3</v>
      </c>
      <c r="D176" s="376">
        <v>1.9971198927613517E-3</v>
      </c>
      <c r="E176" s="377">
        <v>55401806</v>
      </c>
      <c r="F176" s="378">
        <v>62169880</v>
      </c>
      <c r="G176" s="378"/>
      <c r="H176" s="379">
        <v>994267</v>
      </c>
      <c r="I176" s="380">
        <v>5084961</v>
      </c>
      <c r="J176" s="380">
        <v>0</v>
      </c>
      <c r="K176" s="380">
        <v>367042</v>
      </c>
      <c r="L176" s="380">
        <v>6446270</v>
      </c>
      <c r="M176" s="380"/>
      <c r="N176" s="381">
        <v>1803371</v>
      </c>
      <c r="O176" s="380">
        <v>15108632</v>
      </c>
      <c r="P176" s="380">
        <v>31802</v>
      </c>
      <c r="Q176" s="380">
        <v>1157271</v>
      </c>
      <c r="R176" s="380">
        <v>18101076</v>
      </c>
      <c r="S176" s="382"/>
      <c r="T176" s="219">
        <v>-2157499</v>
      </c>
      <c r="U176" s="219">
        <v>-230520</v>
      </c>
      <c r="V176" s="380">
        <v>-2388019</v>
      </c>
      <c r="W176" s="382"/>
      <c r="X176" s="382"/>
      <c r="Y176" s="382"/>
      <c r="Z176" s="382"/>
    </row>
    <row r="177" spans="1:26">
      <c r="A177" s="374">
        <v>35000</v>
      </c>
      <c r="B177" s="375" t="s">
        <v>531</v>
      </c>
      <c r="C177" s="376">
        <v>1.2988718999999999E-3</v>
      </c>
      <c r="D177" s="376">
        <v>1.3316025322283177E-3</v>
      </c>
      <c r="E177" s="377">
        <v>36939788</v>
      </c>
      <c r="F177" s="378">
        <v>40155396</v>
      </c>
      <c r="G177" s="378"/>
      <c r="H177" s="379">
        <v>479359</v>
      </c>
      <c r="I177" s="380">
        <v>3284366</v>
      </c>
      <c r="J177" s="380">
        <v>0</v>
      </c>
      <c r="K177" s="380">
        <v>237072</v>
      </c>
      <c r="L177" s="380">
        <v>4000797</v>
      </c>
      <c r="M177" s="380"/>
      <c r="N177" s="381">
        <v>1843607</v>
      </c>
      <c r="O177" s="380">
        <v>9758634</v>
      </c>
      <c r="P177" s="380">
        <v>20541</v>
      </c>
      <c r="Q177" s="380">
        <v>747479</v>
      </c>
      <c r="R177" s="380">
        <v>12370261</v>
      </c>
      <c r="S177" s="382"/>
      <c r="T177" s="219">
        <v>-1393525</v>
      </c>
      <c r="U177" s="219">
        <v>-63691</v>
      </c>
      <c r="V177" s="380">
        <v>-1457216</v>
      </c>
      <c r="W177" s="382"/>
      <c r="X177" s="382"/>
      <c r="Y177" s="382"/>
      <c r="Z177" s="382"/>
    </row>
    <row r="178" spans="1:26">
      <c r="A178" s="374">
        <v>35005</v>
      </c>
      <c r="B178" s="375" t="s">
        <v>532</v>
      </c>
      <c r="C178" s="376">
        <v>5.3298940000000002E-4</v>
      </c>
      <c r="D178" s="376">
        <v>5.3161530369921577E-4</v>
      </c>
      <c r="E178" s="377">
        <v>14747461</v>
      </c>
      <c r="F178" s="378">
        <v>16477684</v>
      </c>
      <c r="G178" s="378"/>
      <c r="H178" s="379">
        <v>312204</v>
      </c>
      <c r="I178" s="380">
        <v>1347733</v>
      </c>
      <c r="J178" s="380">
        <v>0</v>
      </c>
      <c r="K178" s="380">
        <v>97282</v>
      </c>
      <c r="L178" s="380">
        <v>1757219</v>
      </c>
      <c r="M178" s="380"/>
      <c r="N178" s="381">
        <v>1944637</v>
      </c>
      <c r="O178" s="380">
        <v>4004435</v>
      </c>
      <c r="P178" s="380">
        <v>8429</v>
      </c>
      <c r="Q178" s="380">
        <v>306726</v>
      </c>
      <c r="R178" s="380">
        <v>6264227</v>
      </c>
      <c r="S178" s="382"/>
      <c r="T178" s="220">
        <v>-571830</v>
      </c>
      <c r="U178" s="220">
        <v>-532196</v>
      </c>
      <c r="V178" s="380">
        <v>-1104026</v>
      </c>
      <c r="W178" s="382"/>
      <c r="X178" s="382"/>
      <c r="Y178" s="382"/>
      <c r="Z178" s="382"/>
    </row>
    <row r="179" spans="1:26">
      <c r="A179" s="374">
        <v>35100</v>
      </c>
      <c r="B179" s="375" t="s">
        <v>533</v>
      </c>
      <c r="C179" s="376">
        <v>1.16178414E-2</v>
      </c>
      <c r="D179" s="376">
        <v>1.2100129063992377E-2</v>
      </c>
      <c r="E179" s="377">
        <v>335667880</v>
      </c>
      <c r="F179" s="378">
        <v>359172461</v>
      </c>
      <c r="G179" s="378"/>
      <c r="H179" s="379">
        <v>5812120</v>
      </c>
      <c r="I179" s="380">
        <v>29377215</v>
      </c>
      <c r="J179" s="380">
        <v>0</v>
      </c>
      <c r="K179" s="380">
        <v>2120502</v>
      </c>
      <c r="L179" s="380">
        <v>37309837</v>
      </c>
      <c r="M179" s="380"/>
      <c r="N179" s="381">
        <v>18264022</v>
      </c>
      <c r="O179" s="380">
        <v>87286714</v>
      </c>
      <c r="P179" s="380">
        <v>183731</v>
      </c>
      <c r="Q179" s="380">
        <v>6685871</v>
      </c>
      <c r="R179" s="380">
        <v>112420338</v>
      </c>
      <c r="S179" s="382"/>
      <c r="T179" s="219">
        <v>-12464466</v>
      </c>
      <c r="U179" s="219">
        <v>903959</v>
      </c>
      <c r="V179" s="380">
        <v>-11560507</v>
      </c>
      <c r="W179" s="382"/>
      <c r="X179" s="382"/>
      <c r="Y179" s="382"/>
      <c r="Z179" s="382"/>
    </row>
    <row r="180" spans="1:26">
      <c r="A180" s="374">
        <v>35105</v>
      </c>
      <c r="B180" s="375" t="s">
        <v>534</v>
      </c>
      <c r="C180" s="376">
        <v>1.0013851000000001E-3</v>
      </c>
      <c r="D180" s="376">
        <v>1.0128440856457274E-3</v>
      </c>
      <c r="E180" s="377">
        <v>28097157</v>
      </c>
      <c r="F180" s="378">
        <v>30958415</v>
      </c>
      <c r="G180" s="378"/>
      <c r="H180" s="379">
        <v>400922</v>
      </c>
      <c r="I180" s="380">
        <v>2532132</v>
      </c>
      <c r="J180" s="380">
        <v>0</v>
      </c>
      <c r="K180" s="380">
        <v>182774</v>
      </c>
      <c r="L180" s="380">
        <v>3115828</v>
      </c>
      <c r="M180" s="380"/>
      <c r="N180" s="381">
        <v>936950</v>
      </c>
      <c r="O180" s="380">
        <v>7523568</v>
      </c>
      <c r="P180" s="380">
        <v>15836</v>
      </c>
      <c r="Q180" s="380">
        <v>576280</v>
      </c>
      <c r="R180" s="380">
        <v>9052634</v>
      </c>
      <c r="S180" s="382"/>
      <c r="T180" s="219">
        <v>-1074360</v>
      </c>
      <c r="U180" s="219">
        <v>-440577</v>
      </c>
      <c r="V180" s="380">
        <v>-1514937</v>
      </c>
      <c r="W180" s="382"/>
      <c r="X180" s="382"/>
      <c r="Y180" s="382"/>
      <c r="Z180" s="382"/>
    </row>
    <row r="181" spans="1:26">
      <c r="A181" s="374">
        <v>35106</v>
      </c>
      <c r="B181" s="375" t="s">
        <v>535</v>
      </c>
      <c r="C181" s="376">
        <v>2.469576E-4</v>
      </c>
      <c r="D181" s="376">
        <v>2.5732723999817336E-4</v>
      </c>
      <c r="E181" s="377">
        <v>7138477</v>
      </c>
      <c r="F181" s="378">
        <v>7634841</v>
      </c>
      <c r="G181" s="378"/>
      <c r="H181" s="379">
        <v>162331</v>
      </c>
      <c r="I181" s="380">
        <v>624464</v>
      </c>
      <c r="J181" s="380">
        <v>0</v>
      </c>
      <c r="K181" s="380">
        <v>45075</v>
      </c>
      <c r="L181" s="380">
        <v>831870</v>
      </c>
      <c r="M181" s="380"/>
      <c r="N181" s="381">
        <v>764743</v>
      </c>
      <c r="O181" s="380">
        <v>1855432</v>
      </c>
      <c r="P181" s="380">
        <v>3906</v>
      </c>
      <c r="Q181" s="380">
        <v>142120</v>
      </c>
      <c r="R181" s="380">
        <v>2766201</v>
      </c>
      <c r="S181" s="382"/>
      <c r="T181" s="219">
        <v>-264954</v>
      </c>
      <c r="U181" s="219">
        <v>-169399</v>
      </c>
      <c r="V181" s="380">
        <v>-434353</v>
      </c>
      <c r="W181" s="382"/>
      <c r="X181" s="382"/>
      <c r="Y181" s="382"/>
      <c r="Z181" s="382"/>
    </row>
    <row r="182" spans="1:26">
      <c r="A182" s="374">
        <v>35200</v>
      </c>
      <c r="B182" s="375" t="s">
        <v>536</v>
      </c>
      <c r="C182" s="376">
        <v>4.301396E-4</v>
      </c>
      <c r="D182" s="376">
        <v>4.3944224883137739E-4</v>
      </c>
      <c r="E182" s="377">
        <v>12190502</v>
      </c>
      <c r="F182" s="378">
        <v>13298021</v>
      </c>
      <c r="G182" s="378"/>
      <c r="H182" s="379">
        <v>101591</v>
      </c>
      <c r="I182" s="380">
        <v>1087664</v>
      </c>
      <c r="J182" s="380">
        <v>0</v>
      </c>
      <c r="K182" s="380">
        <v>78510</v>
      </c>
      <c r="L182" s="380">
        <v>1267765</v>
      </c>
      <c r="M182" s="380"/>
      <c r="N182" s="381">
        <v>1712009</v>
      </c>
      <c r="O182" s="380">
        <v>3231708</v>
      </c>
      <c r="P182" s="380">
        <v>6802</v>
      </c>
      <c r="Q182" s="380">
        <v>247538</v>
      </c>
      <c r="R182" s="380">
        <v>5198057</v>
      </c>
      <c r="S182" s="382"/>
      <c r="T182" s="219">
        <v>-461486</v>
      </c>
      <c r="U182" s="219">
        <v>-388767</v>
      </c>
      <c r="V182" s="380">
        <v>-850253</v>
      </c>
      <c r="W182" s="382"/>
      <c r="X182" s="382"/>
      <c r="Y182" s="382"/>
      <c r="Z182" s="382"/>
    </row>
    <row r="183" spans="1:26">
      <c r="A183" s="374">
        <v>35300</v>
      </c>
      <c r="B183" s="375" t="s">
        <v>537</v>
      </c>
      <c r="C183" s="376">
        <v>3.2129951000000002E-3</v>
      </c>
      <c r="D183" s="376">
        <v>3.4492446714992271E-3</v>
      </c>
      <c r="E183" s="377">
        <v>95684983</v>
      </c>
      <c r="F183" s="378">
        <v>99331650</v>
      </c>
      <c r="G183" s="378"/>
      <c r="H183" s="379">
        <v>2931697</v>
      </c>
      <c r="I183" s="380">
        <v>8124474</v>
      </c>
      <c r="J183" s="380">
        <v>0</v>
      </c>
      <c r="K183" s="380">
        <v>586440</v>
      </c>
      <c r="L183" s="380">
        <v>11642611</v>
      </c>
      <c r="M183" s="380"/>
      <c r="N183" s="381">
        <v>14546567</v>
      </c>
      <c r="O183" s="380">
        <v>24139750</v>
      </c>
      <c r="P183" s="380">
        <v>50812</v>
      </c>
      <c r="Q183" s="380">
        <v>1849024</v>
      </c>
      <c r="R183" s="380">
        <v>40586153</v>
      </c>
      <c r="S183" s="382"/>
      <c r="T183" s="219">
        <v>-3447134</v>
      </c>
      <c r="U183" s="219">
        <v>-1011139</v>
      </c>
      <c r="V183" s="380">
        <v>-4458273</v>
      </c>
      <c r="W183" s="382"/>
      <c r="X183" s="382"/>
      <c r="Y183" s="382"/>
      <c r="Z183" s="382"/>
    </row>
    <row r="184" spans="1:26">
      <c r="A184" s="374">
        <v>35305</v>
      </c>
      <c r="B184" s="375" t="s">
        <v>538</v>
      </c>
      <c r="C184" s="376">
        <v>1.2836293E-3</v>
      </c>
      <c r="D184" s="376">
        <v>1.2217880019113677E-3</v>
      </c>
      <c r="E184" s="377">
        <v>33893439</v>
      </c>
      <c r="F184" s="378">
        <v>39684162</v>
      </c>
      <c r="G184" s="378"/>
      <c r="H184" s="379">
        <v>2567389</v>
      </c>
      <c r="I184" s="380">
        <v>3245823</v>
      </c>
      <c r="J184" s="380">
        <v>0</v>
      </c>
      <c r="K184" s="380">
        <v>234290</v>
      </c>
      <c r="L184" s="380">
        <v>6047502</v>
      </c>
      <c r="M184" s="380"/>
      <c r="N184" s="381">
        <v>1129620</v>
      </c>
      <c r="O184" s="380">
        <v>9644114</v>
      </c>
      <c r="P184" s="380">
        <v>20300</v>
      </c>
      <c r="Q184" s="380">
        <v>738707</v>
      </c>
      <c r="R184" s="380">
        <v>11532741</v>
      </c>
      <c r="S184" s="382"/>
      <c r="T184" s="219">
        <v>-1377172</v>
      </c>
      <c r="U184" s="219">
        <v>170084</v>
      </c>
      <c r="V184" s="380">
        <v>-1207088</v>
      </c>
      <c r="W184" s="382"/>
      <c r="X184" s="382"/>
      <c r="Y184" s="382"/>
      <c r="Z184" s="382"/>
    </row>
    <row r="185" spans="1:26">
      <c r="A185" s="374">
        <v>35400</v>
      </c>
      <c r="B185" s="375" t="s">
        <v>539</v>
      </c>
      <c r="C185" s="376">
        <v>2.5374806000000001E-3</v>
      </c>
      <c r="D185" s="376">
        <v>2.6178109742170381E-3</v>
      </c>
      <c r="E185" s="377">
        <v>72620305</v>
      </c>
      <c r="F185" s="378">
        <v>78447719</v>
      </c>
      <c r="G185" s="378"/>
      <c r="H185" s="379">
        <v>1055400</v>
      </c>
      <c r="I185" s="380">
        <v>6416348</v>
      </c>
      <c r="J185" s="380">
        <v>0</v>
      </c>
      <c r="K185" s="380">
        <v>463144</v>
      </c>
      <c r="L185" s="380">
        <v>7934892</v>
      </c>
      <c r="M185" s="380"/>
      <c r="N185" s="381">
        <v>4786698</v>
      </c>
      <c r="O185" s="380">
        <v>19064501</v>
      </c>
      <c r="P185" s="380">
        <v>40129</v>
      </c>
      <c r="Q185" s="380">
        <v>1460277</v>
      </c>
      <c r="R185" s="380">
        <v>25351605</v>
      </c>
      <c r="S185" s="382"/>
      <c r="T185" s="219">
        <v>-2722395</v>
      </c>
      <c r="U185" s="219">
        <v>-1011732</v>
      </c>
      <c r="V185" s="380">
        <v>-3734127</v>
      </c>
      <c r="W185" s="382"/>
      <c r="X185" s="382"/>
      <c r="Y185" s="382"/>
      <c r="Z185" s="382"/>
    </row>
    <row r="186" spans="1:26">
      <c r="A186" s="374">
        <v>35401</v>
      </c>
      <c r="B186" s="375" t="s">
        <v>540</v>
      </c>
      <c r="C186" s="376">
        <v>3.0537499999999997E-5</v>
      </c>
      <c r="D186" s="376">
        <v>2.5269290781054686E-5</v>
      </c>
      <c r="E186" s="377">
        <v>700992</v>
      </c>
      <c r="F186" s="378">
        <v>944085</v>
      </c>
      <c r="G186" s="378"/>
      <c r="H186" s="379">
        <v>235388</v>
      </c>
      <c r="I186" s="380">
        <v>77218</v>
      </c>
      <c r="J186" s="380">
        <v>0</v>
      </c>
      <c r="K186" s="380">
        <v>5574</v>
      </c>
      <c r="L186" s="380">
        <v>318180</v>
      </c>
      <c r="M186" s="380"/>
      <c r="N186" s="381">
        <v>148532</v>
      </c>
      <c r="O186" s="380">
        <v>229433</v>
      </c>
      <c r="P186" s="380">
        <v>483</v>
      </c>
      <c r="Q186" s="380">
        <v>17574</v>
      </c>
      <c r="R186" s="380">
        <v>396022</v>
      </c>
      <c r="S186" s="382"/>
      <c r="T186" s="219">
        <v>-32762</v>
      </c>
      <c r="U186" s="219">
        <v>38596</v>
      </c>
      <c r="V186" s="380">
        <v>5834</v>
      </c>
      <c r="W186" s="382"/>
      <c r="X186" s="382"/>
      <c r="Y186" s="382"/>
      <c r="Z186" s="382"/>
    </row>
    <row r="187" spans="1:26">
      <c r="A187" s="374">
        <v>35405</v>
      </c>
      <c r="B187" s="375" t="s">
        <v>541</v>
      </c>
      <c r="C187" s="376">
        <v>8.1186449999999999E-4</v>
      </c>
      <c r="D187" s="376">
        <v>8.0040054662220133E-4</v>
      </c>
      <c r="E187" s="377">
        <v>22203792</v>
      </c>
      <c r="F187" s="378">
        <v>25099273</v>
      </c>
      <c r="G187" s="378"/>
      <c r="H187" s="379">
        <v>347555</v>
      </c>
      <c r="I187" s="380">
        <v>2052904</v>
      </c>
      <c r="J187" s="380">
        <v>0</v>
      </c>
      <c r="K187" s="380">
        <v>148182</v>
      </c>
      <c r="L187" s="380">
        <v>2548641</v>
      </c>
      <c r="M187" s="380"/>
      <c r="N187" s="381">
        <v>2169584</v>
      </c>
      <c r="O187" s="380">
        <v>6099669</v>
      </c>
      <c r="P187" s="380">
        <v>12839</v>
      </c>
      <c r="Q187" s="380">
        <v>467214</v>
      </c>
      <c r="R187" s="380">
        <v>8749306</v>
      </c>
      <c r="S187" s="382"/>
      <c r="T187" s="220">
        <v>-871027</v>
      </c>
      <c r="U187" s="220">
        <v>-840846</v>
      </c>
      <c r="V187" s="380">
        <v>-1711873</v>
      </c>
      <c r="W187" s="382"/>
      <c r="X187" s="382"/>
      <c r="Y187" s="382"/>
      <c r="Z187" s="382"/>
    </row>
    <row r="188" spans="1:26">
      <c r="A188" s="374">
        <v>35500</v>
      </c>
      <c r="B188" s="375" t="s">
        <v>542</v>
      </c>
      <c r="C188" s="376">
        <v>3.3923358000000001E-3</v>
      </c>
      <c r="D188" s="376">
        <v>3.5161942993141861E-3</v>
      </c>
      <c r="E188" s="377">
        <v>97542223</v>
      </c>
      <c r="F188" s="378">
        <v>104876074</v>
      </c>
      <c r="G188" s="378"/>
      <c r="H188" s="379">
        <v>0</v>
      </c>
      <c r="I188" s="380">
        <v>8577960</v>
      </c>
      <c r="J188" s="380">
        <v>0</v>
      </c>
      <c r="K188" s="380">
        <v>619173</v>
      </c>
      <c r="L188" s="380">
        <v>9197133</v>
      </c>
      <c r="M188" s="380"/>
      <c r="N188" s="381">
        <v>9664763</v>
      </c>
      <c r="O188" s="380">
        <v>25487165</v>
      </c>
      <c r="P188" s="380">
        <v>53648</v>
      </c>
      <c r="Q188" s="380">
        <v>1952232</v>
      </c>
      <c r="R188" s="380">
        <v>37157808</v>
      </c>
      <c r="S188" s="382"/>
      <c r="T188" s="219">
        <v>-3639545</v>
      </c>
      <c r="U188" s="219">
        <v>-3123037</v>
      </c>
      <c r="V188" s="380">
        <v>-6762582</v>
      </c>
      <c r="W188" s="382"/>
      <c r="X188" s="382"/>
      <c r="Y188" s="382"/>
      <c r="Z188" s="382"/>
    </row>
    <row r="189" spans="1:26">
      <c r="A189" s="374">
        <v>35600</v>
      </c>
      <c r="B189" s="375" t="s">
        <v>543</v>
      </c>
      <c r="C189" s="376">
        <v>1.4524538000000001E-3</v>
      </c>
      <c r="D189" s="376">
        <v>1.4828795232318212E-3</v>
      </c>
      <c r="E189" s="377">
        <v>41136340</v>
      </c>
      <c r="F189" s="378">
        <v>44903471</v>
      </c>
      <c r="G189" s="378"/>
      <c r="H189" s="379">
        <v>677140</v>
      </c>
      <c r="I189" s="380">
        <v>3672717</v>
      </c>
      <c r="J189" s="380">
        <v>0</v>
      </c>
      <c r="K189" s="380">
        <v>265104</v>
      </c>
      <c r="L189" s="380">
        <v>4614961</v>
      </c>
      <c r="M189" s="380"/>
      <c r="N189" s="381">
        <v>2619412</v>
      </c>
      <c r="O189" s="380">
        <v>10912519</v>
      </c>
      <c r="P189" s="380">
        <v>22970</v>
      </c>
      <c r="Q189" s="380">
        <v>835863</v>
      </c>
      <c r="R189" s="380">
        <v>14390764</v>
      </c>
      <c r="S189" s="382"/>
      <c r="T189" s="219">
        <v>-1558299</v>
      </c>
      <c r="U189" s="219">
        <v>-58859</v>
      </c>
      <c r="V189" s="380">
        <v>-1617158</v>
      </c>
      <c r="W189" s="382"/>
      <c r="X189" s="382"/>
      <c r="Y189" s="382"/>
      <c r="Z189" s="382"/>
    </row>
    <row r="190" spans="1:26">
      <c r="A190" s="374">
        <v>35700</v>
      </c>
      <c r="B190" s="375" t="s">
        <v>544</v>
      </c>
      <c r="C190" s="376">
        <v>7.7688520000000001E-4</v>
      </c>
      <c r="D190" s="376">
        <v>8.0206536567271577E-4</v>
      </c>
      <c r="E190" s="377">
        <v>22249976</v>
      </c>
      <c r="F190" s="378">
        <v>24017867</v>
      </c>
      <c r="G190" s="378"/>
      <c r="H190" s="379">
        <v>333509</v>
      </c>
      <c r="I190" s="380">
        <v>1964455</v>
      </c>
      <c r="J190" s="380">
        <v>0</v>
      </c>
      <c r="K190" s="380">
        <v>141798</v>
      </c>
      <c r="L190" s="380">
        <v>2439762</v>
      </c>
      <c r="M190" s="380"/>
      <c r="N190" s="381">
        <v>1964222</v>
      </c>
      <c r="O190" s="380">
        <v>5836864</v>
      </c>
      <c r="P190" s="380">
        <v>12286</v>
      </c>
      <c r="Q190" s="380">
        <v>447084</v>
      </c>
      <c r="R190" s="380">
        <v>8260456</v>
      </c>
      <c r="S190" s="382"/>
      <c r="T190" s="220">
        <v>-833499</v>
      </c>
      <c r="U190" s="220">
        <v>-317009</v>
      </c>
      <c r="V190" s="380">
        <v>-1150508</v>
      </c>
      <c r="W190" s="382"/>
      <c r="X190" s="382"/>
      <c r="Y190" s="382"/>
      <c r="Z190" s="382"/>
    </row>
    <row r="191" spans="1:26">
      <c r="A191" s="374">
        <v>35800</v>
      </c>
      <c r="B191" s="375" t="s">
        <v>545</v>
      </c>
      <c r="C191" s="376">
        <v>9.9923900000000007E-4</v>
      </c>
      <c r="D191" s="376">
        <v>1.0805410381615902E-3</v>
      </c>
      <c r="E191" s="377">
        <v>29975128</v>
      </c>
      <c r="F191" s="378">
        <v>30892067</v>
      </c>
      <c r="G191" s="378"/>
      <c r="H191" s="379">
        <v>354203</v>
      </c>
      <c r="I191" s="380">
        <v>2526705</v>
      </c>
      <c r="J191" s="380">
        <v>0</v>
      </c>
      <c r="K191" s="380">
        <v>182382</v>
      </c>
      <c r="L191" s="380">
        <v>3063290</v>
      </c>
      <c r="M191" s="380"/>
      <c r="N191" s="381">
        <v>4578651</v>
      </c>
      <c r="O191" s="380">
        <v>7507444</v>
      </c>
      <c r="P191" s="380">
        <v>15803</v>
      </c>
      <c r="Q191" s="380">
        <v>575045</v>
      </c>
      <c r="R191" s="380">
        <v>12676943</v>
      </c>
      <c r="S191" s="382"/>
      <c r="T191" s="219">
        <v>-1072056</v>
      </c>
      <c r="U191" s="219">
        <v>-1220812</v>
      </c>
      <c r="V191" s="380">
        <v>-2292868</v>
      </c>
      <c r="W191" s="382"/>
      <c r="X191" s="382"/>
      <c r="Y191" s="382"/>
      <c r="Z191" s="382"/>
    </row>
    <row r="192" spans="1:26">
      <c r="A192" s="374">
        <v>35805</v>
      </c>
      <c r="B192" s="375" t="s">
        <v>546</v>
      </c>
      <c r="C192" s="376">
        <v>2.1476399999999999E-4</v>
      </c>
      <c r="D192" s="376">
        <v>2.1938772613966349E-4</v>
      </c>
      <c r="E192" s="377">
        <v>6086002</v>
      </c>
      <c r="F192" s="378">
        <v>6639557</v>
      </c>
      <c r="G192" s="378"/>
      <c r="H192" s="379">
        <v>625953</v>
      </c>
      <c r="I192" s="380">
        <v>543059</v>
      </c>
      <c r="J192" s="380">
        <v>0</v>
      </c>
      <c r="K192" s="380">
        <v>39199</v>
      </c>
      <c r="L192" s="380">
        <v>1208211</v>
      </c>
      <c r="M192" s="380"/>
      <c r="N192" s="381">
        <v>198329</v>
      </c>
      <c r="O192" s="380">
        <v>1613557</v>
      </c>
      <c r="P192" s="380">
        <v>3396</v>
      </c>
      <c r="Q192" s="380">
        <v>123593</v>
      </c>
      <c r="R192" s="380">
        <v>1938875</v>
      </c>
      <c r="S192" s="382"/>
      <c r="T192" s="219">
        <v>-230414</v>
      </c>
      <c r="U192" s="219">
        <v>249957</v>
      </c>
      <c r="V192" s="380">
        <v>19543</v>
      </c>
      <c r="W192" s="382"/>
      <c r="X192" s="382"/>
      <c r="Y192" s="382"/>
      <c r="Z192" s="382"/>
    </row>
    <row r="193" spans="1:26">
      <c r="A193" s="374">
        <v>35900</v>
      </c>
      <c r="B193" s="375" t="s">
        <v>547</v>
      </c>
      <c r="C193" s="376">
        <v>1.9624575000000001E-3</v>
      </c>
      <c r="D193" s="376">
        <v>2.0589142721616233E-3</v>
      </c>
      <c r="E193" s="377">
        <v>57116035</v>
      </c>
      <c r="F193" s="378">
        <v>60670538</v>
      </c>
      <c r="G193" s="378"/>
      <c r="H193" s="379">
        <v>86847</v>
      </c>
      <c r="I193" s="380">
        <v>4962328</v>
      </c>
      <c r="J193" s="380">
        <v>0</v>
      </c>
      <c r="K193" s="380">
        <v>358190</v>
      </c>
      <c r="L193" s="380">
        <v>5407365</v>
      </c>
      <c r="M193" s="380"/>
      <c r="N193" s="381">
        <v>6924063</v>
      </c>
      <c r="O193" s="380">
        <v>14744259</v>
      </c>
      <c r="P193" s="380">
        <v>31035</v>
      </c>
      <c r="Q193" s="380">
        <v>1129361</v>
      </c>
      <c r="R193" s="380">
        <v>22828718</v>
      </c>
      <c r="S193" s="382"/>
      <c r="T193" s="219">
        <v>-2105466</v>
      </c>
      <c r="U193" s="219">
        <v>-1843268</v>
      </c>
      <c r="V193" s="380">
        <v>-3948734</v>
      </c>
      <c r="W193" s="382"/>
      <c r="X193" s="382"/>
      <c r="Y193" s="382"/>
      <c r="Z193" s="382"/>
    </row>
    <row r="194" spans="1:26">
      <c r="A194" s="374">
        <v>35905</v>
      </c>
      <c r="B194" s="375" t="s">
        <v>548</v>
      </c>
      <c r="C194" s="376">
        <v>2.2349110000000001E-4</v>
      </c>
      <c r="D194" s="376">
        <v>2.1873166384799413E-4</v>
      </c>
      <c r="E194" s="377">
        <v>6067803</v>
      </c>
      <c r="F194" s="378">
        <v>6909360</v>
      </c>
      <c r="G194" s="378"/>
      <c r="H194" s="379">
        <v>224120</v>
      </c>
      <c r="I194" s="380">
        <v>565126</v>
      </c>
      <c r="J194" s="380">
        <v>0</v>
      </c>
      <c r="K194" s="380">
        <v>40792</v>
      </c>
      <c r="L194" s="380">
        <v>830038</v>
      </c>
      <c r="M194" s="380"/>
      <c r="N194" s="381">
        <v>1440971</v>
      </c>
      <c r="O194" s="380">
        <v>1679125</v>
      </c>
      <c r="P194" s="380">
        <v>3534</v>
      </c>
      <c r="Q194" s="380">
        <v>128615</v>
      </c>
      <c r="R194" s="380">
        <v>3252245</v>
      </c>
      <c r="S194" s="382"/>
      <c r="T194" s="219">
        <v>-239776</v>
      </c>
      <c r="U194" s="219">
        <v>-432583</v>
      </c>
      <c r="V194" s="380">
        <v>-672359</v>
      </c>
      <c r="W194" s="382"/>
      <c r="X194" s="382"/>
      <c r="Y194" s="382"/>
      <c r="Z194" s="382"/>
    </row>
    <row r="195" spans="1:26">
      <c r="A195" s="374">
        <v>36000</v>
      </c>
      <c r="B195" s="375" t="s">
        <v>549</v>
      </c>
      <c r="C195" s="376">
        <v>5.4294448299999999E-2</v>
      </c>
      <c r="D195" s="376">
        <v>5.4000465506441157E-2</v>
      </c>
      <c r="E195" s="377">
        <v>1498018880</v>
      </c>
      <c r="F195" s="378">
        <v>1678545090</v>
      </c>
      <c r="G195" s="378"/>
      <c r="H195" s="379">
        <v>35597331</v>
      </c>
      <c r="I195" s="380">
        <v>137290536</v>
      </c>
      <c r="J195" s="380">
        <v>0</v>
      </c>
      <c r="K195" s="380">
        <v>9909887</v>
      </c>
      <c r="L195" s="380">
        <v>182797754</v>
      </c>
      <c r="M195" s="380"/>
      <c r="N195" s="381">
        <v>32193153</v>
      </c>
      <c r="O195" s="380">
        <v>407922938</v>
      </c>
      <c r="P195" s="380">
        <v>858644</v>
      </c>
      <c r="Q195" s="380">
        <v>31245538</v>
      </c>
      <c r="R195" s="380">
        <v>472220273</v>
      </c>
      <c r="S195" s="382"/>
      <c r="T195" s="219">
        <v>-58251046</v>
      </c>
      <c r="U195" s="219">
        <v>9575728</v>
      </c>
      <c r="V195" s="380">
        <v>-48675318</v>
      </c>
      <c r="W195" s="382"/>
      <c r="X195" s="382"/>
      <c r="Y195" s="382"/>
      <c r="Z195" s="382"/>
    </row>
    <row r="196" spans="1:26">
      <c r="A196" s="374">
        <v>36001</v>
      </c>
      <c r="B196" s="375" t="s">
        <v>550</v>
      </c>
      <c r="C196" s="376">
        <v>0</v>
      </c>
      <c r="D196" s="376">
        <v>0</v>
      </c>
      <c r="E196" s="377">
        <v>0</v>
      </c>
      <c r="F196" s="378">
        <v>0</v>
      </c>
      <c r="G196" s="378"/>
      <c r="H196" s="379">
        <v>21242</v>
      </c>
      <c r="I196" s="380">
        <v>0</v>
      </c>
      <c r="J196" s="380">
        <v>0</v>
      </c>
      <c r="K196" s="380">
        <v>0</v>
      </c>
      <c r="L196" s="380">
        <v>21242</v>
      </c>
      <c r="M196" s="380"/>
      <c r="N196" s="381">
        <v>436720</v>
      </c>
      <c r="O196" s="380">
        <v>0</v>
      </c>
      <c r="P196" s="380">
        <v>0</v>
      </c>
      <c r="Q196" s="380">
        <v>0</v>
      </c>
      <c r="R196" s="380">
        <v>436720</v>
      </c>
      <c r="S196" s="382"/>
      <c r="T196" s="219">
        <v>0</v>
      </c>
      <c r="U196" s="219">
        <v>-197118</v>
      </c>
      <c r="V196" s="380">
        <v>-197118</v>
      </c>
      <c r="W196" s="382"/>
      <c r="X196" s="382"/>
      <c r="Y196" s="382"/>
      <c r="Z196" s="382"/>
    </row>
    <row r="197" spans="1:26">
      <c r="A197" s="374">
        <v>36002</v>
      </c>
      <c r="B197" s="375" t="s">
        <v>551</v>
      </c>
      <c r="C197" s="376">
        <v>0</v>
      </c>
      <c r="D197" s="376">
        <v>0</v>
      </c>
      <c r="E197" s="377">
        <v>0</v>
      </c>
      <c r="F197" s="378">
        <v>0</v>
      </c>
      <c r="G197" s="378"/>
      <c r="H197" s="379">
        <v>0</v>
      </c>
      <c r="I197" s="380">
        <v>0</v>
      </c>
      <c r="J197" s="380">
        <v>0</v>
      </c>
      <c r="K197" s="380">
        <v>0</v>
      </c>
      <c r="L197" s="380">
        <v>0</v>
      </c>
      <c r="M197" s="380"/>
      <c r="N197" s="381">
        <v>1231684</v>
      </c>
      <c r="O197" s="380">
        <v>0</v>
      </c>
      <c r="P197" s="380">
        <v>0</v>
      </c>
      <c r="Q197" s="380">
        <v>0</v>
      </c>
      <c r="R197" s="380">
        <v>1231684</v>
      </c>
      <c r="S197" s="382"/>
      <c r="T197" s="219">
        <v>0</v>
      </c>
      <c r="U197" s="219">
        <v>-1070064</v>
      </c>
      <c r="V197" s="380">
        <v>-1070064</v>
      </c>
      <c r="W197" s="382"/>
      <c r="X197" s="382"/>
      <c r="Y197" s="382"/>
      <c r="Z197" s="382"/>
    </row>
    <row r="198" spans="1:26">
      <c r="A198" s="374">
        <v>36003</v>
      </c>
      <c r="B198" s="375" t="s">
        <v>552</v>
      </c>
      <c r="C198" s="376">
        <v>3.3969350000000002E-4</v>
      </c>
      <c r="D198" s="376">
        <v>3.5257976298314693E-4</v>
      </c>
      <c r="E198" s="377">
        <v>9780863</v>
      </c>
      <c r="F198" s="378">
        <v>10501826</v>
      </c>
      <c r="G198" s="378"/>
      <c r="H198" s="379">
        <v>77350</v>
      </c>
      <c r="I198" s="380">
        <v>858959</v>
      </c>
      <c r="J198" s="380">
        <v>0</v>
      </c>
      <c r="K198" s="380">
        <v>62001</v>
      </c>
      <c r="L198" s="380">
        <v>998310</v>
      </c>
      <c r="M198" s="380"/>
      <c r="N198" s="381">
        <v>1434180</v>
      </c>
      <c r="O198" s="380">
        <v>2552172</v>
      </c>
      <c r="P198" s="380">
        <v>5372</v>
      </c>
      <c r="Q198" s="380">
        <v>195488</v>
      </c>
      <c r="R198" s="380">
        <v>4187212</v>
      </c>
      <c r="S198" s="382"/>
      <c r="T198" s="219">
        <v>-364449</v>
      </c>
      <c r="U198" s="219">
        <v>-376824</v>
      </c>
      <c r="V198" s="380">
        <v>-741273</v>
      </c>
      <c r="W198" s="382"/>
      <c r="X198" s="382"/>
      <c r="Y198" s="382"/>
      <c r="Z198" s="382"/>
    </row>
    <row r="199" spans="1:26">
      <c r="A199" s="374">
        <v>36004</v>
      </c>
      <c r="B199" s="375" t="s">
        <v>553</v>
      </c>
      <c r="C199" s="376">
        <v>3.0340160000000001E-4</v>
      </c>
      <c r="D199" s="376">
        <v>2.6891151077580673E-4</v>
      </c>
      <c r="E199" s="377">
        <v>7459834</v>
      </c>
      <c r="F199" s="378">
        <v>9379841</v>
      </c>
      <c r="G199" s="378"/>
      <c r="H199" s="379">
        <v>2240560</v>
      </c>
      <c r="I199" s="380">
        <v>767190</v>
      </c>
      <c r="J199" s="380">
        <v>0</v>
      </c>
      <c r="K199" s="380">
        <v>55377</v>
      </c>
      <c r="L199" s="380">
        <v>3063127</v>
      </c>
      <c r="M199" s="380"/>
      <c r="N199" s="381">
        <v>0</v>
      </c>
      <c r="O199" s="380">
        <v>2279505</v>
      </c>
      <c r="P199" s="380">
        <v>4798</v>
      </c>
      <c r="Q199" s="380">
        <v>174602</v>
      </c>
      <c r="R199" s="380">
        <v>2458905</v>
      </c>
      <c r="S199" s="382"/>
      <c r="T199" s="220">
        <v>-325512</v>
      </c>
      <c r="U199" s="220">
        <v>691224</v>
      </c>
      <c r="V199" s="380">
        <v>365712</v>
      </c>
      <c r="W199" s="382"/>
      <c r="X199" s="382"/>
      <c r="Y199" s="382"/>
      <c r="Z199" s="382"/>
    </row>
    <row r="200" spans="1:26">
      <c r="A200" s="374">
        <v>36005</v>
      </c>
      <c r="B200" s="375" t="s">
        <v>554</v>
      </c>
      <c r="C200" s="376">
        <v>3.9068907999999999E-3</v>
      </c>
      <c r="D200" s="376">
        <v>3.9665890341606469E-3</v>
      </c>
      <c r="E200" s="377">
        <v>110036556</v>
      </c>
      <c r="F200" s="378">
        <v>120783848</v>
      </c>
      <c r="G200" s="378"/>
      <c r="H200" s="379">
        <v>2431308</v>
      </c>
      <c r="I200" s="380">
        <v>9879079</v>
      </c>
      <c r="J200" s="380">
        <v>0</v>
      </c>
      <c r="K200" s="380">
        <v>713090</v>
      </c>
      <c r="L200" s="380">
        <v>13023477</v>
      </c>
      <c r="M200" s="380"/>
      <c r="N200" s="381">
        <v>12638820</v>
      </c>
      <c r="O200" s="380">
        <v>29353100</v>
      </c>
      <c r="P200" s="380">
        <v>61786</v>
      </c>
      <c r="Q200" s="380">
        <v>2248350</v>
      </c>
      <c r="R200" s="380">
        <v>44302056</v>
      </c>
      <c r="S200" s="382"/>
      <c r="T200" s="219">
        <v>-4191598</v>
      </c>
      <c r="U200" s="219">
        <v>-3638334</v>
      </c>
      <c r="V200" s="380">
        <v>-7829932</v>
      </c>
      <c r="W200" s="382"/>
      <c r="X200" s="382"/>
      <c r="Y200" s="382"/>
      <c r="Z200" s="382"/>
    </row>
    <row r="201" spans="1:26">
      <c r="A201" s="374">
        <v>36006</v>
      </c>
      <c r="B201" s="375" t="s">
        <v>555</v>
      </c>
      <c r="C201" s="376">
        <v>6.3387350000000003E-4</v>
      </c>
      <c r="D201" s="376">
        <v>6.2529823663455108E-4</v>
      </c>
      <c r="E201" s="377">
        <v>17346305</v>
      </c>
      <c r="F201" s="378">
        <v>19596575</v>
      </c>
      <c r="G201" s="378"/>
      <c r="H201" s="379">
        <v>2131792</v>
      </c>
      <c r="I201" s="380">
        <v>1602831</v>
      </c>
      <c r="J201" s="380">
        <v>0</v>
      </c>
      <c r="K201" s="380">
        <v>115695</v>
      </c>
      <c r="L201" s="380">
        <v>3850318</v>
      </c>
      <c r="M201" s="380"/>
      <c r="N201" s="381">
        <v>0</v>
      </c>
      <c r="O201" s="380">
        <v>4762394</v>
      </c>
      <c r="P201" s="380">
        <v>10024</v>
      </c>
      <c r="Q201" s="380">
        <v>364783</v>
      </c>
      <c r="R201" s="380">
        <v>5137201</v>
      </c>
      <c r="S201" s="382"/>
      <c r="T201" s="219">
        <v>-680065</v>
      </c>
      <c r="U201" s="219">
        <v>987740</v>
      </c>
      <c r="V201" s="380">
        <v>307675</v>
      </c>
      <c r="W201" s="382"/>
      <c r="X201" s="382"/>
      <c r="Y201" s="382"/>
      <c r="Z201" s="382"/>
    </row>
    <row r="202" spans="1:26">
      <c r="A202" s="374">
        <v>36007</v>
      </c>
      <c r="B202" s="375" t="s">
        <v>556</v>
      </c>
      <c r="C202" s="376">
        <v>1.9473860000000001E-4</v>
      </c>
      <c r="D202" s="376">
        <v>1.9800424464276104E-4</v>
      </c>
      <c r="E202" s="377">
        <v>5492806</v>
      </c>
      <c r="F202" s="378">
        <v>6020459</v>
      </c>
      <c r="G202" s="378"/>
      <c r="H202" s="379">
        <v>556208</v>
      </c>
      <c r="I202" s="380">
        <v>492422</v>
      </c>
      <c r="J202" s="380">
        <v>0</v>
      </c>
      <c r="K202" s="380">
        <v>35544</v>
      </c>
      <c r="L202" s="380">
        <v>1084174</v>
      </c>
      <c r="M202" s="380"/>
      <c r="N202" s="381">
        <v>128425</v>
      </c>
      <c r="O202" s="380">
        <v>1463102</v>
      </c>
      <c r="P202" s="380">
        <v>3080</v>
      </c>
      <c r="Q202" s="380">
        <v>112069</v>
      </c>
      <c r="R202" s="380">
        <v>1706676</v>
      </c>
      <c r="S202" s="382"/>
      <c r="T202" s="220">
        <v>-208930</v>
      </c>
      <c r="U202" s="220">
        <v>198855</v>
      </c>
      <c r="V202" s="380">
        <v>-10075</v>
      </c>
      <c r="W202" s="382"/>
      <c r="X202" s="382"/>
      <c r="Y202" s="382"/>
      <c r="Z202" s="382"/>
    </row>
    <row r="203" spans="1:26">
      <c r="A203" s="374">
        <v>36008</v>
      </c>
      <c r="B203" s="375" t="s">
        <v>557</v>
      </c>
      <c r="C203" s="376">
        <v>5.3343200000000003E-4</v>
      </c>
      <c r="D203" s="376">
        <v>5.4012455104535952E-4</v>
      </c>
      <c r="E203" s="377">
        <v>14983515</v>
      </c>
      <c r="F203" s="378">
        <v>16491367</v>
      </c>
      <c r="G203" s="378"/>
      <c r="H203" s="379">
        <v>647526</v>
      </c>
      <c r="I203" s="380">
        <v>1348852</v>
      </c>
      <c r="J203" s="380">
        <v>0</v>
      </c>
      <c r="K203" s="380">
        <v>97363</v>
      </c>
      <c r="L203" s="380">
        <v>2093741</v>
      </c>
      <c r="M203" s="380"/>
      <c r="N203" s="381">
        <v>1137103</v>
      </c>
      <c r="O203" s="380">
        <v>4007761</v>
      </c>
      <c r="P203" s="380">
        <v>8436</v>
      </c>
      <c r="Q203" s="380">
        <v>306981</v>
      </c>
      <c r="R203" s="380">
        <v>5460281</v>
      </c>
      <c r="S203" s="382"/>
      <c r="T203" s="219">
        <v>-572304</v>
      </c>
      <c r="U203" s="219">
        <v>48316</v>
      </c>
      <c r="V203" s="380">
        <v>-523988</v>
      </c>
      <c r="W203" s="382"/>
      <c r="X203" s="382"/>
      <c r="Y203" s="382"/>
      <c r="Z203" s="382"/>
    </row>
    <row r="204" spans="1:26">
      <c r="A204" s="374">
        <v>36009</v>
      </c>
      <c r="B204" s="375" t="s">
        <v>558</v>
      </c>
      <c r="C204" s="376">
        <v>8.05778E-5</v>
      </c>
      <c r="D204" s="376">
        <v>9.3510363865831119E-5</v>
      </c>
      <c r="E204" s="377">
        <v>2594057</v>
      </c>
      <c r="F204" s="378">
        <v>2491111</v>
      </c>
      <c r="G204" s="378"/>
      <c r="H204" s="379">
        <v>30519</v>
      </c>
      <c r="I204" s="380">
        <v>203751</v>
      </c>
      <c r="J204" s="380">
        <v>0</v>
      </c>
      <c r="K204" s="380">
        <v>14707</v>
      </c>
      <c r="L204" s="380">
        <v>248977</v>
      </c>
      <c r="M204" s="380"/>
      <c r="N204" s="381">
        <v>1763279</v>
      </c>
      <c r="O204" s="380">
        <v>605394</v>
      </c>
      <c r="P204" s="380">
        <v>1274</v>
      </c>
      <c r="Q204" s="380">
        <v>46371</v>
      </c>
      <c r="R204" s="380">
        <v>2416318</v>
      </c>
      <c r="S204" s="382"/>
      <c r="T204" s="219">
        <v>-86449</v>
      </c>
      <c r="U204" s="219">
        <v>-585614</v>
      </c>
      <c r="V204" s="380">
        <v>-672063</v>
      </c>
      <c r="W204" s="382"/>
      <c r="X204" s="382"/>
      <c r="Y204" s="382"/>
      <c r="Z204" s="382"/>
    </row>
    <row r="205" spans="1:26">
      <c r="A205" s="374">
        <v>36100</v>
      </c>
      <c r="B205" s="375" t="s">
        <v>559</v>
      </c>
      <c r="C205" s="376">
        <v>5.838439E-4</v>
      </c>
      <c r="D205" s="376">
        <v>6.2930570298925191E-4</v>
      </c>
      <c r="E205" s="377">
        <v>17457476</v>
      </c>
      <c r="F205" s="378">
        <v>18049881</v>
      </c>
      <c r="G205" s="378"/>
      <c r="H205" s="379">
        <v>36176</v>
      </c>
      <c r="I205" s="380">
        <v>1476325</v>
      </c>
      <c r="J205" s="380">
        <v>0</v>
      </c>
      <c r="K205" s="380">
        <v>106564</v>
      </c>
      <c r="L205" s="380">
        <v>1619065</v>
      </c>
      <c r="M205" s="380"/>
      <c r="N205" s="381">
        <v>2296437</v>
      </c>
      <c r="O205" s="380">
        <v>4386513</v>
      </c>
      <c r="P205" s="380">
        <v>9233</v>
      </c>
      <c r="Q205" s="380">
        <v>335992</v>
      </c>
      <c r="R205" s="380">
        <v>7028175</v>
      </c>
      <c r="S205" s="382"/>
      <c r="T205" s="219">
        <v>-626390</v>
      </c>
      <c r="U205" s="219">
        <v>-581384</v>
      </c>
      <c r="V205" s="380">
        <v>-1207774</v>
      </c>
      <c r="W205" s="382"/>
      <c r="X205" s="382"/>
      <c r="Y205" s="382"/>
      <c r="Z205" s="382"/>
    </row>
    <row r="206" spans="1:26">
      <c r="A206" s="374">
        <v>36102</v>
      </c>
      <c r="B206" s="375" t="s">
        <v>560</v>
      </c>
      <c r="C206" s="376">
        <v>0</v>
      </c>
      <c r="D206" s="376">
        <v>2.8992375216369497E-4</v>
      </c>
      <c r="E206" s="377">
        <v>8042732</v>
      </c>
      <c r="F206" s="378">
        <v>0</v>
      </c>
      <c r="G206" s="378"/>
      <c r="H206" s="379">
        <v>2136837</v>
      </c>
      <c r="I206" s="380">
        <v>0</v>
      </c>
      <c r="J206" s="380">
        <v>0</v>
      </c>
      <c r="K206" s="380">
        <v>0</v>
      </c>
      <c r="L206" s="380">
        <v>2136837</v>
      </c>
      <c r="M206" s="380"/>
      <c r="N206" s="381">
        <v>9320195</v>
      </c>
      <c r="O206" s="380">
        <v>0</v>
      </c>
      <c r="P206" s="380">
        <v>0</v>
      </c>
      <c r="Q206" s="380">
        <v>0</v>
      </c>
      <c r="R206" s="380">
        <v>9320195</v>
      </c>
      <c r="S206" s="382"/>
      <c r="T206" s="219">
        <v>0</v>
      </c>
      <c r="U206" s="219">
        <v>-997449</v>
      </c>
      <c r="V206" s="380">
        <v>-997449</v>
      </c>
      <c r="W206" s="382"/>
      <c r="X206" s="382"/>
      <c r="Y206" s="382"/>
      <c r="Z206" s="382"/>
    </row>
    <row r="207" spans="1:26">
      <c r="A207" s="374">
        <v>36105</v>
      </c>
      <c r="B207" s="375" t="s">
        <v>561</v>
      </c>
      <c r="C207" s="376">
        <v>3.0108540000000001E-4</v>
      </c>
      <c r="D207" s="376">
        <v>3.2011287925590664E-4</v>
      </c>
      <c r="E207" s="377">
        <v>8880204</v>
      </c>
      <c r="F207" s="378">
        <v>9308234</v>
      </c>
      <c r="G207" s="378"/>
      <c r="H207" s="379">
        <v>358056</v>
      </c>
      <c r="I207" s="380">
        <v>761333</v>
      </c>
      <c r="J207" s="380">
        <v>0</v>
      </c>
      <c r="K207" s="380">
        <v>54954</v>
      </c>
      <c r="L207" s="380">
        <v>1174343</v>
      </c>
      <c r="M207" s="380"/>
      <c r="N207" s="381">
        <v>1330684</v>
      </c>
      <c r="O207" s="380">
        <v>2262103</v>
      </c>
      <c r="P207" s="380">
        <v>4762</v>
      </c>
      <c r="Q207" s="380">
        <v>173270</v>
      </c>
      <c r="R207" s="380">
        <v>3770819</v>
      </c>
      <c r="S207" s="382"/>
      <c r="T207" s="219">
        <v>-323026</v>
      </c>
      <c r="U207" s="219">
        <v>-271774</v>
      </c>
      <c r="V207" s="380">
        <v>-594800</v>
      </c>
      <c r="W207" s="382"/>
      <c r="X207" s="382"/>
      <c r="Y207" s="382"/>
      <c r="Z207" s="382"/>
    </row>
    <row r="208" spans="1:26">
      <c r="A208" s="374">
        <v>36200</v>
      </c>
      <c r="B208" s="375" t="s">
        <v>562</v>
      </c>
      <c r="C208" s="376">
        <v>1.1253342E-3</v>
      </c>
      <c r="D208" s="376">
        <v>1.2209768507708784E-3</v>
      </c>
      <c r="E208" s="377">
        <v>33870937</v>
      </c>
      <c r="F208" s="378">
        <v>34790375</v>
      </c>
      <c r="G208" s="378"/>
      <c r="H208" s="379">
        <v>392254</v>
      </c>
      <c r="I208" s="380">
        <v>2845553</v>
      </c>
      <c r="J208" s="380">
        <v>0</v>
      </c>
      <c r="K208" s="380">
        <v>205397</v>
      </c>
      <c r="L208" s="380">
        <v>3443204</v>
      </c>
      <c r="M208" s="380"/>
      <c r="N208" s="381">
        <v>7362306</v>
      </c>
      <c r="O208" s="380">
        <v>8454817</v>
      </c>
      <c r="P208" s="380">
        <v>17797</v>
      </c>
      <c r="Q208" s="380">
        <v>647611</v>
      </c>
      <c r="R208" s="380">
        <v>16482531</v>
      </c>
      <c r="S208" s="382"/>
      <c r="T208" s="219">
        <v>-1207340</v>
      </c>
      <c r="U208" s="219">
        <v>-1708335</v>
      </c>
      <c r="V208" s="380">
        <v>-2915675</v>
      </c>
      <c r="W208" s="382"/>
      <c r="X208" s="382"/>
      <c r="Y208" s="382"/>
      <c r="Z208" s="382"/>
    </row>
    <row r="209" spans="1:26">
      <c r="A209" s="374">
        <v>36205</v>
      </c>
      <c r="B209" s="375" t="s">
        <v>563</v>
      </c>
      <c r="C209" s="376">
        <v>2.6084179999999999E-4</v>
      </c>
      <c r="D209" s="376">
        <v>2.6510942906165635E-4</v>
      </c>
      <c r="E209" s="377">
        <v>7354361</v>
      </c>
      <c r="F209" s="378">
        <v>8064079</v>
      </c>
      <c r="G209" s="378"/>
      <c r="H209" s="379">
        <v>684279</v>
      </c>
      <c r="I209" s="380">
        <v>659572</v>
      </c>
      <c r="J209" s="380">
        <v>0</v>
      </c>
      <c r="K209" s="380">
        <v>47609</v>
      </c>
      <c r="L209" s="380">
        <v>1391460</v>
      </c>
      <c r="M209" s="380"/>
      <c r="N209" s="381">
        <v>253692</v>
      </c>
      <c r="O209" s="380">
        <v>1959746</v>
      </c>
      <c r="P209" s="380">
        <v>4125</v>
      </c>
      <c r="Q209" s="380">
        <v>150110</v>
      </c>
      <c r="R209" s="380">
        <v>2367673</v>
      </c>
      <c r="S209" s="382"/>
      <c r="T209" s="219">
        <v>-279850</v>
      </c>
      <c r="U209" s="219">
        <v>122272</v>
      </c>
      <c r="V209" s="380">
        <v>-157578</v>
      </c>
      <c r="W209" s="382"/>
      <c r="X209" s="382"/>
      <c r="Y209" s="382"/>
      <c r="Z209" s="382"/>
    </row>
    <row r="210" spans="1:26">
      <c r="A210" s="374">
        <v>36300</v>
      </c>
      <c r="B210" s="375" t="s">
        <v>564</v>
      </c>
      <c r="C210" s="376">
        <v>4.1783276000000001E-3</v>
      </c>
      <c r="D210" s="376">
        <v>4.3939666089733266E-3</v>
      </c>
      <c r="E210" s="377">
        <v>121892374</v>
      </c>
      <c r="F210" s="378">
        <v>129175477</v>
      </c>
      <c r="G210" s="378"/>
      <c r="H210" s="379">
        <v>2346460</v>
      </c>
      <c r="I210" s="380">
        <v>10565442</v>
      </c>
      <c r="J210" s="380">
        <v>0</v>
      </c>
      <c r="K210" s="380">
        <v>762633</v>
      </c>
      <c r="L210" s="380">
        <v>13674535</v>
      </c>
      <c r="M210" s="380"/>
      <c r="N210" s="381">
        <v>11487476</v>
      </c>
      <c r="O210" s="380">
        <v>31392448</v>
      </c>
      <c r="P210" s="380">
        <v>66078</v>
      </c>
      <c r="Q210" s="380">
        <v>2404557</v>
      </c>
      <c r="R210" s="380">
        <v>45350559</v>
      </c>
      <c r="S210" s="382"/>
      <c r="T210" s="219">
        <v>-4482814</v>
      </c>
      <c r="U210" s="219">
        <v>-1422653</v>
      </c>
      <c r="V210" s="380">
        <v>-5905467</v>
      </c>
      <c r="W210" s="382"/>
      <c r="X210" s="382"/>
      <c r="Y210" s="382"/>
      <c r="Z210" s="382"/>
    </row>
    <row r="211" spans="1:26">
      <c r="A211" s="374">
        <v>36301</v>
      </c>
      <c r="B211" s="375" t="s">
        <v>565</v>
      </c>
      <c r="C211" s="376">
        <v>1.134697E-4</v>
      </c>
      <c r="D211" s="376">
        <v>9.8585765463510278E-5</v>
      </c>
      <c r="E211" s="377">
        <v>2734853</v>
      </c>
      <c r="F211" s="378">
        <v>3507983</v>
      </c>
      <c r="G211" s="378"/>
      <c r="H211" s="379">
        <v>1204844</v>
      </c>
      <c r="I211" s="380">
        <v>286923</v>
      </c>
      <c r="J211" s="380">
        <v>0</v>
      </c>
      <c r="K211" s="380">
        <v>20711</v>
      </c>
      <c r="L211" s="380">
        <v>1512478</v>
      </c>
      <c r="M211" s="380"/>
      <c r="N211" s="381">
        <v>0</v>
      </c>
      <c r="O211" s="380">
        <v>852516</v>
      </c>
      <c r="P211" s="380">
        <v>1794</v>
      </c>
      <c r="Q211" s="380">
        <v>65300</v>
      </c>
      <c r="R211" s="380">
        <v>919610</v>
      </c>
      <c r="S211" s="382"/>
      <c r="T211" s="220">
        <v>-121737</v>
      </c>
      <c r="U211" s="220">
        <v>390028</v>
      </c>
      <c r="V211" s="380">
        <v>268291</v>
      </c>
      <c r="W211" s="382"/>
      <c r="X211" s="382"/>
      <c r="Y211" s="382"/>
      <c r="Z211" s="382"/>
    </row>
    <row r="212" spans="1:26">
      <c r="A212" s="374">
        <v>36302</v>
      </c>
      <c r="B212" s="375" t="s">
        <v>566</v>
      </c>
      <c r="C212" s="376">
        <v>1.5517800000000001E-4</v>
      </c>
      <c r="D212" s="376">
        <v>1.3874038018233306E-4</v>
      </c>
      <c r="E212" s="377">
        <v>3848776</v>
      </c>
      <c r="F212" s="378">
        <v>4797420</v>
      </c>
      <c r="G212" s="378"/>
      <c r="H212" s="379">
        <v>1100384</v>
      </c>
      <c r="I212" s="380">
        <v>392388</v>
      </c>
      <c r="J212" s="380">
        <v>0</v>
      </c>
      <c r="K212" s="380">
        <v>28323</v>
      </c>
      <c r="L212" s="380">
        <v>1521095</v>
      </c>
      <c r="M212" s="380"/>
      <c r="N212" s="381">
        <v>8734</v>
      </c>
      <c r="O212" s="380">
        <v>1165877</v>
      </c>
      <c r="P212" s="380">
        <v>2454</v>
      </c>
      <c r="Q212" s="380">
        <v>89302</v>
      </c>
      <c r="R212" s="380">
        <v>1266367</v>
      </c>
      <c r="S212" s="382"/>
      <c r="T212" s="219">
        <v>-166488</v>
      </c>
      <c r="U212" s="219">
        <v>283435</v>
      </c>
      <c r="V212" s="380">
        <v>116947</v>
      </c>
      <c r="W212" s="382"/>
      <c r="X212" s="382"/>
      <c r="Y212" s="382"/>
      <c r="Z212" s="382"/>
    </row>
    <row r="213" spans="1:26">
      <c r="A213" s="374">
        <v>36303</v>
      </c>
      <c r="B213" s="375" t="s">
        <v>714</v>
      </c>
      <c r="C213" s="376">
        <v>2.1714790000000001E-4</v>
      </c>
      <c r="D213" s="376">
        <v>2.0410668478587757E-4</v>
      </c>
      <c r="E213" s="377">
        <v>5662093</v>
      </c>
      <c r="F213" s="378">
        <v>6713256</v>
      </c>
      <c r="G213" s="378"/>
      <c r="H213" s="379">
        <v>3845214</v>
      </c>
      <c r="I213" s="380">
        <v>549087</v>
      </c>
      <c r="J213" s="380">
        <v>0</v>
      </c>
      <c r="K213" s="380">
        <v>39634</v>
      </c>
      <c r="L213" s="380">
        <v>4433935</v>
      </c>
      <c r="M213" s="380"/>
      <c r="N213" s="381">
        <v>0</v>
      </c>
      <c r="O213" s="380">
        <v>1631467</v>
      </c>
      <c r="P213" s="380">
        <v>3434</v>
      </c>
      <c r="Q213" s="380">
        <v>124965</v>
      </c>
      <c r="R213" s="380">
        <v>1759866</v>
      </c>
      <c r="S213" s="382"/>
      <c r="T213" s="219">
        <v>-232973</v>
      </c>
      <c r="U213" s="219">
        <v>1535280</v>
      </c>
      <c r="V213" s="380">
        <v>1302307</v>
      </c>
      <c r="W213" s="382"/>
      <c r="X213" s="382"/>
      <c r="Y213" s="382"/>
      <c r="Z213" s="382"/>
    </row>
    <row r="214" spans="1:26">
      <c r="A214" s="374">
        <v>36305</v>
      </c>
      <c r="B214" s="375" t="s">
        <v>567</v>
      </c>
      <c r="C214" s="376">
        <v>8.0952650000000004E-4</v>
      </c>
      <c r="D214" s="376">
        <v>7.8467717893460813E-4</v>
      </c>
      <c r="E214" s="377">
        <v>21767613</v>
      </c>
      <c r="F214" s="378">
        <v>25026992</v>
      </c>
      <c r="G214" s="378"/>
      <c r="H214" s="379">
        <v>900490</v>
      </c>
      <c r="I214" s="380">
        <v>2046992</v>
      </c>
      <c r="J214" s="380">
        <v>0</v>
      </c>
      <c r="K214" s="380">
        <v>147756</v>
      </c>
      <c r="L214" s="380">
        <v>3095238</v>
      </c>
      <c r="M214" s="380"/>
      <c r="N214" s="381">
        <v>826203</v>
      </c>
      <c r="O214" s="380">
        <v>6082103</v>
      </c>
      <c r="P214" s="380">
        <v>12802</v>
      </c>
      <c r="Q214" s="380">
        <v>465869</v>
      </c>
      <c r="R214" s="380">
        <v>7386977</v>
      </c>
      <c r="S214" s="382"/>
      <c r="T214" s="220">
        <v>-868519</v>
      </c>
      <c r="U214" s="220">
        <v>-418249</v>
      </c>
      <c r="V214" s="380">
        <v>-1286768</v>
      </c>
      <c r="W214" s="382"/>
      <c r="X214" s="382"/>
      <c r="Y214" s="382"/>
      <c r="Z214" s="382"/>
    </row>
    <row r="215" spans="1:26">
      <c r="A215" s="374">
        <v>36310</v>
      </c>
      <c r="B215" s="375" t="s">
        <v>568</v>
      </c>
      <c r="C215" s="376">
        <v>0</v>
      </c>
      <c r="D215" s="376">
        <v>0</v>
      </c>
      <c r="E215" s="377">
        <v>0</v>
      </c>
      <c r="F215" s="378">
        <v>0</v>
      </c>
      <c r="G215" s="378"/>
      <c r="H215" s="379">
        <v>178589</v>
      </c>
      <c r="I215" s="380">
        <v>0</v>
      </c>
      <c r="J215" s="380">
        <v>0</v>
      </c>
      <c r="K215" s="380">
        <v>0</v>
      </c>
      <c r="L215" s="380">
        <v>178589</v>
      </c>
      <c r="M215" s="380"/>
      <c r="N215" s="381">
        <v>359962</v>
      </c>
      <c r="O215" s="380">
        <v>0</v>
      </c>
      <c r="P215" s="380">
        <v>0</v>
      </c>
      <c r="Q215" s="380">
        <v>0</v>
      </c>
      <c r="R215" s="380">
        <v>359962</v>
      </c>
      <c r="S215" s="382"/>
      <c r="T215" s="219">
        <v>0</v>
      </c>
      <c r="U215" s="219">
        <v>-1392</v>
      </c>
      <c r="V215" s="380">
        <v>-1392</v>
      </c>
      <c r="W215" s="382"/>
      <c r="X215" s="382"/>
      <c r="Y215" s="382"/>
      <c r="Z215" s="382"/>
    </row>
    <row r="216" spans="1:26">
      <c r="A216" s="374">
        <v>36400</v>
      </c>
      <c r="B216" s="375" t="s">
        <v>569</v>
      </c>
      <c r="C216" s="376">
        <v>4.1772485000000003E-3</v>
      </c>
      <c r="D216" s="376">
        <v>4.4104102020968948E-3</v>
      </c>
      <c r="E216" s="377">
        <v>122348533</v>
      </c>
      <c r="F216" s="378">
        <v>129142116</v>
      </c>
      <c r="G216" s="378"/>
      <c r="H216" s="379">
        <v>2930965</v>
      </c>
      <c r="I216" s="380">
        <v>10562713</v>
      </c>
      <c r="J216" s="380">
        <v>0</v>
      </c>
      <c r="K216" s="380">
        <v>762436</v>
      </c>
      <c r="L216" s="380">
        <v>14256114</v>
      </c>
      <c r="M216" s="380"/>
      <c r="N216" s="381">
        <v>21425234</v>
      </c>
      <c r="O216" s="380">
        <v>31384341</v>
      </c>
      <c r="P216" s="380">
        <v>66061</v>
      </c>
      <c r="Q216" s="380">
        <v>2403936</v>
      </c>
      <c r="R216" s="380">
        <v>55279572</v>
      </c>
      <c r="S216" s="382"/>
      <c r="T216" s="219">
        <v>-4481657</v>
      </c>
      <c r="U216" s="219">
        <v>-3371856</v>
      </c>
      <c r="V216" s="380">
        <v>-7853513</v>
      </c>
      <c r="W216" s="382"/>
      <c r="X216" s="382"/>
      <c r="Y216" s="382"/>
      <c r="Z216" s="382"/>
    </row>
    <row r="217" spans="1:26">
      <c r="A217" s="374">
        <v>36405</v>
      </c>
      <c r="B217" s="375" t="s">
        <v>570</v>
      </c>
      <c r="C217" s="376">
        <v>6.8484410000000003E-4</v>
      </c>
      <c r="D217" s="376">
        <v>7.1535269886249656E-4</v>
      </c>
      <c r="E217" s="377">
        <v>19844493</v>
      </c>
      <c r="F217" s="378">
        <v>21172362</v>
      </c>
      <c r="G217" s="378"/>
      <c r="H217" s="379">
        <v>320574</v>
      </c>
      <c r="I217" s="380">
        <v>1731717</v>
      </c>
      <c r="J217" s="380">
        <v>0</v>
      </c>
      <c r="K217" s="380">
        <v>124999</v>
      </c>
      <c r="L217" s="380">
        <v>2177290</v>
      </c>
      <c r="M217" s="380"/>
      <c r="N217" s="381">
        <v>3326717</v>
      </c>
      <c r="O217" s="380">
        <v>5145344</v>
      </c>
      <c r="P217" s="380">
        <v>10831</v>
      </c>
      <c r="Q217" s="380">
        <v>394116</v>
      </c>
      <c r="R217" s="380">
        <v>8877008</v>
      </c>
      <c r="S217" s="382"/>
      <c r="T217" s="219">
        <v>-734749</v>
      </c>
      <c r="U217" s="219">
        <v>-767835</v>
      </c>
      <c r="V217" s="380">
        <v>-1502584</v>
      </c>
      <c r="W217" s="382"/>
      <c r="X217" s="382"/>
      <c r="Y217" s="382"/>
      <c r="Z217" s="382"/>
    </row>
    <row r="218" spans="1:26">
      <c r="A218" s="374">
        <v>36500</v>
      </c>
      <c r="B218" s="375" t="s">
        <v>571</v>
      </c>
      <c r="C218" s="376">
        <v>9.4198823999999994E-3</v>
      </c>
      <c r="D218" s="376">
        <v>9.375553970608649E-3</v>
      </c>
      <c r="E218" s="377">
        <v>260085848</v>
      </c>
      <c r="F218" s="378">
        <v>291221255</v>
      </c>
      <c r="G218" s="378"/>
      <c r="H218" s="379">
        <v>5261853</v>
      </c>
      <c r="I218" s="380">
        <v>23819391</v>
      </c>
      <c r="J218" s="380">
        <v>0</v>
      </c>
      <c r="K218" s="380">
        <v>1719328</v>
      </c>
      <c r="L218" s="380">
        <v>30800572</v>
      </c>
      <c r="M218" s="380"/>
      <c r="N218" s="381">
        <v>11918757</v>
      </c>
      <c r="O218" s="380">
        <v>70773094</v>
      </c>
      <c r="P218" s="380">
        <v>148971</v>
      </c>
      <c r="Q218" s="380">
        <v>5420983</v>
      </c>
      <c r="R218" s="380">
        <v>88261805</v>
      </c>
      <c r="S218" s="382"/>
      <c r="T218" s="219">
        <v>-10106338</v>
      </c>
      <c r="U218" s="219">
        <v>783361</v>
      </c>
      <c r="V218" s="380">
        <v>-9322977</v>
      </c>
      <c r="W218" s="382"/>
      <c r="X218" s="382"/>
      <c r="Y218" s="382"/>
      <c r="Z218" s="382"/>
    </row>
    <row r="219" spans="1:26">
      <c r="A219" s="374">
        <v>36501</v>
      </c>
      <c r="B219" s="375" t="s">
        <v>572</v>
      </c>
      <c r="C219" s="376">
        <v>1.3106470000000001E-4</v>
      </c>
      <c r="D219" s="376">
        <v>1.2806480589305633E-4</v>
      </c>
      <c r="E219" s="377">
        <v>3552627</v>
      </c>
      <c r="F219" s="378">
        <v>4051943</v>
      </c>
      <c r="G219" s="378"/>
      <c r="H219" s="379">
        <v>290000</v>
      </c>
      <c r="I219" s="380">
        <v>331414</v>
      </c>
      <c r="J219" s="380">
        <v>0</v>
      </c>
      <c r="K219" s="380">
        <v>23922</v>
      </c>
      <c r="L219" s="380">
        <v>645336</v>
      </c>
      <c r="M219" s="380"/>
      <c r="N219" s="381">
        <v>116015</v>
      </c>
      <c r="O219" s="380">
        <v>984710</v>
      </c>
      <c r="P219" s="380">
        <v>2073</v>
      </c>
      <c r="Q219" s="380">
        <v>75426</v>
      </c>
      <c r="R219" s="380">
        <v>1178224</v>
      </c>
      <c r="S219" s="382"/>
      <c r="T219" s="219">
        <v>-140615</v>
      </c>
      <c r="U219" s="219">
        <v>127129</v>
      </c>
      <c r="V219" s="380">
        <v>-13486</v>
      </c>
      <c r="W219" s="382"/>
      <c r="X219" s="382"/>
      <c r="Y219" s="382"/>
      <c r="Z219" s="382"/>
    </row>
    <row r="220" spans="1:26">
      <c r="A220" s="374">
        <v>36502</v>
      </c>
      <c r="B220" s="375" t="s">
        <v>573</v>
      </c>
      <c r="C220" s="376">
        <v>4.0580800000000003E-5</v>
      </c>
      <c r="D220" s="376">
        <v>4.4392372423343728E-5</v>
      </c>
      <c r="E220" s="377">
        <v>1231482</v>
      </c>
      <c r="F220" s="378">
        <v>1254580</v>
      </c>
      <c r="G220" s="378"/>
      <c r="H220" s="379">
        <v>27682</v>
      </c>
      <c r="I220" s="380">
        <v>102614</v>
      </c>
      <c r="J220" s="380">
        <v>0</v>
      </c>
      <c r="K220" s="380">
        <v>7407</v>
      </c>
      <c r="L220" s="380">
        <v>137703</v>
      </c>
      <c r="M220" s="380"/>
      <c r="N220" s="381">
        <v>220078</v>
      </c>
      <c r="O220" s="380">
        <v>304890</v>
      </c>
      <c r="P220" s="380">
        <v>642</v>
      </c>
      <c r="Q220" s="380">
        <v>23354</v>
      </c>
      <c r="R220" s="380">
        <v>548964</v>
      </c>
      <c r="S220" s="382"/>
      <c r="T220" s="219">
        <v>-43538</v>
      </c>
      <c r="U220" s="219">
        <v>-42215</v>
      </c>
      <c r="V220" s="380">
        <v>-85753</v>
      </c>
      <c r="W220" s="382"/>
      <c r="X220" s="382"/>
      <c r="Y220" s="382"/>
      <c r="Z220" s="382"/>
    </row>
    <row r="221" spans="1:26">
      <c r="A221" s="374">
        <v>36505</v>
      </c>
      <c r="B221" s="375" t="s">
        <v>574</v>
      </c>
      <c r="C221" s="376">
        <v>1.6890378000000001E-3</v>
      </c>
      <c r="D221" s="376">
        <v>1.7334805168490051E-3</v>
      </c>
      <c r="E221" s="377">
        <v>48088225</v>
      </c>
      <c r="F221" s="378">
        <v>52217606</v>
      </c>
      <c r="G221" s="378"/>
      <c r="H221" s="379">
        <v>128870</v>
      </c>
      <c r="I221" s="380">
        <v>4270951</v>
      </c>
      <c r="J221" s="380">
        <v>0</v>
      </c>
      <c r="K221" s="380">
        <v>308285</v>
      </c>
      <c r="L221" s="380">
        <v>4708106</v>
      </c>
      <c r="M221" s="380"/>
      <c r="N221" s="381">
        <v>4371560</v>
      </c>
      <c r="O221" s="380">
        <v>12690013</v>
      </c>
      <c r="P221" s="380">
        <v>26711</v>
      </c>
      <c r="Q221" s="380">
        <v>972013</v>
      </c>
      <c r="R221" s="380">
        <v>18060297</v>
      </c>
      <c r="S221" s="382"/>
      <c r="T221" s="219">
        <v>-1812125</v>
      </c>
      <c r="U221" s="219">
        <v>-1021874</v>
      </c>
      <c r="V221" s="380">
        <v>-2833999</v>
      </c>
      <c r="W221" s="382"/>
      <c r="X221" s="382"/>
      <c r="Y221" s="382"/>
      <c r="Z221" s="382"/>
    </row>
    <row r="222" spans="1:26">
      <c r="A222" s="374">
        <v>36600</v>
      </c>
      <c r="B222" s="375" t="s">
        <v>575</v>
      </c>
      <c r="C222" s="376">
        <v>5.1803859999999995E-4</v>
      </c>
      <c r="D222" s="376">
        <v>6.0121926943115843E-4</v>
      </c>
      <c r="E222" s="377">
        <v>16678334</v>
      </c>
      <c r="F222" s="378">
        <v>16015471</v>
      </c>
      <c r="G222" s="378"/>
      <c r="H222" s="379">
        <v>43470</v>
      </c>
      <c r="I222" s="380">
        <v>1309928</v>
      </c>
      <c r="J222" s="380">
        <v>0</v>
      </c>
      <c r="K222" s="380">
        <v>94553</v>
      </c>
      <c r="L222" s="380">
        <v>1447951</v>
      </c>
      <c r="M222" s="380"/>
      <c r="N222" s="381">
        <v>4449314</v>
      </c>
      <c r="O222" s="380">
        <v>3892107</v>
      </c>
      <c r="P222" s="380">
        <v>8193</v>
      </c>
      <c r="Q222" s="380">
        <v>298122</v>
      </c>
      <c r="R222" s="380">
        <v>8647736</v>
      </c>
      <c r="S222" s="382"/>
      <c r="T222" s="219">
        <v>-555788</v>
      </c>
      <c r="U222" s="219">
        <v>-1063651</v>
      </c>
      <c r="V222" s="380">
        <v>-1619439</v>
      </c>
      <c r="W222" s="382"/>
      <c r="X222" s="382"/>
      <c r="Y222" s="382"/>
      <c r="Z222" s="382"/>
    </row>
    <row r="223" spans="1:26">
      <c r="A223" s="374">
        <v>36601</v>
      </c>
      <c r="B223" s="375" t="s">
        <v>576</v>
      </c>
      <c r="C223" s="376">
        <v>0</v>
      </c>
      <c r="D223" s="376">
        <v>3.7666591260588532E-4</v>
      </c>
      <c r="E223" s="377">
        <v>10449033</v>
      </c>
      <c r="F223" s="378">
        <v>0</v>
      </c>
      <c r="G223" s="378"/>
      <c r="H223" s="379">
        <v>505364</v>
      </c>
      <c r="I223" s="380">
        <v>0</v>
      </c>
      <c r="J223" s="380">
        <v>0</v>
      </c>
      <c r="K223" s="380">
        <v>0</v>
      </c>
      <c r="L223" s="380">
        <v>505364</v>
      </c>
      <c r="M223" s="380"/>
      <c r="N223" s="381">
        <v>13517276</v>
      </c>
      <c r="O223" s="380">
        <v>0</v>
      </c>
      <c r="P223" s="380">
        <v>0</v>
      </c>
      <c r="Q223" s="380">
        <v>0</v>
      </c>
      <c r="R223" s="380">
        <v>13517276</v>
      </c>
      <c r="S223" s="382"/>
      <c r="T223" s="220">
        <v>0</v>
      </c>
      <c r="U223" s="220">
        <v>-2381045</v>
      </c>
      <c r="V223" s="380">
        <v>-2381045</v>
      </c>
      <c r="W223" s="382"/>
      <c r="X223" s="382"/>
      <c r="Y223" s="382"/>
      <c r="Z223" s="382"/>
    </row>
    <row r="224" spans="1:26">
      <c r="A224" s="374">
        <v>36700</v>
      </c>
      <c r="B224" s="375" t="s">
        <v>577</v>
      </c>
      <c r="C224" s="376">
        <v>8.1275668999999991E-3</v>
      </c>
      <c r="D224" s="376">
        <v>8.4053601565483617E-3</v>
      </c>
      <c r="E224" s="377">
        <v>233171846</v>
      </c>
      <c r="F224" s="378">
        <v>251268554</v>
      </c>
      <c r="G224" s="378"/>
      <c r="H224" s="379">
        <v>3009794</v>
      </c>
      <c r="I224" s="380">
        <v>20551604</v>
      </c>
      <c r="J224" s="380">
        <v>0</v>
      </c>
      <c r="K224" s="380">
        <v>1483453</v>
      </c>
      <c r="L224" s="380">
        <v>25044851</v>
      </c>
      <c r="M224" s="380"/>
      <c r="N224" s="381">
        <v>9408970</v>
      </c>
      <c r="O224" s="380">
        <v>61063720</v>
      </c>
      <c r="P224" s="380">
        <v>128534</v>
      </c>
      <c r="Q224" s="380">
        <v>4677277</v>
      </c>
      <c r="R224" s="380">
        <v>75278501</v>
      </c>
      <c r="S224" s="382"/>
      <c r="T224" s="219">
        <v>-8719845</v>
      </c>
      <c r="U224" s="219">
        <v>620458</v>
      </c>
      <c r="V224" s="380">
        <v>-8099387</v>
      </c>
      <c r="W224" s="382"/>
      <c r="X224" s="382"/>
      <c r="Y224" s="382"/>
      <c r="Z224" s="382"/>
    </row>
    <row r="225" spans="1:26">
      <c r="A225" s="374">
        <v>36701</v>
      </c>
      <c r="B225" s="375" t="s">
        <v>578</v>
      </c>
      <c r="C225" s="376">
        <v>4.36885E-5</v>
      </c>
      <c r="D225" s="376">
        <v>4.217827006589959E-5</v>
      </c>
      <c r="E225" s="377">
        <v>1170061</v>
      </c>
      <c r="F225" s="378">
        <v>1350656</v>
      </c>
      <c r="G225" s="378"/>
      <c r="H225" s="379">
        <v>320533</v>
      </c>
      <c r="I225" s="380">
        <v>110472</v>
      </c>
      <c r="J225" s="380">
        <v>0</v>
      </c>
      <c r="K225" s="380">
        <v>7974</v>
      </c>
      <c r="L225" s="380">
        <v>438979</v>
      </c>
      <c r="M225" s="380"/>
      <c r="N225" s="381">
        <v>106032</v>
      </c>
      <c r="O225" s="380">
        <v>328239</v>
      </c>
      <c r="P225" s="380">
        <v>691</v>
      </c>
      <c r="Q225" s="380">
        <v>25142</v>
      </c>
      <c r="R225" s="380">
        <v>460104</v>
      </c>
      <c r="S225" s="382"/>
      <c r="T225" s="219">
        <v>-46872</v>
      </c>
      <c r="U225" s="219">
        <v>8156</v>
      </c>
      <c r="V225" s="380">
        <v>-38716</v>
      </c>
      <c r="W225" s="382"/>
      <c r="X225" s="382"/>
      <c r="Y225" s="382"/>
      <c r="Z225" s="382"/>
    </row>
    <row r="226" spans="1:26">
      <c r="A226" s="374">
        <v>36705</v>
      </c>
      <c r="B226" s="375" t="s">
        <v>579</v>
      </c>
      <c r="C226" s="376">
        <v>8.5474240000000005E-4</v>
      </c>
      <c r="D226" s="376">
        <v>9.1014063328092437E-4</v>
      </c>
      <c r="E226" s="377">
        <v>25248076</v>
      </c>
      <c r="F226" s="378">
        <v>26424869</v>
      </c>
      <c r="G226" s="378"/>
      <c r="H226" s="379">
        <v>1205738</v>
      </c>
      <c r="I226" s="380">
        <v>2161327</v>
      </c>
      <c r="J226" s="380">
        <v>0</v>
      </c>
      <c r="K226" s="380">
        <v>156009</v>
      </c>
      <c r="L226" s="380">
        <v>3523074</v>
      </c>
      <c r="M226" s="380"/>
      <c r="N226" s="381">
        <v>3734958</v>
      </c>
      <c r="O226" s="380">
        <v>6421817</v>
      </c>
      <c r="P226" s="380">
        <v>13517</v>
      </c>
      <c r="Q226" s="380">
        <v>491890</v>
      </c>
      <c r="R226" s="380">
        <v>10662182</v>
      </c>
      <c r="S226" s="382"/>
      <c r="T226" s="220">
        <v>-917031</v>
      </c>
      <c r="U226" s="220">
        <v>-476411</v>
      </c>
      <c r="V226" s="380">
        <v>-1393442</v>
      </c>
      <c r="W226" s="382"/>
      <c r="X226" s="382"/>
      <c r="Y226" s="382"/>
      <c r="Z226" s="382"/>
    </row>
    <row r="227" spans="1:26">
      <c r="A227" s="374">
        <v>36800</v>
      </c>
      <c r="B227" s="375" t="s">
        <v>580</v>
      </c>
      <c r="C227" s="376">
        <v>2.8652783999999999E-3</v>
      </c>
      <c r="D227" s="376">
        <v>2.9335894897790033E-3</v>
      </c>
      <c r="E227" s="377">
        <v>81380270</v>
      </c>
      <c r="F227" s="378">
        <v>88581782</v>
      </c>
      <c r="G227" s="378"/>
      <c r="H227" s="379">
        <v>1245630</v>
      </c>
      <c r="I227" s="380">
        <v>7245227</v>
      </c>
      <c r="J227" s="380">
        <v>0</v>
      </c>
      <c r="K227" s="380">
        <v>522974</v>
      </c>
      <c r="L227" s="380">
        <v>9013831</v>
      </c>
      <c r="M227" s="380"/>
      <c r="N227" s="381">
        <v>8674116</v>
      </c>
      <c r="O227" s="380">
        <v>21527298</v>
      </c>
      <c r="P227" s="380">
        <v>45313</v>
      </c>
      <c r="Q227" s="380">
        <v>1648919</v>
      </c>
      <c r="R227" s="380">
        <v>31895646</v>
      </c>
      <c r="S227" s="382"/>
      <c r="T227" s="219">
        <v>-3074079</v>
      </c>
      <c r="U227" s="219">
        <v>-1175006</v>
      </c>
      <c r="V227" s="380">
        <v>-4249085</v>
      </c>
      <c r="W227" s="382"/>
      <c r="X227" s="382"/>
      <c r="Y227" s="382"/>
      <c r="Z227" s="382"/>
    </row>
    <row r="228" spans="1:26">
      <c r="A228" s="374">
        <v>36802</v>
      </c>
      <c r="B228" s="375" t="s">
        <v>581</v>
      </c>
      <c r="C228" s="376">
        <v>2.3959050000000001E-4</v>
      </c>
      <c r="D228" s="376">
        <v>2.4266520986960104E-4</v>
      </c>
      <c r="E228" s="377">
        <v>6731739</v>
      </c>
      <c r="F228" s="378">
        <v>7407082</v>
      </c>
      <c r="G228" s="378"/>
      <c r="H228" s="379">
        <v>2905426</v>
      </c>
      <c r="I228" s="380">
        <v>605836</v>
      </c>
      <c r="J228" s="380">
        <v>0</v>
      </c>
      <c r="K228" s="380">
        <v>43730</v>
      </c>
      <c r="L228" s="380">
        <v>3554992</v>
      </c>
      <c r="M228" s="380"/>
      <c r="N228" s="381">
        <v>138755</v>
      </c>
      <c r="O228" s="380">
        <v>1800082</v>
      </c>
      <c r="P228" s="380">
        <v>3789</v>
      </c>
      <c r="Q228" s="380">
        <v>137880</v>
      </c>
      <c r="R228" s="380">
        <v>2080506</v>
      </c>
      <c r="S228" s="382"/>
      <c r="T228" s="219">
        <v>-257051</v>
      </c>
      <c r="U228" s="219">
        <v>1102261</v>
      </c>
      <c r="V228" s="380">
        <v>845210</v>
      </c>
      <c r="W228" s="382"/>
      <c r="X228" s="382"/>
      <c r="Y228" s="382"/>
      <c r="Z228" s="382"/>
    </row>
    <row r="229" spans="1:26">
      <c r="A229" s="374">
        <v>36810</v>
      </c>
      <c r="B229" s="375" t="s">
        <v>582</v>
      </c>
      <c r="C229" s="376">
        <v>5.8491161000000002E-3</v>
      </c>
      <c r="D229" s="376">
        <v>5.9454424959469064E-3</v>
      </c>
      <c r="E229" s="377">
        <v>164931636</v>
      </c>
      <c r="F229" s="378">
        <v>180828895</v>
      </c>
      <c r="G229" s="378"/>
      <c r="H229" s="379">
        <v>1464440</v>
      </c>
      <c r="I229" s="380">
        <v>14790247</v>
      </c>
      <c r="J229" s="380">
        <v>0</v>
      </c>
      <c r="K229" s="380">
        <v>1067588</v>
      </c>
      <c r="L229" s="380">
        <v>17322275</v>
      </c>
      <c r="M229" s="380"/>
      <c r="N229" s="381">
        <v>6771262</v>
      </c>
      <c r="O229" s="380">
        <v>43945352</v>
      </c>
      <c r="P229" s="380">
        <v>92501</v>
      </c>
      <c r="Q229" s="380">
        <v>3366068</v>
      </c>
      <c r="R229" s="380">
        <v>54175183</v>
      </c>
      <c r="S229" s="382"/>
      <c r="T229" s="219">
        <v>-6275359</v>
      </c>
      <c r="U229" s="219">
        <v>-881750</v>
      </c>
      <c r="V229" s="380">
        <v>-7157109</v>
      </c>
      <c r="W229" s="382"/>
      <c r="X229" s="382"/>
      <c r="Y229" s="382"/>
      <c r="Z229" s="382"/>
    </row>
    <row r="230" spans="1:26">
      <c r="A230" s="374">
        <v>36900</v>
      </c>
      <c r="B230" s="375" t="s">
        <v>583</v>
      </c>
      <c r="C230" s="376">
        <v>5.1265749999999998E-4</v>
      </c>
      <c r="D230" s="376">
        <v>5.6242770123940172E-4</v>
      </c>
      <c r="E230" s="377">
        <v>15602223</v>
      </c>
      <c r="F230" s="378">
        <v>15849111</v>
      </c>
      <c r="G230" s="378"/>
      <c r="H230" s="379">
        <v>453056</v>
      </c>
      <c r="I230" s="380">
        <v>1296321</v>
      </c>
      <c r="J230" s="380">
        <v>0</v>
      </c>
      <c r="K230" s="380">
        <v>93571</v>
      </c>
      <c r="L230" s="380">
        <v>1842948</v>
      </c>
      <c r="M230" s="380"/>
      <c r="N230" s="381">
        <v>2272042</v>
      </c>
      <c r="O230" s="380">
        <v>3851678</v>
      </c>
      <c r="P230" s="380">
        <v>8107</v>
      </c>
      <c r="Q230" s="380">
        <v>295026</v>
      </c>
      <c r="R230" s="380">
        <v>6426853</v>
      </c>
      <c r="S230" s="382"/>
      <c r="T230" s="219">
        <v>-550015</v>
      </c>
      <c r="U230" s="219">
        <v>-353914</v>
      </c>
      <c r="V230" s="380">
        <v>-903929</v>
      </c>
      <c r="W230" s="382"/>
      <c r="X230" s="382"/>
      <c r="Y230" s="382"/>
      <c r="Z230" s="382"/>
    </row>
    <row r="231" spans="1:26">
      <c r="A231" s="374">
        <v>36901</v>
      </c>
      <c r="B231" s="375" t="s">
        <v>584</v>
      </c>
      <c r="C231" s="376">
        <v>1.8603580000000001E-4</v>
      </c>
      <c r="D231" s="376">
        <v>2.2156685491857677E-4</v>
      </c>
      <c r="E231" s="377">
        <v>6146453</v>
      </c>
      <c r="F231" s="378">
        <v>5751407</v>
      </c>
      <c r="G231" s="378"/>
      <c r="H231" s="379">
        <v>499415</v>
      </c>
      <c r="I231" s="380">
        <v>470416</v>
      </c>
      <c r="J231" s="380">
        <v>0</v>
      </c>
      <c r="K231" s="380">
        <v>33955</v>
      </c>
      <c r="L231" s="380">
        <v>1003786</v>
      </c>
      <c r="M231" s="380"/>
      <c r="N231" s="381">
        <v>1134630</v>
      </c>
      <c r="O231" s="380">
        <v>1397717</v>
      </c>
      <c r="P231" s="380">
        <v>2942</v>
      </c>
      <c r="Q231" s="380">
        <v>107060</v>
      </c>
      <c r="R231" s="380">
        <v>2642349</v>
      </c>
      <c r="S231" s="382"/>
      <c r="T231" s="219">
        <v>-199592</v>
      </c>
      <c r="U231" s="219">
        <v>31937</v>
      </c>
      <c r="V231" s="380">
        <v>-167655</v>
      </c>
      <c r="W231" s="382"/>
      <c r="X231" s="382"/>
      <c r="Y231" s="382"/>
      <c r="Z231" s="382"/>
    </row>
    <row r="232" spans="1:26">
      <c r="A232" s="374">
        <v>36905</v>
      </c>
      <c r="B232" s="375" t="s">
        <v>585</v>
      </c>
      <c r="C232" s="376">
        <v>1.9338910000000001E-4</v>
      </c>
      <c r="D232" s="376">
        <v>1.9854541231990075E-4</v>
      </c>
      <c r="E232" s="377">
        <v>5507819</v>
      </c>
      <c r="F232" s="378">
        <v>5978739</v>
      </c>
      <c r="G232" s="378"/>
      <c r="H232" s="379">
        <v>550871</v>
      </c>
      <c r="I232" s="380">
        <v>489009</v>
      </c>
      <c r="J232" s="380">
        <v>0</v>
      </c>
      <c r="K232" s="380">
        <v>35298</v>
      </c>
      <c r="L232" s="380">
        <v>1075178</v>
      </c>
      <c r="M232" s="380"/>
      <c r="N232" s="381">
        <v>339572</v>
      </c>
      <c r="O232" s="380">
        <v>1452963</v>
      </c>
      <c r="P232" s="380">
        <v>3058</v>
      </c>
      <c r="Q232" s="380">
        <v>111292</v>
      </c>
      <c r="R232" s="380">
        <v>1906885</v>
      </c>
      <c r="S232" s="382"/>
      <c r="T232" s="219">
        <v>-207483</v>
      </c>
      <c r="U232" s="219">
        <v>196567</v>
      </c>
      <c r="V232" s="380">
        <v>-10916</v>
      </c>
      <c r="W232" s="382"/>
      <c r="X232" s="382"/>
      <c r="Y232" s="382"/>
      <c r="Z232" s="382"/>
    </row>
    <row r="233" spans="1:26">
      <c r="A233" s="374">
        <v>37000</v>
      </c>
      <c r="B233" s="375" t="s">
        <v>586</v>
      </c>
      <c r="C233" s="376">
        <v>1.6554278E-3</v>
      </c>
      <c r="D233" s="376">
        <v>1.7698036913157097E-3</v>
      </c>
      <c r="E233" s="377">
        <v>49095861</v>
      </c>
      <c r="F233" s="378">
        <v>51178533</v>
      </c>
      <c r="G233" s="378"/>
      <c r="H233" s="379">
        <v>260219</v>
      </c>
      <c r="I233" s="380">
        <v>4185963</v>
      </c>
      <c r="J233" s="380">
        <v>0</v>
      </c>
      <c r="K233" s="380">
        <v>302151</v>
      </c>
      <c r="L233" s="380">
        <v>4748333</v>
      </c>
      <c r="M233" s="380"/>
      <c r="N233" s="381">
        <v>7584568</v>
      </c>
      <c r="O233" s="380">
        <v>12437496</v>
      </c>
      <c r="P233" s="380">
        <v>26180</v>
      </c>
      <c r="Q233" s="380">
        <v>952671</v>
      </c>
      <c r="R233" s="380">
        <v>21000915</v>
      </c>
      <c r="S233" s="382"/>
      <c r="T233" s="219">
        <v>-1776063</v>
      </c>
      <c r="U233" s="219">
        <v>-2093038</v>
      </c>
      <c r="V233" s="380">
        <v>-3869101</v>
      </c>
      <c r="W233" s="382"/>
      <c r="X233" s="382"/>
      <c r="Y233" s="382"/>
      <c r="Z233" s="382"/>
    </row>
    <row r="234" spans="1:26">
      <c r="A234" s="374">
        <v>37001</v>
      </c>
      <c r="B234" s="375" t="s">
        <v>732</v>
      </c>
      <c r="C234" s="376">
        <v>1.6582009999999999E-4</v>
      </c>
      <c r="D234" s="376">
        <v>1.5211619524735948E-4</v>
      </c>
      <c r="E234" s="377">
        <v>4219833</v>
      </c>
      <c r="F234" s="378">
        <v>5126427</v>
      </c>
      <c r="G234" s="378"/>
      <c r="H234" s="379">
        <v>2412716</v>
      </c>
      <c r="I234" s="380">
        <v>419298</v>
      </c>
      <c r="J234" s="380">
        <v>0</v>
      </c>
      <c r="K234" s="380">
        <v>30266</v>
      </c>
      <c r="L234" s="380">
        <v>2862280</v>
      </c>
      <c r="M234" s="380"/>
      <c r="N234" s="381">
        <v>0</v>
      </c>
      <c r="O234" s="380">
        <v>1245833</v>
      </c>
      <c r="P234" s="380">
        <v>2622</v>
      </c>
      <c r="Q234" s="380">
        <v>95427</v>
      </c>
      <c r="R234" s="380">
        <v>1343882</v>
      </c>
      <c r="S234" s="382"/>
      <c r="T234" s="219">
        <v>-177904</v>
      </c>
      <c r="U234" s="219">
        <v>939315</v>
      </c>
      <c r="V234" s="380">
        <v>761411</v>
      </c>
      <c r="W234" s="382"/>
      <c r="X234" s="382"/>
      <c r="Y234" s="382"/>
      <c r="Z234" s="382"/>
    </row>
    <row r="235" spans="1:26">
      <c r="A235" s="374">
        <v>37005</v>
      </c>
      <c r="B235" s="375" t="s">
        <v>587</v>
      </c>
      <c r="C235" s="376">
        <v>4.8407749999999997E-4</v>
      </c>
      <c r="D235" s="376">
        <v>4.4241763164627301E-4</v>
      </c>
      <c r="E235" s="377">
        <v>12273042</v>
      </c>
      <c r="F235" s="378">
        <v>14965543</v>
      </c>
      <c r="G235" s="378"/>
      <c r="H235" s="379">
        <v>1907606</v>
      </c>
      <c r="I235" s="380">
        <v>1224053</v>
      </c>
      <c r="J235" s="380">
        <v>0</v>
      </c>
      <c r="K235" s="380">
        <v>88354</v>
      </c>
      <c r="L235" s="380">
        <v>3220013</v>
      </c>
      <c r="M235" s="380"/>
      <c r="N235" s="381">
        <v>439802</v>
      </c>
      <c r="O235" s="380">
        <v>3636952</v>
      </c>
      <c r="P235" s="380">
        <v>7655</v>
      </c>
      <c r="Q235" s="380">
        <v>278578</v>
      </c>
      <c r="R235" s="380">
        <v>4362987</v>
      </c>
      <c r="S235" s="382"/>
      <c r="T235" s="220">
        <v>-519353</v>
      </c>
      <c r="U235" s="220">
        <v>200588</v>
      </c>
      <c r="V235" s="380">
        <v>-318765</v>
      </c>
      <c r="W235" s="382"/>
      <c r="X235" s="382"/>
      <c r="Y235" s="382"/>
      <c r="Z235" s="382"/>
    </row>
    <row r="236" spans="1:26">
      <c r="A236" s="374">
        <v>37100</v>
      </c>
      <c r="B236" s="375" t="s">
        <v>588</v>
      </c>
      <c r="C236" s="376">
        <v>2.9834516E-3</v>
      </c>
      <c r="D236" s="376">
        <v>3.0056309255115901E-3</v>
      </c>
      <c r="E236" s="377">
        <v>83378760</v>
      </c>
      <c r="F236" s="378">
        <v>92235177</v>
      </c>
      <c r="G236" s="378"/>
      <c r="H236" s="379">
        <v>3402530</v>
      </c>
      <c r="I236" s="380">
        <v>7544043</v>
      </c>
      <c r="J236" s="380">
        <v>0</v>
      </c>
      <c r="K236" s="380">
        <v>544543</v>
      </c>
      <c r="L236" s="380">
        <v>11491116</v>
      </c>
      <c r="M236" s="380"/>
      <c r="N236" s="381">
        <v>1306369</v>
      </c>
      <c r="O236" s="380">
        <v>22415153</v>
      </c>
      <c r="P236" s="380">
        <v>47182</v>
      </c>
      <c r="Q236" s="380">
        <v>1716926</v>
      </c>
      <c r="R236" s="380">
        <v>25485630</v>
      </c>
      <c r="S236" s="382"/>
      <c r="T236" s="219">
        <v>-3200865</v>
      </c>
      <c r="U236" s="219">
        <v>1464378</v>
      </c>
      <c r="V236" s="380">
        <v>-1736487</v>
      </c>
      <c r="W236" s="382"/>
      <c r="X236" s="382"/>
      <c r="Y236" s="382"/>
      <c r="Z236" s="382"/>
    </row>
    <row r="237" spans="1:26">
      <c r="A237" s="374">
        <v>37200</v>
      </c>
      <c r="B237" s="375" t="s">
        <v>589</v>
      </c>
      <c r="C237" s="376">
        <v>5.5873149999999998E-4</v>
      </c>
      <c r="D237" s="376">
        <v>6.1597119446473087E-4</v>
      </c>
      <c r="E237" s="377">
        <v>17087565</v>
      </c>
      <c r="F237" s="378">
        <v>17273516</v>
      </c>
      <c r="G237" s="378"/>
      <c r="H237" s="379">
        <v>256217</v>
      </c>
      <c r="I237" s="380">
        <v>1412825</v>
      </c>
      <c r="J237" s="380">
        <v>0</v>
      </c>
      <c r="K237" s="380">
        <v>101980</v>
      </c>
      <c r="L237" s="380">
        <v>1771022</v>
      </c>
      <c r="M237" s="380"/>
      <c r="N237" s="381">
        <v>2611082</v>
      </c>
      <c r="O237" s="380">
        <v>4197840</v>
      </c>
      <c r="P237" s="380">
        <v>8836</v>
      </c>
      <c r="Q237" s="380">
        <v>321541</v>
      </c>
      <c r="R237" s="380">
        <v>7139299</v>
      </c>
      <c r="S237" s="382"/>
      <c r="T237" s="219">
        <v>-599447</v>
      </c>
      <c r="U237" s="219">
        <v>-430079</v>
      </c>
      <c r="V237" s="380">
        <v>-1029526</v>
      </c>
      <c r="W237" s="382"/>
      <c r="X237" s="382"/>
      <c r="Y237" s="382"/>
      <c r="Z237" s="382"/>
    </row>
    <row r="238" spans="1:26">
      <c r="A238" s="374">
        <v>37300</v>
      </c>
      <c r="B238" s="375" t="s">
        <v>590</v>
      </c>
      <c r="C238" s="376">
        <v>1.4989266E-3</v>
      </c>
      <c r="D238" s="376">
        <v>1.5747850310261547E-3</v>
      </c>
      <c r="E238" s="377">
        <v>43685877</v>
      </c>
      <c r="F238" s="378">
        <v>46340205</v>
      </c>
      <c r="G238" s="378"/>
      <c r="H238" s="379">
        <v>725708</v>
      </c>
      <c r="I238" s="380">
        <v>3790230</v>
      </c>
      <c r="J238" s="380">
        <v>0</v>
      </c>
      <c r="K238" s="380">
        <v>273586</v>
      </c>
      <c r="L238" s="380">
        <v>4789524</v>
      </c>
      <c r="M238" s="380"/>
      <c r="N238" s="381">
        <v>6715539</v>
      </c>
      <c r="O238" s="380">
        <v>11261677</v>
      </c>
      <c r="P238" s="380">
        <v>23705</v>
      </c>
      <c r="Q238" s="380">
        <v>862607</v>
      </c>
      <c r="R238" s="380">
        <v>18863528</v>
      </c>
      <c r="S238" s="382"/>
      <c r="T238" s="220">
        <v>-1608157</v>
      </c>
      <c r="U238" s="220">
        <v>-1005884</v>
      </c>
      <c r="V238" s="380">
        <v>-2614041</v>
      </c>
      <c r="W238" s="382"/>
      <c r="X238" s="382"/>
      <c r="Y238" s="382"/>
      <c r="Z238" s="382"/>
    </row>
    <row r="239" spans="1:26">
      <c r="A239" s="374">
        <v>37301</v>
      </c>
      <c r="B239" s="375" t="s">
        <v>591</v>
      </c>
      <c r="C239" s="376">
        <v>1.8224699999999999E-4</v>
      </c>
      <c r="D239" s="376">
        <v>1.8966523342315992E-4</v>
      </c>
      <c r="E239" s="377">
        <v>5261475</v>
      </c>
      <c r="F239" s="378">
        <v>5634274</v>
      </c>
      <c r="G239" s="378"/>
      <c r="H239" s="379">
        <v>162763</v>
      </c>
      <c r="I239" s="380">
        <v>460835</v>
      </c>
      <c r="J239" s="380">
        <v>0</v>
      </c>
      <c r="K239" s="380">
        <v>33264</v>
      </c>
      <c r="L239" s="380">
        <v>656862</v>
      </c>
      <c r="M239" s="380"/>
      <c r="N239" s="381">
        <v>429999</v>
      </c>
      <c r="O239" s="380">
        <v>1369251</v>
      </c>
      <c r="P239" s="380">
        <v>2882</v>
      </c>
      <c r="Q239" s="380">
        <v>104880</v>
      </c>
      <c r="R239" s="380">
        <v>1907012</v>
      </c>
      <c r="S239" s="382"/>
      <c r="T239" s="219">
        <v>-195527</v>
      </c>
      <c r="U239" s="219">
        <v>18456</v>
      </c>
      <c r="V239" s="380">
        <v>-177071</v>
      </c>
      <c r="W239" s="382"/>
      <c r="X239" s="382"/>
      <c r="Y239" s="382"/>
      <c r="Z239" s="382"/>
    </row>
    <row r="240" spans="1:26">
      <c r="A240" s="374">
        <v>37305</v>
      </c>
      <c r="B240" s="375" t="s">
        <v>592</v>
      </c>
      <c r="C240" s="376">
        <v>3.7389960000000001E-4</v>
      </c>
      <c r="D240" s="376">
        <v>3.6606994591196096E-4</v>
      </c>
      <c r="E240" s="377">
        <v>10155092</v>
      </c>
      <c r="F240" s="378">
        <v>11559328</v>
      </c>
      <c r="G240" s="378"/>
      <c r="H240" s="379">
        <v>286435</v>
      </c>
      <c r="I240" s="380">
        <v>945454</v>
      </c>
      <c r="J240" s="380">
        <v>0</v>
      </c>
      <c r="K240" s="380">
        <v>68245</v>
      </c>
      <c r="L240" s="380">
        <v>1300134</v>
      </c>
      <c r="M240" s="380"/>
      <c r="N240" s="381">
        <v>1482858</v>
      </c>
      <c r="O240" s="380">
        <v>2809168</v>
      </c>
      <c r="P240" s="380">
        <v>5913</v>
      </c>
      <c r="Q240" s="380">
        <v>215173</v>
      </c>
      <c r="R240" s="380">
        <v>4513112</v>
      </c>
      <c r="S240" s="382"/>
      <c r="T240" s="219">
        <v>-401148</v>
      </c>
      <c r="U240" s="219">
        <v>-688010</v>
      </c>
      <c r="V240" s="380">
        <v>-1089158</v>
      </c>
      <c r="W240" s="382"/>
      <c r="X240" s="382"/>
      <c r="Y240" s="382"/>
      <c r="Z240" s="382"/>
    </row>
    <row r="241" spans="1:26">
      <c r="A241" s="374">
        <v>37400</v>
      </c>
      <c r="B241" s="375" t="s">
        <v>593</v>
      </c>
      <c r="C241" s="376">
        <v>7.8237128000000003E-3</v>
      </c>
      <c r="D241" s="376">
        <v>8.1100059976420731E-3</v>
      </c>
      <c r="E241" s="377">
        <v>224978470</v>
      </c>
      <c r="F241" s="378">
        <v>241874724</v>
      </c>
      <c r="G241" s="378"/>
      <c r="H241" s="379">
        <v>1245115</v>
      </c>
      <c r="I241" s="380">
        <v>19783270</v>
      </c>
      <c r="J241" s="380">
        <v>0</v>
      </c>
      <c r="K241" s="380">
        <v>1427993</v>
      </c>
      <c r="L241" s="380">
        <v>22456378</v>
      </c>
      <c r="M241" s="380"/>
      <c r="N241" s="381">
        <v>12892416</v>
      </c>
      <c r="O241" s="380">
        <v>58780815</v>
      </c>
      <c r="P241" s="380">
        <v>123729</v>
      </c>
      <c r="Q241" s="380">
        <v>4502415</v>
      </c>
      <c r="R241" s="380">
        <v>76299375</v>
      </c>
      <c r="S241" s="382"/>
      <c r="T241" s="219">
        <v>-8393850</v>
      </c>
      <c r="U241" s="219">
        <v>-2270354</v>
      </c>
      <c r="V241" s="380">
        <v>-10664204</v>
      </c>
      <c r="W241" s="382"/>
      <c r="X241" s="382"/>
      <c r="Y241" s="382"/>
      <c r="Z241" s="382"/>
    </row>
    <row r="242" spans="1:26">
      <c r="A242" s="374">
        <v>37405</v>
      </c>
      <c r="B242" s="375" t="s">
        <v>594</v>
      </c>
      <c r="C242" s="376">
        <v>1.5763588E-3</v>
      </c>
      <c r="D242" s="376">
        <v>1.5606741917587659E-3</v>
      </c>
      <c r="E242" s="377">
        <v>43294431</v>
      </c>
      <c r="F242" s="378">
        <v>48734068</v>
      </c>
      <c r="G242" s="378"/>
      <c r="H242" s="379">
        <v>1224643</v>
      </c>
      <c r="I242" s="380">
        <v>3986027</v>
      </c>
      <c r="J242" s="380">
        <v>0</v>
      </c>
      <c r="K242" s="380">
        <v>287719</v>
      </c>
      <c r="L242" s="380">
        <v>5498389</v>
      </c>
      <c r="M242" s="380"/>
      <c r="N242" s="381">
        <v>5657771</v>
      </c>
      <c r="O242" s="380">
        <v>11843438</v>
      </c>
      <c r="P242" s="380">
        <v>24929</v>
      </c>
      <c r="Q242" s="380">
        <v>907168</v>
      </c>
      <c r="R242" s="380">
        <v>18433306</v>
      </c>
      <c r="S242" s="382"/>
      <c r="T242" s="219">
        <v>-1691233</v>
      </c>
      <c r="U242" s="219">
        <v>-1505063</v>
      </c>
      <c r="V242" s="380">
        <v>-3196296</v>
      </c>
      <c r="W242" s="382"/>
      <c r="X242" s="382"/>
      <c r="Y242" s="382"/>
      <c r="Z242" s="382"/>
    </row>
    <row r="243" spans="1:26">
      <c r="A243" s="374">
        <v>37500</v>
      </c>
      <c r="B243" s="375" t="s">
        <v>595</v>
      </c>
      <c r="C243" s="376">
        <v>8.1347280000000004E-4</v>
      </c>
      <c r="D243" s="376">
        <v>8.4643554461404059E-4</v>
      </c>
      <c r="E243" s="377">
        <v>23480843</v>
      </c>
      <c r="F243" s="378">
        <v>25148994</v>
      </c>
      <c r="G243" s="378"/>
      <c r="H243" s="379">
        <v>56666</v>
      </c>
      <c r="I243" s="380">
        <v>2056971</v>
      </c>
      <c r="J243" s="380">
        <v>0</v>
      </c>
      <c r="K243" s="380">
        <v>148476</v>
      </c>
      <c r="L243" s="380">
        <v>2262113</v>
      </c>
      <c r="M243" s="380"/>
      <c r="N243" s="381">
        <v>2444629</v>
      </c>
      <c r="O243" s="380">
        <v>6111752</v>
      </c>
      <c r="P243" s="380">
        <v>12865</v>
      </c>
      <c r="Q243" s="380">
        <v>468140</v>
      </c>
      <c r="R243" s="380">
        <v>9037386</v>
      </c>
      <c r="S243" s="382"/>
      <c r="T243" s="219">
        <v>-872753</v>
      </c>
      <c r="U243" s="219">
        <v>-660876</v>
      </c>
      <c r="V243" s="380">
        <v>-1533629</v>
      </c>
      <c r="W243" s="382"/>
      <c r="X243" s="382"/>
      <c r="Y243" s="382"/>
      <c r="Z243" s="382"/>
    </row>
    <row r="244" spans="1:26">
      <c r="A244" s="374">
        <v>37600</v>
      </c>
      <c r="B244" s="375" t="s">
        <v>596</v>
      </c>
      <c r="C244" s="376">
        <v>4.7881106000000001E-3</v>
      </c>
      <c r="D244" s="376">
        <v>5.0551992673964607E-3</v>
      </c>
      <c r="E244" s="377">
        <v>140235531</v>
      </c>
      <c r="F244" s="378">
        <v>148027281</v>
      </c>
      <c r="G244" s="378"/>
      <c r="H244" s="379">
        <v>1353573</v>
      </c>
      <c r="I244" s="380">
        <v>12107357</v>
      </c>
      <c r="J244" s="380">
        <v>0</v>
      </c>
      <c r="K244" s="380">
        <v>873932</v>
      </c>
      <c r="L244" s="380">
        <v>14334862</v>
      </c>
      <c r="M244" s="380"/>
      <c r="N244" s="381">
        <v>24075551</v>
      </c>
      <c r="O244" s="380">
        <v>35973846</v>
      </c>
      <c r="P244" s="380">
        <v>75722</v>
      </c>
      <c r="Q244" s="380">
        <v>2755477</v>
      </c>
      <c r="R244" s="380">
        <v>62880596</v>
      </c>
      <c r="S244" s="382"/>
      <c r="T244" s="220">
        <v>-5137035</v>
      </c>
      <c r="U244" s="220">
        <v>-5666100</v>
      </c>
      <c r="V244" s="380">
        <v>-10803135</v>
      </c>
      <c r="W244" s="382"/>
      <c r="X244" s="382"/>
      <c r="Y244" s="382"/>
      <c r="Z244" s="382"/>
    </row>
    <row r="245" spans="1:26">
      <c r="A245" s="374">
        <v>37601</v>
      </c>
      <c r="B245" s="375" t="s">
        <v>597</v>
      </c>
      <c r="C245" s="376">
        <v>4.8940870000000001E-4</v>
      </c>
      <c r="D245" s="376">
        <v>4.6716665665658656E-4</v>
      </c>
      <c r="E245" s="377">
        <v>12959601</v>
      </c>
      <c r="F245" s="378">
        <v>15130360</v>
      </c>
      <c r="G245" s="378"/>
      <c r="H245" s="379">
        <v>5837443</v>
      </c>
      <c r="I245" s="380">
        <v>1237533</v>
      </c>
      <c r="J245" s="380">
        <v>0</v>
      </c>
      <c r="K245" s="380">
        <v>89327</v>
      </c>
      <c r="L245" s="380">
        <v>7164303</v>
      </c>
      <c r="M245" s="380"/>
      <c r="N245" s="381">
        <v>0</v>
      </c>
      <c r="O245" s="380">
        <v>3677006</v>
      </c>
      <c r="P245" s="380">
        <v>7740</v>
      </c>
      <c r="Q245" s="380">
        <v>281646</v>
      </c>
      <c r="R245" s="380">
        <v>3966392</v>
      </c>
      <c r="S245" s="382"/>
      <c r="T245" s="219">
        <v>-525072</v>
      </c>
      <c r="U245" s="219">
        <v>2148884</v>
      </c>
      <c r="V245" s="380">
        <v>1623812</v>
      </c>
      <c r="W245" s="382"/>
      <c r="X245" s="382"/>
      <c r="Y245" s="382"/>
      <c r="Z245" s="382"/>
    </row>
    <row r="246" spans="1:26">
      <c r="A246" s="374">
        <v>37605</v>
      </c>
      <c r="B246" s="375" t="s">
        <v>598</v>
      </c>
      <c r="C246" s="376">
        <v>6.2054329999999998E-4</v>
      </c>
      <c r="D246" s="376">
        <v>6.3979300361387498E-4</v>
      </c>
      <c r="E246" s="377">
        <v>17748403</v>
      </c>
      <c r="F246" s="378">
        <v>19184464</v>
      </c>
      <c r="G246" s="378"/>
      <c r="H246" s="379">
        <v>168308</v>
      </c>
      <c r="I246" s="380">
        <v>1569124</v>
      </c>
      <c r="J246" s="380">
        <v>0</v>
      </c>
      <c r="K246" s="380">
        <v>113262</v>
      </c>
      <c r="L246" s="380">
        <v>1850694</v>
      </c>
      <c r="M246" s="380"/>
      <c r="N246" s="381">
        <v>1432603</v>
      </c>
      <c r="O246" s="380">
        <v>4662242</v>
      </c>
      <c r="P246" s="380">
        <v>9814</v>
      </c>
      <c r="Q246" s="380">
        <v>357112</v>
      </c>
      <c r="R246" s="380">
        <v>6461771</v>
      </c>
      <c r="S246" s="382"/>
      <c r="T246" s="219">
        <v>-665765</v>
      </c>
      <c r="U246" s="219">
        <v>-350666</v>
      </c>
      <c r="V246" s="380">
        <v>-1016431</v>
      </c>
      <c r="W246" s="382"/>
      <c r="X246" s="382"/>
      <c r="Y246" s="382"/>
      <c r="Z246" s="382"/>
    </row>
    <row r="247" spans="1:26">
      <c r="A247" s="374">
        <v>37610</v>
      </c>
      <c r="B247" s="375" t="s">
        <v>599</v>
      </c>
      <c r="C247" s="376">
        <v>1.5617534000000001E-3</v>
      </c>
      <c r="D247" s="376">
        <v>1.6524969233645864E-3</v>
      </c>
      <c r="E247" s="377">
        <v>45841671</v>
      </c>
      <c r="F247" s="378">
        <v>48282533</v>
      </c>
      <c r="G247" s="378"/>
      <c r="H247" s="379">
        <v>717002</v>
      </c>
      <c r="I247" s="380">
        <v>3949096</v>
      </c>
      <c r="J247" s="380">
        <v>0</v>
      </c>
      <c r="K247" s="380">
        <v>285053</v>
      </c>
      <c r="L247" s="380">
        <v>4951151</v>
      </c>
      <c r="M247" s="380"/>
      <c r="N247" s="381">
        <v>5859953</v>
      </c>
      <c r="O247" s="380">
        <v>11733705</v>
      </c>
      <c r="P247" s="380">
        <v>24698</v>
      </c>
      <c r="Q247" s="380">
        <v>898763</v>
      </c>
      <c r="R247" s="380">
        <v>18517119</v>
      </c>
      <c r="S247" s="382"/>
      <c r="T247" s="219">
        <v>-1675563</v>
      </c>
      <c r="U247" s="219">
        <v>-1130565</v>
      </c>
      <c r="V247" s="380">
        <v>-2806128</v>
      </c>
      <c r="W247" s="382"/>
      <c r="X247" s="382"/>
      <c r="Y247" s="382"/>
      <c r="Z247" s="382"/>
    </row>
    <row r="248" spans="1:26">
      <c r="A248" s="374">
        <v>37700</v>
      </c>
      <c r="B248" s="375" t="s">
        <v>600</v>
      </c>
      <c r="C248" s="376">
        <v>2.0834507E-3</v>
      </c>
      <c r="D248" s="376">
        <v>2.2120538566986073E-3</v>
      </c>
      <c r="E248" s="377">
        <v>61364257</v>
      </c>
      <c r="F248" s="378">
        <v>64411115</v>
      </c>
      <c r="G248" s="378"/>
      <c r="H248" s="379">
        <v>269813</v>
      </c>
      <c r="I248" s="380">
        <v>5268275</v>
      </c>
      <c r="J248" s="380">
        <v>0</v>
      </c>
      <c r="K248" s="380">
        <v>380274</v>
      </c>
      <c r="L248" s="380">
        <v>5918362</v>
      </c>
      <c r="M248" s="380"/>
      <c r="N248" s="381">
        <v>8544958</v>
      </c>
      <c r="O248" s="380">
        <v>15653301</v>
      </c>
      <c r="P248" s="380">
        <v>32949</v>
      </c>
      <c r="Q248" s="380">
        <v>1198991</v>
      </c>
      <c r="R248" s="380">
        <v>25430199</v>
      </c>
      <c r="S248" s="382"/>
      <c r="T248" s="219">
        <v>-2235278</v>
      </c>
      <c r="U248" s="219">
        <v>-2072797</v>
      </c>
      <c r="V248" s="380">
        <v>-4308075</v>
      </c>
      <c r="W248" s="382"/>
      <c r="X248" s="382"/>
      <c r="Y248" s="382"/>
      <c r="Z248" s="382"/>
    </row>
    <row r="249" spans="1:26">
      <c r="A249" s="374">
        <v>37705</v>
      </c>
      <c r="B249" s="375" t="s">
        <v>601</v>
      </c>
      <c r="C249" s="376">
        <v>6.4021260000000002E-4</v>
      </c>
      <c r="D249" s="376">
        <v>6.496943014295877E-4</v>
      </c>
      <c r="E249" s="377">
        <v>18023073</v>
      </c>
      <c r="F249" s="378">
        <v>19792552</v>
      </c>
      <c r="G249" s="378"/>
      <c r="H249" s="379">
        <v>566748</v>
      </c>
      <c r="I249" s="380">
        <v>1618860</v>
      </c>
      <c r="J249" s="380">
        <v>0</v>
      </c>
      <c r="K249" s="380">
        <v>116852</v>
      </c>
      <c r="L249" s="380">
        <v>2302460</v>
      </c>
      <c r="M249" s="380"/>
      <c r="N249" s="381">
        <v>1908824</v>
      </c>
      <c r="O249" s="380">
        <v>4810020</v>
      </c>
      <c r="P249" s="380">
        <v>10125</v>
      </c>
      <c r="Q249" s="380">
        <v>368432</v>
      </c>
      <c r="R249" s="380">
        <v>7097401</v>
      </c>
      <c r="S249" s="382"/>
      <c r="T249" s="219">
        <v>-686866</v>
      </c>
      <c r="U249" s="219">
        <v>-317287</v>
      </c>
      <c r="V249" s="380">
        <v>-1004153</v>
      </c>
      <c r="W249" s="382"/>
      <c r="X249" s="382"/>
      <c r="Y249" s="382"/>
      <c r="Z249" s="382"/>
    </row>
    <row r="250" spans="1:26">
      <c r="A250" s="374">
        <v>37800</v>
      </c>
      <c r="B250" s="375" t="s">
        <v>602</v>
      </c>
      <c r="C250" s="376">
        <v>6.2389780999999997E-3</v>
      </c>
      <c r="D250" s="376">
        <v>6.7275786762890834E-3</v>
      </c>
      <c r="E250" s="377">
        <v>186628759</v>
      </c>
      <c r="F250" s="378">
        <v>192881710</v>
      </c>
      <c r="G250" s="378"/>
      <c r="H250" s="379">
        <v>1832744</v>
      </c>
      <c r="I250" s="380">
        <v>15776063</v>
      </c>
      <c r="J250" s="380">
        <v>0</v>
      </c>
      <c r="K250" s="380">
        <v>1138746</v>
      </c>
      <c r="L250" s="380">
        <v>18747553</v>
      </c>
      <c r="M250" s="380"/>
      <c r="N250" s="381">
        <v>32474865</v>
      </c>
      <c r="O250" s="380">
        <v>46874448</v>
      </c>
      <c r="P250" s="380">
        <v>98667</v>
      </c>
      <c r="Q250" s="380">
        <v>3590426</v>
      </c>
      <c r="R250" s="380">
        <v>83038406</v>
      </c>
      <c r="S250" s="382"/>
      <c r="T250" s="219">
        <v>-6693631</v>
      </c>
      <c r="U250" s="219">
        <v>-6191162</v>
      </c>
      <c r="V250" s="380">
        <v>-12884793</v>
      </c>
      <c r="W250" s="382"/>
      <c r="X250" s="382"/>
      <c r="Y250" s="382"/>
      <c r="Z250" s="382"/>
    </row>
    <row r="251" spans="1:26">
      <c r="A251" s="374">
        <v>37801</v>
      </c>
      <c r="B251" s="375" t="s">
        <v>603</v>
      </c>
      <c r="C251" s="376">
        <v>6.2478500000000002E-5</v>
      </c>
      <c r="D251" s="376">
        <v>6.7272531851585439E-5</v>
      </c>
      <c r="E251" s="377">
        <v>1866197</v>
      </c>
      <c r="F251" s="378">
        <v>1931560</v>
      </c>
      <c r="G251" s="378"/>
      <c r="H251" s="379">
        <v>330178</v>
      </c>
      <c r="I251" s="380">
        <v>157985</v>
      </c>
      <c r="J251" s="380">
        <v>0</v>
      </c>
      <c r="K251" s="380">
        <v>11404</v>
      </c>
      <c r="L251" s="380">
        <v>499567</v>
      </c>
      <c r="M251" s="380"/>
      <c r="N251" s="381">
        <v>210796</v>
      </c>
      <c r="O251" s="380">
        <v>469411</v>
      </c>
      <c r="P251" s="380">
        <v>988</v>
      </c>
      <c r="Q251" s="380">
        <v>35955</v>
      </c>
      <c r="R251" s="380">
        <v>717150</v>
      </c>
      <c r="S251" s="382"/>
      <c r="T251" s="219">
        <v>-67031</v>
      </c>
      <c r="U251" s="219">
        <v>114516</v>
      </c>
      <c r="V251" s="380">
        <v>47485</v>
      </c>
      <c r="W251" s="382"/>
      <c r="X251" s="382"/>
      <c r="Y251" s="382"/>
      <c r="Z251" s="382"/>
    </row>
    <row r="252" spans="1:26">
      <c r="A252" s="374">
        <v>37805</v>
      </c>
      <c r="B252" s="375" t="s">
        <v>604</v>
      </c>
      <c r="C252" s="376">
        <v>5.1010349999999999E-4</v>
      </c>
      <c r="D252" s="376">
        <v>4.9903286572615944E-4</v>
      </c>
      <c r="E252" s="377">
        <v>13843596</v>
      </c>
      <c r="F252" s="378">
        <v>15770152</v>
      </c>
      <c r="G252" s="378"/>
      <c r="H252" s="379">
        <v>966127</v>
      </c>
      <c r="I252" s="380">
        <v>1289863</v>
      </c>
      <c r="J252" s="380">
        <v>0</v>
      </c>
      <c r="K252" s="380">
        <v>93105</v>
      </c>
      <c r="L252" s="380">
        <v>2349095</v>
      </c>
      <c r="M252" s="380"/>
      <c r="N252" s="381">
        <v>1595805</v>
      </c>
      <c r="O252" s="380">
        <v>3832490</v>
      </c>
      <c r="P252" s="380">
        <v>8067</v>
      </c>
      <c r="Q252" s="380">
        <v>293556</v>
      </c>
      <c r="R252" s="380">
        <v>5729918</v>
      </c>
      <c r="S252" s="382"/>
      <c r="T252" s="219">
        <v>-547276</v>
      </c>
      <c r="U252" s="219">
        <v>-529416</v>
      </c>
      <c r="V252" s="380">
        <v>-1076692</v>
      </c>
      <c r="W252" s="382"/>
      <c r="X252" s="382"/>
      <c r="Y252" s="382"/>
      <c r="Z252" s="382"/>
    </row>
    <row r="253" spans="1:26">
      <c r="A253" s="374">
        <v>37900</v>
      </c>
      <c r="B253" s="375" t="s">
        <v>605</v>
      </c>
      <c r="C253" s="376">
        <v>3.5813869000000001E-3</v>
      </c>
      <c r="D253" s="376">
        <v>3.5027568790272465E-3</v>
      </c>
      <c r="E253" s="377">
        <v>97169457</v>
      </c>
      <c r="F253" s="378">
        <v>110720701</v>
      </c>
      <c r="G253" s="378"/>
      <c r="H253" s="379">
        <v>3649065</v>
      </c>
      <c r="I253" s="380">
        <v>9056000</v>
      </c>
      <c r="J253" s="380">
        <v>0</v>
      </c>
      <c r="K253" s="380">
        <v>653679</v>
      </c>
      <c r="L253" s="380">
        <v>13358744</v>
      </c>
      <c r="M253" s="380"/>
      <c r="N253" s="381">
        <v>8834166</v>
      </c>
      <c r="O253" s="380">
        <v>26907537</v>
      </c>
      <c r="P253" s="380">
        <v>56638</v>
      </c>
      <c r="Q253" s="380">
        <v>2061028</v>
      </c>
      <c r="R253" s="380">
        <v>37859369</v>
      </c>
      <c r="S253" s="382"/>
      <c r="T253" s="220">
        <v>-3842372</v>
      </c>
      <c r="U253" s="220">
        <v>-2382036</v>
      </c>
      <c r="V253" s="380">
        <v>-6224408</v>
      </c>
      <c r="W253" s="382"/>
      <c r="X253" s="382"/>
      <c r="Y253" s="382"/>
      <c r="Z253" s="382"/>
    </row>
    <row r="254" spans="1:26">
      <c r="A254" s="374">
        <v>37901</v>
      </c>
      <c r="B254" s="375" t="s">
        <v>606</v>
      </c>
      <c r="C254" s="376">
        <v>1.010858E-4</v>
      </c>
      <c r="D254" s="376">
        <v>9.217124991240076E-5</v>
      </c>
      <c r="E254" s="377">
        <v>2556909</v>
      </c>
      <c r="F254" s="378">
        <v>3125127</v>
      </c>
      <c r="G254" s="378"/>
      <c r="H254" s="379">
        <v>996946</v>
      </c>
      <c r="I254" s="380">
        <v>255609</v>
      </c>
      <c r="J254" s="380">
        <v>0</v>
      </c>
      <c r="K254" s="380">
        <v>18450</v>
      </c>
      <c r="L254" s="380">
        <v>1271005</v>
      </c>
      <c r="M254" s="380"/>
      <c r="N254" s="381">
        <v>22256</v>
      </c>
      <c r="O254" s="380">
        <v>759474</v>
      </c>
      <c r="P254" s="380">
        <v>1599</v>
      </c>
      <c r="Q254" s="380">
        <v>58173</v>
      </c>
      <c r="R254" s="380">
        <v>841502</v>
      </c>
      <c r="S254" s="382"/>
      <c r="T254" s="219">
        <v>-108451</v>
      </c>
      <c r="U254" s="219">
        <v>304609</v>
      </c>
      <c r="V254" s="380">
        <v>196158</v>
      </c>
      <c r="W254" s="382"/>
      <c r="X254" s="382"/>
      <c r="Y254" s="382"/>
      <c r="Z254" s="382"/>
    </row>
    <row r="255" spans="1:26">
      <c r="A255" s="374">
        <v>37905</v>
      </c>
      <c r="B255" s="375" t="s">
        <v>607</v>
      </c>
      <c r="C255" s="376">
        <v>3.9191049999999999E-4</v>
      </c>
      <c r="D255" s="376">
        <v>3.920870543700658E-4</v>
      </c>
      <c r="E255" s="377">
        <v>10876829</v>
      </c>
      <c r="F255" s="378">
        <v>12116146</v>
      </c>
      <c r="G255" s="378"/>
      <c r="H255" s="379">
        <v>50300</v>
      </c>
      <c r="I255" s="380">
        <v>990996</v>
      </c>
      <c r="J255" s="380">
        <v>0</v>
      </c>
      <c r="K255" s="380">
        <v>71532</v>
      </c>
      <c r="L255" s="380">
        <v>1112828</v>
      </c>
      <c r="M255" s="380"/>
      <c r="N255" s="381">
        <v>830823</v>
      </c>
      <c r="O255" s="380">
        <v>2944487</v>
      </c>
      <c r="P255" s="380">
        <v>6198</v>
      </c>
      <c r="Q255" s="380">
        <v>225538</v>
      </c>
      <c r="R255" s="380">
        <v>4007046</v>
      </c>
      <c r="S255" s="382"/>
      <c r="T255" s="219">
        <v>-420470</v>
      </c>
      <c r="U255" s="219">
        <v>-325224</v>
      </c>
      <c r="V255" s="380">
        <v>-745694</v>
      </c>
      <c r="W255" s="382"/>
      <c r="X255" s="382"/>
      <c r="Y255" s="382"/>
      <c r="Z255" s="382"/>
    </row>
    <row r="256" spans="1:26">
      <c r="A256" s="374">
        <v>38000</v>
      </c>
      <c r="B256" s="375" t="s">
        <v>608</v>
      </c>
      <c r="C256" s="376">
        <v>5.9182877000000002E-3</v>
      </c>
      <c r="D256" s="376">
        <v>6.1982614156399513E-3</v>
      </c>
      <c r="E256" s="377">
        <v>171945048</v>
      </c>
      <c r="F256" s="378">
        <v>182967376</v>
      </c>
      <c r="G256" s="378"/>
      <c r="H256" s="379">
        <v>2033098</v>
      </c>
      <c r="I256" s="380">
        <v>14965156</v>
      </c>
      <c r="J256" s="380">
        <v>0</v>
      </c>
      <c r="K256" s="380">
        <v>1080213</v>
      </c>
      <c r="L256" s="380">
        <v>18078467</v>
      </c>
      <c r="M256" s="380"/>
      <c r="N256" s="381">
        <v>16770931</v>
      </c>
      <c r="O256" s="380">
        <v>44465049</v>
      </c>
      <c r="P256" s="380">
        <v>93595</v>
      </c>
      <c r="Q256" s="380">
        <v>3405875</v>
      </c>
      <c r="R256" s="380">
        <v>64735450</v>
      </c>
      <c r="S256" s="382"/>
      <c r="T256" s="220">
        <v>-6349572</v>
      </c>
      <c r="U256" s="220">
        <v>-2360520</v>
      </c>
      <c r="V256" s="380">
        <v>-8710092</v>
      </c>
      <c r="W256" s="382"/>
      <c r="X256" s="382"/>
      <c r="Y256" s="382"/>
      <c r="Z256" s="382"/>
    </row>
    <row r="257" spans="1:26">
      <c r="A257" s="374">
        <v>38005</v>
      </c>
      <c r="B257" s="375" t="s">
        <v>609</v>
      </c>
      <c r="C257" s="376">
        <v>1.2116772E-3</v>
      </c>
      <c r="D257" s="376">
        <v>1.1765572823578734E-3</v>
      </c>
      <c r="E257" s="377">
        <v>32638701</v>
      </c>
      <c r="F257" s="378">
        <v>37459720</v>
      </c>
      <c r="G257" s="378"/>
      <c r="H257" s="379">
        <v>1514006</v>
      </c>
      <c r="I257" s="380">
        <v>3063883</v>
      </c>
      <c r="J257" s="380">
        <v>0</v>
      </c>
      <c r="K257" s="380">
        <v>221157</v>
      </c>
      <c r="L257" s="380">
        <v>4799046</v>
      </c>
      <c r="M257" s="380"/>
      <c r="N257" s="381">
        <v>1237997</v>
      </c>
      <c r="O257" s="380">
        <v>9103526</v>
      </c>
      <c r="P257" s="380">
        <v>19162</v>
      </c>
      <c r="Q257" s="380">
        <v>697300</v>
      </c>
      <c r="R257" s="380">
        <v>11057985</v>
      </c>
      <c r="S257" s="382"/>
      <c r="T257" s="219">
        <v>-1299975</v>
      </c>
      <c r="U257" s="219">
        <v>-845782</v>
      </c>
      <c r="V257" s="380">
        <v>-2145757</v>
      </c>
      <c r="W257" s="382"/>
      <c r="X257" s="382"/>
      <c r="Y257" s="382"/>
      <c r="Z257" s="382"/>
    </row>
    <row r="258" spans="1:26">
      <c r="A258" s="374">
        <v>38100</v>
      </c>
      <c r="B258" s="375" t="s">
        <v>610</v>
      </c>
      <c r="C258" s="376">
        <v>2.5480673999999999E-3</v>
      </c>
      <c r="D258" s="376">
        <v>2.765202854784933E-3</v>
      </c>
      <c r="E258" s="377">
        <v>76709081</v>
      </c>
      <c r="F258" s="378">
        <v>78775016</v>
      </c>
      <c r="G258" s="378"/>
      <c r="H258" s="379">
        <v>261019</v>
      </c>
      <c r="I258" s="380">
        <v>6443118</v>
      </c>
      <c r="J258" s="380">
        <v>0</v>
      </c>
      <c r="K258" s="380">
        <v>465076</v>
      </c>
      <c r="L258" s="380">
        <v>7169213</v>
      </c>
      <c r="M258" s="380"/>
      <c r="N258" s="381">
        <v>9705970</v>
      </c>
      <c r="O258" s="380">
        <v>19144041</v>
      </c>
      <c r="P258" s="380">
        <v>40297</v>
      </c>
      <c r="Q258" s="380">
        <v>1466370</v>
      </c>
      <c r="R258" s="380">
        <v>30356678</v>
      </c>
      <c r="S258" s="382"/>
      <c r="T258" s="219">
        <v>-2733754</v>
      </c>
      <c r="U258" s="219">
        <v>-1935289</v>
      </c>
      <c r="V258" s="380">
        <v>-4669043</v>
      </c>
      <c r="W258" s="382"/>
      <c r="X258" s="382"/>
      <c r="Y258" s="382"/>
      <c r="Z258" s="382"/>
    </row>
    <row r="259" spans="1:26">
      <c r="A259" s="374">
        <v>38105</v>
      </c>
      <c r="B259" s="375" t="s">
        <v>611</v>
      </c>
      <c r="C259" s="376">
        <v>4.9964949999999997E-4</v>
      </c>
      <c r="D259" s="376">
        <v>5.1761987361115952E-4</v>
      </c>
      <c r="E259" s="377">
        <v>14359216</v>
      </c>
      <c r="F259" s="378">
        <v>15446961</v>
      </c>
      <c r="G259" s="378"/>
      <c r="H259" s="379">
        <v>0</v>
      </c>
      <c r="I259" s="380">
        <v>1263428</v>
      </c>
      <c r="J259" s="380">
        <v>0</v>
      </c>
      <c r="K259" s="380">
        <v>91197</v>
      </c>
      <c r="L259" s="380">
        <v>1354625</v>
      </c>
      <c r="M259" s="380"/>
      <c r="N259" s="381">
        <v>1573595</v>
      </c>
      <c r="O259" s="380">
        <v>3753947</v>
      </c>
      <c r="P259" s="380">
        <v>7902</v>
      </c>
      <c r="Q259" s="380">
        <v>287540</v>
      </c>
      <c r="R259" s="380">
        <v>5622984</v>
      </c>
      <c r="S259" s="382"/>
      <c r="T259" s="219">
        <v>-536062</v>
      </c>
      <c r="U259" s="219">
        <v>-674954</v>
      </c>
      <c r="V259" s="380">
        <v>-1211016</v>
      </c>
      <c r="W259" s="382"/>
      <c r="X259" s="382"/>
      <c r="Y259" s="382"/>
      <c r="Z259" s="382"/>
    </row>
    <row r="260" spans="1:26">
      <c r="A260" s="374">
        <v>38200</v>
      </c>
      <c r="B260" s="375" t="s">
        <v>612</v>
      </c>
      <c r="C260" s="376">
        <v>2.3778617E-3</v>
      </c>
      <c r="D260" s="376">
        <v>2.510260132189736E-3</v>
      </c>
      <c r="E260" s="377">
        <v>69636753</v>
      </c>
      <c r="F260" s="378">
        <v>73513006</v>
      </c>
      <c r="G260" s="378"/>
      <c r="H260" s="379">
        <v>81565</v>
      </c>
      <c r="I260" s="380">
        <v>6012731</v>
      </c>
      <c r="J260" s="380">
        <v>0</v>
      </c>
      <c r="K260" s="380">
        <v>434010</v>
      </c>
      <c r="L260" s="380">
        <v>6528306</v>
      </c>
      <c r="M260" s="380"/>
      <c r="N260" s="381">
        <v>10497822</v>
      </c>
      <c r="O260" s="380">
        <v>17865258</v>
      </c>
      <c r="P260" s="380">
        <v>37605</v>
      </c>
      <c r="Q260" s="380">
        <v>1368419</v>
      </c>
      <c r="R260" s="380">
        <v>29769104</v>
      </c>
      <c r="S260" s="382"/>
      <c r="T260" s="219">
        <v>-2551143</v>
      </c>
      <c r="U260" s="219">
        <v>-2934071</v>
      </c>
      <c r="V260" s="380">
        <v>-5485214</v>
      </c>
      <c r="W260" s="382"/>
      <c r="X260" s="382"/>
      <c r="Y260" s="382"/>
      <c r="Z260" s="382"/>
    </row>
    <row r="261" spans="1:26">
      <c r="A261" s="374">
        <v>38205</v>
      </c>
      <c r="B261" s="375" t="s">
        <v>613</v>
      </c>
      <c r="C261" s="376">
        <v>3.8099770000000002E-4</v>
      </c>
      <c r="D261" s="376">
        <v>3.8587733147694135E-4</v>
      </c>
      <c r="E261" s="377">
        <v>10704566</v>
      </c>
      <c r="F261" s="378">
        <v>11778770</v>
      </c>
      <c r="G261" s="378"/>
      <c r="H261" s="379">
        <v>444240</v>
      </c>
      <c r="I261" s="380">
        <v>963402</v>
      </c>
      <c r="J261" s="380">
        <v>0</v>
      </c>
      <c r="K261" s="380">
        <v>69540</v>
      </c>
      <c r="L261" s="380">
        <v>1477182</v>
      </c>
      <c r="M261" s="380"/>
      <c r="N261" s="381">
        <v>272049</v>
      </c>
      <c r="O261" s="380">
        <v>2862497</v>
      </c>
      <c r="P261" s="380">
        <v>6025</v>
      </c>
      <c r="Q261" s="380">
        <v>219258</v>
      </c>
      <c r="R261" s="380">
        <v>3359829</v>
      </c>
      <c r="S261" s="382"/>
      <c r="T261" s="219">
        <v>-408763</v>
      </c>
      <c r="U261" s="219">
        <v>9592</v>
      </c>
      <c r="V261" s="380">
        <v>-399171</v>
      </c>
      <c r="W261" s="382"/>
      <c r="X261" s="382"/>
      <c r="Y261" s="382"/>
      <c r="Z261" s="382"/>
    </row>
    <row r="262" spans="1:26">
      <c r="A262" s="374">
        <v>38210</v>
      </c>
      <c r="B262" s="375" t="s">
        <v>614</v>
      </c>
      <c r="C262" s="376">
        <v>9.2891969999999997E-4</v>
      </c>
      <c r="D262" s="376">
        <v>9.7496153782418839E-4</v>
      </c>
      <c r="E262" s="377">
        <v>27046263</v>
      </c>
      <c r="F262" s="378">
        <v>28718104</v>
      </c>
      <c r="G262" s="378"/>
      <c r="H262" s="379">
        <v>292335</v>
      </c>
      <c r="I262" s="380">
        <v>2348894</v>
      </c>
      <c r="J262" s="380">
        <v>0</v>
      </c>
      <c r="K262" s="380">
        <v>169548</v>
      </c>
      <c r="L262" s="380">
        <v>2810777</v>
      </c>
      <c r="M262" s="380"/>
      <c r="N262" s="381">
        <v>3473874</v>
      </c>
      <c r="O262" s="380">
        <v>6979123</v>
      </c>
      <c r="P262" s="380">
        <v>14690</v>
      </c>
      <c r="Q262" s="380">
        <v>534578</v>
      </c>
      <c r="R262" s="380">
        <v>11002265</v>
      </c>
      <c r="S262" s="382"/>
      <c r="T262" s="219">
        <v>-996613</v>
      </c>
      <c r="U262" s="219">
        <v>-652598</v>
      </c>
      <c r="V262" s="380">
        <v>-1649211</v>
      </c>
      <c r="W262" s="382"/>
      <c r="X262" s="382"/>
      <c r="Y262" s="382"/>
      <c r="Z262" s="382"/>
    </row>
    <row r="263" spans="1:26">
      <c r="A263" s="374">
        <v>38300</v>
      </c>
      <c r="B263" s="375" t="s">
        <v>615</v>
      </c>
      <c r="C263" s="376">
        <v>1.8829421999999999E-3</v>
      </c>
      <c r="D263" s="376">
        <v>2.0104884350824019E-3</v>
      </c>
      <c r="E263" s="377">
        <v>55772661</v>
      </c>
      <c r="F263" s="378">
        <v>58212276</v>
      </c>
      <c r="G263" s="378"/>
      <c r="H263" s="379">
        <v>268368</v>
      </c>
      <c r="I263" s="380">
        <v>4761263</v>
      </c>
      <c r="J263" s="380">
        <v>0</v>
      </c>
      <c r="K263" s="380">
        <v>343677</v>
      </c>
      <c r="L263" s="380">
        <v>5373308</v>
      </c>
      <c r="M263" s="380"/>
      <c r="N263" s="381">
        <v>8052367</v>
      </c>
      <c r="O263" s="380">
        <v>14146848</v>
      </c>
      <c r="P263" s="380">
        <v>29778</v>
      </c>
      <c r="Q263" s="380">
        <v>1083601</v>
      </c>
      <c r="R263" s="380">
        <v>23312594</v>
      </c>
      <c r="S263" s="382"/>
      <c r="T263" s="219">
        <v>-2020158</v>
      </c>
      <c r="U263" s="219">
        <v>-2044136</v>
      </c>
      <c r="V263" s="380">
        <v>-4064294</v>
      </c>
      <c r="W263" s="382"/>
      <c r="X263" s="382"/>
      <c r="Y263" s="382"/>
      <c r="Z263" s="382"/>
    </row>
    <row r="264" spans="1:26">
      <c r="A264" s="374">
        <v>38400</v>
      </c>
      <c r="B264" s="375" t="s">
        <v>616</v>
      </c>
      <c r="C264" s="376">
        <v>2.4422582000000002E-3</v>
      </c>
      <c r="D264" s="376">
        <v>2.6042818542082809E-3</v>
      </c>
      <c r="E264" s="377">
        <v>72244995</v>
      </c>
      <c r="F264" s="378">
        <v>75503862</v>
      </c>
      <c r="G264" s="378"/>
      <c r="H264" s="379">
        <v>2813851</v>
      </c>
      <c r="I264" s="380">
        <v>6175566</v>
      </c>
      <c r="J264" s="380">
        <v>0</v>
      </c>
      <c r="K264" s="380">
        <v>445764</v>
      </c>
      <c r="L264" s="380">
        <v>9435181</v>
      </c>
      <c r="M264" s="380"/>
      <c r="N264" s="381">
        <v>9579091</v>
      </c>
      <c r="O264" s="380">
        <v>18349079</v>
      </c>
      <c r="P264" s="380">
        <v>38623</v>
      </c>
      <c r="Q264" s="380">
        <v>1405478</v>
      </c>
      <c r="R264" s="380">
        <v>29372271</v>
      </c>
      <c r="S264" s="382"/>
      <c r="T264" s="219">
        <v>-2620235</v>
      </c>
      <c r="U264" s="219">
        <v>-1744447</v>
      </c>
      <c r="V264" s="380">
        <v>-4364682</v>
      </c>
      <c r="W264" s="382"/>
      <c r="X264" s="382"/>
      <c r="Y264" s="382"/>
      <c r="Z264" s="382"/>
    </row>
    <row r="265" spans="1:26">
      <c r="A265" s="374">
        <v>38402</v>
      </c>
      <c r="B265" s="375" t="s">
        <v>617</v>
      </c>
      <c r="C265" s="376">
        <v>1.869711E-4</v>
      </c>
      <c r="D265" s="376">
        <v>1.960145672285913E-4</v>
      </c>
      <c r="E265" s="377">
        <v>5437611</v>
      </c>
      <c r="F265" s="378">
        <v>5780323</v>
      </c>
      <c r="G265" s="378"/>
      <c r="H265" s="379">
        <v>1551980</v>
      </c>
      <c r="I265" s="380">
        <v>472781</v>
      </c>
      <c r="J265" s="380">
        <v>0</v>
      </c>
      <c r="K265" s="380">
        <v>34126</v>
      </c>
      <c r="L265" s="380">
        <v>2058887</v>
      </c>
      <c r="M265" s="380"/>
      <c r="N265" s="381">
        <v>550061</v>
      </c>
      <c r="O265" s="380">
        <v>1404744</v>
      </c>
      <c r="P265" s="380">
        <v>2957</v>
      </c>
      <c r="Q265" s="380">
        <v>107599</v>
      </c>
      <c r="R265" s="380">
        <v>2065361</v>
      </c>
      <c r="S265" s="382"/>
      <c r="T265" s="220">
        <v>-200597</v>
      </c>
      <c r="U265" s="220">
        <v>648349</v>
      </c>
      <c r="V265" s="380">
        <v>447752</v>
      </c>
      <c r="W265" s="382"/>
      <c r="X265" s="382"/>
      <c r="Y265" s="382"/>
      <c r="Z265" s="382"/>
    </row>
    <row r="266" spans="1:26">
      <c r="A266" s="374">
        <v>38405</v>
      </c>
      <c r="B266" s="375" t="s">
        <v>618</v>
      </c>
      <c r="C266" s="376">
        <v>6.0204219999999997E-4</v>
      </c>
      <c r="D266" s="376">
        <v>6.2698352126388992E-4</v>
      </c>
      <c r="E266" s="377">
        <v>17393057</v>
      </c>
      <c r="F266" s="378">
        <v>18612492</v>
      </c>
      <c r="G266" s="378"/>
      <c r="H266" s="379">
        <v>707322</v>
      </c>
      <c r="I266" s="380">
        <v>1522342</v>
      </c>
      <c r="J266" s="380">
        <v>0</v>
      </c>
      <c r="K266" s="380">
        <v>109885</v>
      </c>
      <c r="L266" s="380">
        <v>2339549</v>
      </c>
      <c r="M266" s="380"/>
      <c r="N266" s="381">
        <v>2811333</v>
      </c>
      <c r="O266" s="380">
        <v>4523240</v>
      </c>
      <c r="P266" s="380">
        <v>9521</v>
      </c>
      <c r="Q266" s="380">
        <v>346465</v>
      </c>
      <c r="R266" s="380">
        <v>7690559</v>
      </c>
      <c r="S266" s="382"/>
      <c r="T266" s="219">
        <v>-645917</v>
      </c>
      <c r="U266" s="219">
        <v>-594948</v>
      </c>
      <c r="V266" s="380">
        <v>-1240865</v>
      </c>
      <c r="W266" s="382"/>
      <c r="X266" s="382"/>
      <c r="Y266" s="382"/>
      <c r="Z266" s="382"/>
    </row>
    <row r="267" spans="1:26">
      <c r="A267" s="374">
        <v>38500</v>
      </c>
      <c r="B267" s="375" t="s">
        <v>619</v>
      </c>
      <c r="C267" s="376">
        <v>1.8430661E-3</v>
      </c>
      <c r="D267" s="376">
        <v>1.9257252638091673E-3</v>
      </c>
      <c r="E267" s="377">
        <v>53421258</v>
      </c>
      <c r="F267" s="378">
        <v>56979482</v>
      </c>
      <c r="G267" s="378"/>
      <c r="H267" s="379">
        <v>0</v>
      </c>
      <c r="I267" s="380">
        <v>4660431</v>
      </c>
      <c r="J267" s="380">
        <v>0</v>
      </c>
      <c r="K267" s="380">
        <v>336399</v>
      </c>
      <c r="L267" s="380">
        <v>4996830</v>
      </c>
      <c r="M267" s="380"/>
      <c r="N267" s="381">
        <v>6899248</v>
      </c>
      <c r="O267" s="380">
        <v>13847253</v>
      </c>
      <c r="P267" s="380">
        <v>29147</v>
      </c>
      <c r="Q267" s="380">
        <v>1060653</v>
      </c>
      <c r="R267" s="380">
        <v>21836301</v>
      </c>
      <c r="S267" s="382"/>
      <c r="T267" s="219">
        <v>-1977374</v>
      </c>
      <c r="U267" s="219">
        <v>-2222441</v>
      </c>
      <c r="V267" s="380">
        <v>-4199815</v>
      </c>
      <c r="W267" s="382"/>
      <c r="X267" s="382"/>
      <c r="Y267" s="382"/>
      <c r="Z267" s="382"/>
    </row>
    <row r="268" spans="1:26">
      <c r="A268" s="374">
        <v>38600</v>
      </c>
      <c r="B268" s="375" t="s">
        <v>620</v>
      </c>
      <c r="C268" s="376">
        <v>2.2982819E-3</v>
      </c>
      <c r="D268" s="376">
        <v>2.44183763833877E-3</v>
      </c>
      <c r="E268" s="377">
        <v>67738655</v>
      </c>
      <c r="F268" s="378">
        <v>71052749</v>
      </c>
      <c r="G268" s="378"/>
      <c r="H268" s="379">
        <v>786222</v>
      </c>
      <c r="I268" s="380">
        <v>5811503</v>
      </c>
      <c r="J268" s="380">
        <v>0</v>
      </c>
      <c r="K268" s="380">
        <v>419485</v>
      </c>
      <c r="L268" s="380">
        <v>7017210</v>
      </c>
      <c r="M268" s="380"/>
      <c r="N268" s="381">
        <v>11214757</v>
      </c>
      <c r="O268" s="380">
        <v>17267362</v>
      </c>
      <c r="P268" s="380">
        <v>36346</v>
      </c>
      <c r="Q268" s="380">
        <v>1322622</v>
      </c>
      <c r="R268" s="380">
        <v>29841087</v>
      </c>
      <c r="S268" s="382"/>
      <c r="T268" s="220">
        <v>-2465765</v>
      </c>
      <c r="U268" s="220">
        <v>-2364571</v>
      </c>
      <c r="V268" s="380">
        <v>-4830336</v>
      </c>
      <c r="W268" s="382"/>
      <c r="X268" s="382"/>
      <c r="Y268" s="382"/>
      <c r="Z268" s="382"/>
    </row>
    <row r="269" spans="1:26">
      <c r="A269" s="374">
        <v>38601</v>
      </c>
      <c r="B269" s="375" t="s">
        <v>621</v>
      </c>
      <c r="C269" s="376">
        <v>3.3847299999999997E-5</v>
      </c>
      <c r="D269" s="376">
        <v>3.7623709132757461E-5</v>
      </c>
      <c r="E269" s="377">
        <v>1043714</v>
      </c>
      <c r="F269" s="378">
        <v>1046409</v>
      </c>
      <c r="G269" s="378"/>
      <c r="H269" s="379">
        <v>95270</v>
      </c>
      <c r="I269" s="380">
        <v>85587</v>
      </c>
      <c r="J269" s="380">
        <v>0</v>
      </c>
      <c r="K269" s="380">
        <v>6178</v>
      </c>
      <c r="L269" s="380">
        <v>187035</v>
      </c>
      <c r="M269" s="380"/>
      <c r="N269" s="381">
        <v>163760</v>
      </c>
      <c r="O269" s="380">
        <v>254300</v>
      </c>
      <c r="P269" s="380">
        <v>535</v>
      </c>
      <c r="Q269" s="380">
        <v>19479</v>
      </c>
      <c r="R269" s="380">
        <v>438074</v>
      </c>
      <c r="S269" s="382"/>
      <c r="T269" s="219">
        <v>-36314</v>
      </c>
      <c r="U269" s="219">
        <v>-27221</v>
      </c>
      <c r="V269" s="380">
        <v>-63535</v>
      </c>
      <c r="W269" s="382"/>
      <c r="X269" s="382"/>
      <c r="Y269" s="382"/>
      <c r="Z269" s="382"/>
    </row>
    <row r="270" spans="1:26">
      <c r="A270" s="374">
        <v>38602</v>
      </c>
      <c r="B270" s="375" t="s">
        <v>622</v>
      </c>
      <c r="C270" s="376">
        <v>2.1945990000000001E-4</v>
      </c>
      <c r="D270" s="376">
        <v>2.2849784249161012E-4</v>
      </c>
      <c r="E270" s="377">
        <v>6338725</v>
      </c>
      <c r="F270" s="378">
        <v>6784733</v>
      </c>
      <c r="G270" s="378"/>
      <c r="H270" s="379">
        <v>795852</v>
      </c>
      <c r="I270" s="380">
        <v>554933</v>
      </c>
      <c r="J270" s="380">
        <v>0</v>
      </c>
      <c r="K270" s="380">
        <v>40056</v>
      </c>
      <c r="L270" s="380">
        <v>1390841</v>
      </c>
      <c r="M270" s="380"/>
      <c r="N270" s="381">
        <v>379278</v>
      </c>
      <c r="O270" s="380">
        <v>1648838</v>
      </c>
      <c r="P270" s="380">
        <v>3471</v>
      </c>
      <c r="Q270" s="380">
        <v>126295</v>
      </c>
      <c r="R270" s="380">
        <v>2157882</v>
      </c>
      <c r="S270" s="382"/>
      <c r="T270" s="219">
        <v>-235453</v>
      </c>
      <c r="U270" s="219">
        <v>374723</v>
      </c>
      <c r="V270" s="380">
        <v>139270</v>
      </c>
      <c r="W270" s="382"/>
      <c r="X270" s="382"/>
      <c r="Y270" s="382"/>
      <c r="Z270" s="382"/>
    </row>
    <row r="271" spans="1:26">
      <c r="A271" s="374">
        <v>38605</v>
      </c>
      <c r="B271" s="375" t="s">
        <v>623</v>
      </c>
      <c r="C271" s="376">
        <v>6.3851680000000005E-4</v>
      </c>
      <c r="D271" s="376">
        <v>6.0198018239352986E-4</v>
      </c>
      <c r="E271" s="377">
        <v>16699443</v>
      </c>
      <c r="F271" s="378">
        <v>19740126</v>
      </c>
      <c r="G271" s="378"/>
      <c r="H271" s="379">
        <v>1209145</v>
      </c>
      <c r="I271" s="380">
        <v>1614572</v>
      </c>
      <c r="J271" s="380">
        <v>0</v>
      </c>
      <c r="K271" s="380">
        <v>116543</v>
      </c>
      <c r="L271" s="380">
        <v>2940260</v>
      </c>
      <c r="M271" s="380"/>
      <c r="N271" s="381">
        <v>2670993</v>
      </c>
      <c r="O271" s="380">
        <v>4797280</v>
      </c>
      <c r="P271" s="380">
        <v>10098</v>
      </c>
      <c r="Q271" s="380">
        <v>367456</v>
      </c>
      <c r="R271" s="380">
        <v>7845827</v>
      </c>
      <c r="S271" s="382"/>
      <c r="T271" s="219">
        <v>-685047</v>
      </c>
      <c r="U271" s="219">
        <v>-751359</v>
      </c>
      <c r="V271" s="380">
        <v>-1436406</v>
      </c>
      <c r="W271" s="382"/>
      <c r="X271" s="382"/>
      <c r="Y271" s="382"/>
      <c r="Z271" s="382"/>
    </row>
    <row r="272" spans="1:26">
      <c r="A272" s="374">
        <v>38610</v>
      </c>
      <c r="B272" s="375" t="s">
        <v>624</v>
      </c>
      <c r="C272" s="376">
        <v>5.666124E-4</v>
      </c>
      <c r="D272" s="376">
        <v>5.7585877997782891E-4</v>
      </c>
      <c r="E272" s="377">
        <v>15974813</v>
      </c>
      <c r="F272" s="378">
        <v>17517159</v>
      </c>
      <c r="G272" s="378"/>
      <c r="H272" s="379">
        <v>820799</v>
      </c>
      <c r="I272" s="380">
        <v>1432753</v>
      </c>
      <c r="J272" s="380">
        <v>0</v>
      </c>
      <c r="K272" s="380">
        <v>103419</v>
      </c>
      <c r="L272" s="380">
        <v>2356971</v>
      </c>
      <c r="M272" s="380"/>
      <c r="N272" s="381">
        <v>413589</v>
      </c>
      <c r="O272" s="380">
        <v>4257050</v>
      </c>
      <c r="P272" s="380">
        <v>8961</v>
      </c>
      <c r="Q272" s="380">
        <v>326076</v>
      </c>
      <c r="R272" s="380">
        <v>5005676</v>
      </c>
      <c r="S272" s="382"/>
      <c r="T272" s="219">
        <v>-607904</v>
      </c>
      <c r="U272" s="219">
        <v>94256</v>
      </c>
      <c r="V272" s="380">
        <v>-513648</v>
      </c>
      <c r="W272" s="382"/>
      <c r="X272" s="382"/>
      <c r="Y272" s="382"/>
      <c r="Z272" s="382"/>
    </row>
    <row r="273" spans="1:26">
      <c r="A273" s="374">
        <v>38620</v>
      </c>
      <c r="B273" s="375" t="s">
        <v>625</v>
      </c>
      <c r="C273" s="376">
        <v>3.9993210000000001E-4</v>
      </c>
      <c r="D273" s="376">
        <v>3.9896369137996175E-4</v>
      </c>
      <c r="E273" s="377">
        <v>11067592</v>
      </c>
      <c r="F273" s="378">
        <v>12364138</v>
      </c>
      <c r="G273" s="378"/>
      <c r="H273" s="379">
        <v>181349</v>
      </c>
      <c r="I273" s="380">
        <v>1011280</v>
      </c>
      <c r="J273" s="380">
        <v>0</v>
      </c>
      <c r="K273" s="380">
        <v>72996</v>
      </c>
      <c r="L273" s="380">
        <v>1265625</v>
      </c>
      <c r="M273" s="380"/>
      <c r="N273" s="381">
        <v>1046120</v>
      </c>
      <c r="O273" s="380">
        <v>3004754</v>
      </c>
      <c r="P273" s="380">
        <v>6325</v>
      </c>
      <c r="Q273" s="380">
        <v>230154</v>
      </c>
      <c r="R273" s="380">
        <v>4287353</v>
      </c>
      <c r="S273" s="382"/>
      <c r="T273" s="219">
        <v>-429076</v>
      </c>
      <c r="U273" s="219">
        <v>-414428</v>
      </c>
      <c r="V273" s="380">
        <v>-843504</v>
      </c>
      <c r="W273" s="382"/>
      <c r="X273" s="382"/>
      <c r="Y273" s="382"/>
      <c r="Z273" s="382"/>
    </row>
    <row r="274" spans="1:26">
      <c r="A274" s="374">
        <v>38700</v>
      </c>
      <c r="B274" s="375" t="s">
        <v>626</v>
      </c>
      <c r="C274" s="376">
        <v>7.2919179999999997E-4</v>
      </c>
      <c r="D274" s="376">
        <v>7.542990142113407E-4</v>
      </c>
      <c r="E274" s="377">
        <v>20924897</v>
      </c>
      <c r="F274" s="378">
        <v>22543397</v>
      </c>
      <c r="G274" s="378"/>
      <c r="H274" s="379">
        <v>223364</v>
      </c>
      <c r="I274" s="380">
        <v>1843856</v>
      </c>
      <c r="J274" s="380">
        <v>0</v>
      </c>
      <c r="K274" s="380">
        <v>133093</v>
      </c>
      <c r="L274" s="380">
        <v>2200313</v>
      </c>
      <c r="M274" s="380"/>
      <c r="N274" s="381">
        <v>2366998</v>
      </c>
      <c r="O274" s="380">
        <v>5478535</v>
      </c>
      <c r="P274" s="380">
        <v>11532</v>
      </c>
      <c r="Q274" s="380">
        <v>419638</v>
      </c>
      <c r="R274" s="380">
        <v>8276703</v>
      </c>
      <c r="S274" s="382"/>
      <c r="T274" s="219">
        <v>-782330</v>
      </c>
      <c r="U274" s="219">
        <v>-461986</v>
      </c>
      <c r="V274" s="380">
        <v>-1244316</v>
      </c>
      <c r="W274" s="382"/>
      <c r="X274" s="382"/>
      <c r="Y274" s="382"/>
      <c r="Z274" s="382"/>
    </row>
    <row r="275" spans="1:26">
      <c r="A275" s="374">
        <v>38701</v>
      </c>
      <c r="B275" s="375" t="s">
        <v>627</v>
      </c>
      <c r="C275" s="376">
        <v>5.5239699999999999E-5</v>
      </c>
      <c r="D275" s="376">
        <v>4.9177317937567502E-5</v>
      </c>
      <c r="E275" s="377">
        <v>1364221</v>
      </c>
      <c r="F275" s="378">
        <v>1707768</v>
      </c>
      <c r="G275" s="378"/>
      <c r="H275" s="379">
        <v>233091</v>
      </c>
      <c r="I275" s="380">
        <v>139681</v>
      </c>
      <c r="J275" s="380">
        <v>0</v>
      </c>
      <c r="K275" s="380">
        <v>10082</v>
      </c>
      <c r="L275" s="380">
        <v>382854</v>
      </c>
      <c r="M275" s="380"/>
      <c r="N275" s="381">
        <v>27532</v>
      </c>
      <c r="O275" s="380">
        <v>415025</v>
      </c>
      <c r="P275" s="380">
        <v>874</v>
      </c>
      <c r="Q275" s="380">
        <v>31790</v>
      </c>
      <c r="R275" s="380">
        <v>475221</v>
      </c>
      <c r="S275" s="382"/>
      <c r="T275" s="219">
        <v>-59267</v>
      </c>
      <c r="U275" s="219">
        <v>28856</v>
      </c>
      <c r="V275" s="380">
        <v>-30411</v>
      </c>
      <c r="W275" s="382"/>
      <c r="X275" s="382"/>
      <c r="Y275" s="382"/>
      <c r="Z275" s="382"/>
    </row>
    <row r="276" spans="1:26">
      <c r="A276" s="374">
        <v>38800</v>
      </c>
      <c r="B276" s="375" t="s">
        <v>628</v>
      </c>
      <c r="C276" s="376">
        <v>1.2614118000000001E-3</v>
      </c>
      <c r="D276" s="376">
        <v>1.3052345150100786E-3</v>
      </c>
      <c r="E276" s="377">
        <v>36208317</v>
      </c>
      <c r="F276" s="378">
        <v>38997294</v>
      </c>
      <c r="G276" s="378"/>
      <c r="H276" s="379">
        <v>164372</v>
      </c>
      <c r="I276" s="380">
        <v>3189643</v>
      </c>
      <c r="J276" s="380">
        <v>0</v>
      </c>
      <c r="K276" s="380">
        <v>230234</v>
      </c>
      <c r="L276" s="380">
        <v>3584249</v>
      </c>
      <c r="M276" s="380"/>
      <c r="N276" s="381">
        <v>3291503</v>
      </c>
      <c r="O276" s="380">
        <v>9477190</v>
      </c>
      <c r="P276" s="380">
        <v>19949</v>
      </c>
      <c r="Q276" s="380">
        <v>725921</v>
      </c>
      <c r="R276" s="380">
        <v>13514563</v>
      </c>
      <c r="S276" s="382"/>
      <c r="T276" s="219">
        <v>-1353334</v>
      </c>
      <c r="U276" s="219">
        <v>-822321</v>
      </c>
      <c r="V276" s="380">
        <v>-2175655</v>
      </c>
      <c r="W276" s="382"/>
      <c r="X276" s="382"/>
      <c r="Y276" s="382"/>
      <c r="Z276" s="382"/>
    </row>
    <row r="277" spans="1:26">
      <c r="A277" s="374">
        <v>38801</v>
      </c>
      <c r="B277" s="375" t="s">
        <v>629</v>
      </c>
      <c r="C277" s="376">
        <v>1.2747999999999999E-4</v>
      </c>
      <c r="D277" s="376">
        <v>1.3027955355777814E-4</v>
      </c>
      <c r="E277" s="377">
        <v>3614066</v>
      </c>
      <c r="F277" s="378">
        <v>3941120</v>
      </c>
      <c r="G277" s="378"/>
      <c r="H277" s="379">
        <v>874869</v>
      </c>
      <c r="I277" s="380">
        <v>322350</v>
      </c>
      <c r="J277" s="380">
        <v>0</v>
      </c>
      <c r="K277" s="380">
        <v>23268</v>
      </c>
      <c r="L277" s="380">
        <v>1220487</v>
      </c>
      <c r="M277" s="380"/>
      <c r="N277" s="381">
        <v>443569</v>
      </c>
      <c r="O277" s="380">
        <v>957778</v>
      </c>
      <c r="P277" s="380">
        <v>2016</v>
      </c>
      <c r="Q277" s="380">
        <v>73363</v>
      </c>
      <c r="R277" s="380">
        <v>1476726</v>
      </c>
      <c r="S277" s="382"/>
      <c r="T277" s="220">
        <v>-136770</v>
      </c>
      <c r="U277" s="220">
        <v>221775</v>
      </c>
      <c r="V277" s="380">
        <v>85005</v>
      </c>
      <c r="W277" s="382"/>
      <c r="X277" s="382"/>
      <c r="Y277" s="382"/>
      <c r="Z277" s="382"/>
    </row>
    <row r="278" spans="1:26">
      <c r="A278" s="374">
        <v>38900</v>
      </c>
      <c r="B278" s="375" t="s">
        <v>630</v>
      </c>
      <c r="C278" s="376">
        <v>2.9064889999999999E-4</v>
      </c>
      <c r="D278" s="376">
        <v>3.0247082211020277E-4</v>
      </c>
      <c r="E278" s="377">
        <v>8390798</v>
      </c>
      <c r="F278" s="378">
        <v>8985583</v>
      </c>
      <c r="G278" s="378"/>
      <c r="H278" s="379">
        <v>615868</v>
      </c>
      <c r="I278" s="380">
        <v>734943</v>
      </c>
      <c r="J278" s="380">
        <v>0</v>
      </c>
      <c r="K278" s="380">
        <v>53050</v>
      </c>
      <c r="L278" s="380">
        <v>1403861</v>
      </c>
      <c r="M278" s="380"/>
      <c r="N278" s="381">
        <v>747823</v>
      </c>
      <c r="O278" s="380">
        <v>2183692</v>
      </c>
      <c r="P278" s="380">
        <v>4596</v>
      </c>
      <c r="Q278" s="380">
        <v>167264</v>
      </c>
      <c r="R278" s="380">
        <v>3103375</v>
      </c>
      <c r="S278" s="382"/>
      <c r="T278" s="219">
        <v>-311829</v>
      </c>
      <c r="U278" s="219">
        <v>-109577</v>
      </c>
      <c r="V278" s="380">
        <v>-421406</v>
      </c>
      <c r="W278" s="382"/>
      <c r="X278" s="382"/>
      <c r="Y278" s="382"/>
      <c r="Z278" s="382"/>
    </row>
    <row r="279" spans="1:26">
      <c r="A279" s="374">
        <v>39000</v>
      </c>
      <c r="B279" s="375" t="s">
        <v>631</v>
      </c>
      <c r="C279" s="376">
        <v>1.2762897800000001E-2</v>
      </c>
      <c r="D279" s="376">
        <v>1.3730553458849812E-2</v>
      </c>
      <c r="E279" s="377">
        <v>380897241</v>
      </c>
      <c r="F279" s="378">
        <v>394572560</v>
      </c>
      <c r="G279" s="378"/>
      <c r="H279" s="379">
        <v>4344078</v>
      </c>
      <c r="I279" s="380">
        <v>32272638</v>
      </c>
      <c r="J279" s="380">
        <v>0</v>
      </c>
      <c r="K279" s="380">
        <v>2329499</v>
      </c>
      <c r="L279" s="380">
        <v>38946215</v>
      </c>
      <c r="M279" s="380"/>
      <c r="N279" s="381">
        <v>46172491</v>
      </c>
      <c r="O279" s="380">
        <v>95889707</v>
      </c>
      <c r="P279" s="380">
        <v>201840</v>
      </c>
      <c r="Q279" s="380">
        <v>7344832</v>
      </c>
      <c r="R279" s="380">
        <v>149608870</v>
      </c>
      <c r="S279" s="382"/>
      <c r="T279" s="219">
        <v>-13692969</v>
      </c>
      <c r="U279" s="219">
        <v>-8516001</v>
      </c>
      <c r="V279" s="380">
        <v>-22208970</v>
      </c>
      <c r="W279" s="382"/>
      <c r="X279" s="382"/>
      <c r="Y279" s="382"/>
      <c r="Z279" s="382"/>
    </row>
    <row r="280" spans="1:26">
      <c r="A280" s="374">
        <v>39100</v>
      </c>
      <c r="B280" s="375" t="s">
        <v>632</v>
      </c>
      <c r="C280" s="376">
        <v>1.4973062E-3</v>
      </c>
      <c r="D280" s="376">
        <v>1.6400166816190301E-3</v>
      </c>
      <c r="E280" s="377">
        <v>45495459</v>
      </c>
      <c r="F280" s="378">
        <v>46290110</v>
      </c>
      <c r="G280" s="378"/>
      <c r="H280" s="379">
        <v>0</v>
      </c>
      <c r="I280" s="380">
        <v>3786132</v>
      </c>
      <c r="J280" s="380">
        <v>0</v>
      </c>
      <c r="K280" s="380">
        <v>273290</v>
      </c>
      <c r="L280" s="380">
        <v>4059422</v>
      </c>
      <c r="M280" s="380"/>
      <c r="N280" s="381">
        <v>13999133</v>
      </c>
      <c r="O280" s="380">
        <v>11249503</v>
      </c>
      <c r="P280" s="380">
        <v>23679</v>
      </c>
      <c r="Q280" s="380">
        <v>861674</v>
      </c>
      <c r="R280" s="380">
        <v>26133989</v>
      </c>
      <c r="S280" s="382"/>
      <c r="T280" s="220">
        <v>-1606421</v>
      </c>
      <c r="U280" s="220">
        <v>-4369776</v>
      </c>
      <c r="V280" s="380">
        <v>-5976197</v>
      </c>
      <c r="W280" s="382"/>
      <c r="X280" s="382"/>
      <c r="Y280" s="382"/>
      <c r="Z280" s="382"/>
    </row>
    <row r="281" spans="1:26">
      <c r="A281" s="374">
        <v>39101</v>
      </c>
      <c r="B281" s="375" t="s">
        <v>633</v>
      </c>
      <c r="C281" s="376">
        <v>2.441988E-4</v>
      </c>
      <c r="D281" s="376">
        <v>2.3448097743640188E-4</v>
      </c>
      <c r="E281" s="377">
        <v>6504702</v>
      </c>
      <c r="F281" s="378">
        <v>7549551</v>
      </c>
      <c r="G281" s="378"/>
      <c r="H281" s="379">
        <v>1645030</v>
      </c>
      <c r="I281" s="380">
        <v>617488</v>
      </c>
      <c r="J281" s="380">
        <v>0</v>
      </c>
      <c r="K281" s="380">
        <v>44571</v>
      </c>
      <c r="L281" s="380">
        <v>2307089</v>
      </c>
      <c r="M281" s="380"/>
      <c r="N281" s="381">
        <v>0</v>
      </c>
      <c r="O281" s="380">
        <v>1834705</v>
      </c>
      <c r="P281" s="380">
        <v>3862</v>
      </c>
      <c r="Q281" s="380">
        <v>140532</v>
      </c>
      <c r="R281" s="380">
        <v>1979099</v>
      </c>
      <c r="S281" s="382"/>
      <c r="T281" s="219">
        <v>-261995</v>
      </c>
      <c r="U281" s="219">
        <v>651751</v>
      </c>
      <c r="V281" s="380">
        <v>389756</v>
      </c>
      <c r="W281" s="382"/>
      <c r="X281" s="382"/>
      <c r="Y281" s="382"/>
      <c r="Z281" s="382"/>
    </row>
    <row r="282" spans="1:26">
      <c r="A282" s="374">
        <v>39105</v>
      </c>
      <c r="B282" s="375" t="s">
        <v>634</v>
      </c>
      <c r="C282" s="376">
        <v>6.2184679999999996E-4</v>
      </c>
      <c r="D282" s="376">
        <v>6.1185247709332423E-4</v>
      </c>
      <c r="E282" s="377">
        <v>16973309</v>
      </c>
      <c r="F282" s="378">
        <v>19224763</v>
      </c>
      <c r="G282" s="378"/>
      <c r="H282" s="379">
        <v>363365</v>
      </c>
      <c r="I282" s="380">
        <v>1572420</v>
      </c>
      <c r="J282" s="380">
        <v>0</v>
      </c>
      <c r="K282" s="380">
        <v>113500</v>
      </c>
      <c r="L282" s="380">
        <v>2049285</v>
      </c>
      <c r="M282" s="380"/>
      <c r="N282" s="381">
        <v>4787923</v>
      </c>
      <c r="O282" s="380">
        <v>4672035</v>
      </c>
      <c r="P282" s="380">
        <v>9834</v>
      </c>
      <c r="Q282" s="380">
        <v>357862</v>
      </c>
      <c r="R282" s="380">
        <v>9827654</v>
      </c>
      <c r="S282" s="382"/>
      <c r="T282" s="219">
        <v>-667160</v>
      </c>
      <c r="U282" s="219">
        <v>-1830317</v>
      </c>
      <c r="V282" s="380">
        <v>-2497477</v>
      </c>
      <c r="W282" s="382"/>
      <c r="X282" s="382"/>
      <c r="Y282" s="382"/>
      <c r="Z282" s="382"/>
    </row>
    <row r="283" spans="1:26">
      <c r="A283" s="374">
        <v>39200</v>
      </c>
      <c r="B283" s="375" t="s">
        <v>635</v>
      </c>
      <c r="C283" s="376">
        <v>5.8509059099999997E-2</v>
      </c>
      <c r="D283" s="376">
        <v>5.8836962273458027E-2</v>
      </c>
      <c r="E283" s="377">
        <v>1632187417</v>
      </c>
      <c r="F283" s="378">
        <v>1808842284</v>
      </c>
      <c r="G283" s="378"/>
      <c r="H283" s="379">
        <v>29298615</v>
      </c>
      <c r="I283" s="380">
        <v>147947725</v>
      </c>
      <c r="J283" s="380">
        <v>0</v>
      </c>
      <c r="K283" s="380">
        <v>10679143</v>
      </c>
      <c r="L283" s="380">
        <v>187925483</v>
      </c>
      <c r="M283" s="380"/>
      <c r="N283" s="381">
        <v>45121987</v>
      </c>
      <c r="O283" s="380">
        <v>439587987</v>
      </c>
      <c r="P283" s="380">
        <v>925296</v>
      </c>
      <c r="Q283" s="380">
        <v>33670975</v>
      </c>
      <c r="R283" s="380">
        <v>519306245</v>
      </c>
      <c r="S283" s="382"/>
      <c r="T283" s="219">
        <v>-62772790</v>
      </c>
      <c r="U283" s="219">
        <v>12477079</v>
      </c>
      <c r="V283" s="380">
        <v>-50295711</v>
      </c>
      <c r="W283" s="382"/>
      <c r="X283" s="382"/>
      <c r="Y283" s="382"/>
      <c r="Z283" s="382"/>
    </row>
    <row r="284" spans="1:26">
      <c r="A284" s="374">
        <v>39201</v>
      </c>
      <c r="B284" s="375" t="s">
        <v>636</v>
      </c>
      <c r="C284" s="376">
        <v>1.6581509999999999E-4</v>
      </c>
      <c r="D284" s="376">
        <v>1.6216142126221627E-4</v>
      </c>
      <c r="E284" s="377">
        <v>4498496</v>
      </c>
      <c r="F284" s="378">
        <v>5126272</v>
      </c>
      <c r="G284" s="378"/>
      <c r="H284" s="379">
        <v>118652</v>
      </c>
      <c r="I284" s="380">
        <v>419285</v>
      </c>
      <c r="J284" s="380">
        <v>0</v>
      </c>
      <c r="K284" s="380">
        <v>30265</v>
      </c>
      <c r="L284" s="380">
        <v>568202</v>
      </c>
      <c r="M284" s="380"/>
      <c r="N284" s="381">
        <v>558287</v>
      </c>
      <c r="O284" s="380">
        <v>1245796</v>
      </c>
      <c r="P284" s="380">
        <v>2622</v>
      </c>
      <c r="Q284" s="380">
        <v>95424</v>
      </c>
      <c r="R284" s="380">
        <v>1902129</v>
      </c>
      <c r="S284" s="382"/>
      <c r="T284" s="219">
        <v>-177899</v>
      </c>
      <c r="U284" s="219">
        <v>-133958</v>
      </c>
      <c r="V284" s="380">
        <v>-311857</v>
      </c>
      <c r="W284" s="382"/>
      <c r="X284" s="382"/>
      <c r="Y284" s="382"/>
      <c r="Z284" s="382"/>
    </row>
    <row r="285" spans="1:26">
      <c r="A285" s="374">
        <v>39204</v>
      </c>
      <c r="B285" s="375" t="s">
        <v>637</v>
      </c>
      <c r="C285" s="376">
        <v>2.2786449999999999E-4</v>
      </c>
      <c r="D285" s="376">
        <v>2.9408030529183278E-4</v>
      </c>
      <c r="E285" s="377">
        <v>8158038</v>
      </c>
      <c r="F285" s="378">
        <v>7044566</v>
      </c>
      <c r="G285" s="378"/>
      <c r="H285" s="379">
        <v>3163277</v>
      </c>
      <c r="I285" s="380">
        <v>576185</v>
      </c>
      <c r="J285" s="380">
        <v>0</v>
      </c>
      <c r="K285" s="380">
        <v>41590</v>
      </c>
      <c r="L285" s="380">
        <v>3781052</v>
      </c>
      <c r="M285" s="380"/>
      <c r="N285" s="381">
        <v>2178355</v>
      </c>
      <c r="O285" s="380">
        <v>1711983</v>
      </c>
      <c r="P285" s="380">
        <v>3604</v>
      </c>
      <c r="Q285" s="380">
        <v>131132</v>
      </c>
      <c r="R285" s="380">
        <v>4025074</v>
      </c>
      <c r="S285" s="382"/>
      <c r="T285" s="219">
        <v>-244470</v>
      </c>
      <c r="U285" s="219">
        <v>804401</v>
      </c>
      <c r="V285" s="380">
        <v>559931</v>
      </c>
      <c r="W285" s="382"/>
      <c r="X285" s="382"/>
      <c r="Y285" s="382"/>
      <c r="Z285" s="382"/>
    </row>
    <row r="286" spans="1:26">
      <c r="A286" s="374">
        <v>39205</v>
      </c>
      <c r="B286" s="375" t="s">
        <v>638</v>
      </c>
      <c r="C286" s="376">
        <v>4.8901563000000002E-3</v>
      </c>
      <c r="D286" s="376">
        <v>4.6395482001159866E-3</v>
      </c>
      <c r="E286" s="377">
        <v>128705016</v>
      </c>
      <c r="F286" s="378">
        <v>151182084</v>
      </c>
      <c r="G286" s="378"/>
      <c r="H286" s="379">
        <v>13711714</v>
      </c>
      <c r="I286" s="380">
        <v>12365393</v>
      </c>
      <c r="J286" s="380">
        <v>0</v>
      </c>
      <c r="K286" s="380">
        <v>892557</v>
      </c>
      <c r="L286" s="380">
        <v>26969664</v>
      </c>
      <c r="M286" s="380"/>
      <c r="N286" s="381">
        <v>3031784</v>
      </c>
      <c r="O286" s="380">
        <v>36740532</v>
      </c>
      <c r="P286" s="380">
        <v>77336</v>
      </c>
      <c r="Q286" s="380">
        <v>2814202</v>
      </c>
      <c r="R286" s="380">
        <v>42663854</v>
      </c>
      <c r="S286" s="382"/>
      <c r="T286" s="219">
        <v>-5246517</v>
      </c>
      <c r="U286" s="219">
        <v>3661406</v>
      </c>
      <c r="V286" s="380">
        <v>-1585111</v>
      </c>
      <c r="W286" s="382"/>
      <c r="X286" s="382"/>
      <c r="Y286" s="382"/>
      <c r="Z286" s="382"/>
    </row>
    <row r="287" spans="1:26">
      <c r="A287" s="374">
        <v>39208</v>
      </c>
      <c r="B287" s="375" t="s">
        <v>639</v>
      </c>
      <c r="C287" s="376">
        <v>3.5813110000000001E-4</v>
      </c>
      <c r="D287" s="376">
        <v>3.7796641979848079E-4</v>
      </c>
      <c r="E287" s="377">
        <v>10485110</v>
      </c>
      <c r="F287" s="378">
        <v>11071835</v>
      </c>
      <c r="G287" s="378"/>
      <c r="H287" s="379">
        <v>728896</v>
      </c>
      <c r="I287" s="380">
        <v>905581</v>
      </c>
      <c r="J287" s="380">
        <v>0</v>
      </c>
      <c r="K287" s="380">
        <v>65367</v>
      </c>
      <c r="L287" s="380">
        <v>1699844</v>
      </c>
      <c r="M287" s="380"/>
      <c r="N287" s="381">
        <v>999475</v>
      </c>
      <c r="O287" s="380">
        <v>2690697</v>
      </c>
      <c r="P287" s="380">
        <v>5664</v>
      </c>
      <c r="Q287" s="380">
        <v>206098</v>
      </c>
      <c r="R287" s="380">
        <v>3901934</v>
      </c>
      <c r="S287" s="382"/>
      <c r="T287" s="219">
        <v>-384229</v>
      </c>
      <c r="U287" s="219">
        <v>-73112</v>
      </c>
      <c r="V287" s="380">
        <v>-457341</v>
      </c>
      <c r="W287" s="382"/>
      <c r="X287" s="382"/>
      <c r="Y287" s="382"/>
      <c r="Z287" s="382"/>
    </row>
    <row r="288" spans="1:26">
      <c r="A288" s="374">
        <v>39209</v>
      </c>
      <c r="B288" s="375" t="s">
        <v>640</v>
      </c>
      <c r="C288" s="376">
        <v>1.6546280000000001E-4</v>
      </c>
      <c r="D288" s="376">
        <v>1.627938553159068E-4</v>
      </c>
      <c r="E288" s="377">
        <v>4516040</v>
      </c>
      <c r="F288" s="378">
        <v>5115381</v>
      </c>
      <c r="G288" s="378"/>
      <c r="H288" s="379">
        <v>105078</v>
      </c>
      <c r="I288" s="380">
        <v>418394</v>
      </c>
      <c r="J288" s="380">
        <v>0</v>
      </c>
      <c r="K288" s="380">
        <v>30200</v>
      </c>
      <c r="L288" s="380">
        <v>553672</v>
      </c>
      <c r="M288" s="380"/>
      <c r="N288" s="381">
        <v>612481</v>
      </c>
      <c r="O288" s="380">
        <v>1243149</v>
      </c>
      <c r="P288" s="380">
        <v>2617</v>
      </c>
      <c r="Q288" s="380">
        <v>95221</v>
      </c>
      <c r="R288" s="380">
        <v>1953468</v>
      </c>
      <c r="S288" s="382"/>
      <c r="T288" s="219">
        <v>-177520</v>
      </c>
      <c r="U288" s="219">
        <v>-122173</v>
      </c>
      <c r="V288" s="380">
        <v>-299693</v>
      </c>
      <c r="W288" s="382"/>
      <c r="X288" s="382"/>
      <c r="Y288" s="382"/>
      <c r="Z288" s="382"/>
    </row>
    <row r="289" spans="1:26">
      <c r="A289" s="374">
        <v>39220</v>
      </c>
      <c r="B289" s="375" t="s">
        <v>733</v>
      </c>
      <c r="C289" s="376">
        <v>5.2191500000000003E-5</v>
      </c>
      <c r="D289" s="376">
        <v>6.3216714892055207E-5</v>
      </c>
      <c r="E289" s="377">
        <v>1753685</v>
      </c>
      <c r="F289" s="378">
        <v>1613531</v>
      </c>
      <c r="G289" s="378"/>
      <c r="H289" s="379">
        <v>1521218</v>
      </c>
      <c r="I289" s="380">
        <v>131973</v>
      </c>
      <c r="J289" s="380">
        <v>0</v>
      </c>
      <c r="K289" s="380">
        <v>9526</v>
      </c>
      <c r="L289" s="380">
        <v>1662717</v>
      </c>
      <c r="M289" s="380"/>
      <c r="N289" s="381">
        <v>356075</v>
      </c>
      <c r="O289" s="380">
        <v>392123</v>
      </c>
      <c r="P289" s="380">
        <v>825</v>
      </c>
      <c r="Q289" s="380">
        <v>30035</v>
      </c>
      <c r="R289" s="380">
        <v>779058</v>
      </c>
      <c r="S289" s="382"/>
      <c r="T289" s="219">
        <v>-55995</v>
      </c>
      <c r="U289" s="219">
        <v>373111</v>
      </c>
      <c r="V289" s="380">
        <v>317116</v>
      </c>
      <c r="W289" s="382"/>
      <c r="X289" s="382"/>
      <c r="Y289" s="382"/>
      <c r="Z289" s="382"/>
    </row>
    <row r="290" spans="1:26">
      <c r="A290" s="374">
        <v>39300</v>
      </c>
      <c r="B290" s="375" t="s">
        <v>641</v>
      </c>
      <c r="C290" s="376">
        <v>5.5545819999999995E-4</v>
      </c>
      <c r="D290" s="376">
        <v>6.2135899052519292E-4</v>
      </c>
      <c r="E290" s="377">
        <v>17237027</v>
      </c>
      <c r="F290" s="378">
        <v>17172320</v>
      </c>
      <c r="G290" s="378"/>
      <c r="H290" s="379">
        <v>0</v>
      </c>
      <c r="I290" s="380">
        <v>1404548</v>
      </c>
      <c r="J290" s="380">
        <v>0</v>
      </c>
      <c r="K290" s="380">
        <v>101383</v>
      </c>
      <c r="L290" s="380">
        <v>1505931</v>
      </c>
      <c r="M290" s="380"/>
      <c r="N290" s="381">
        <v>6010450</v>
      </c>
      <c r="O290" s="380">
        <v>4173247</v>
      </c>
      <c r="P290" s="380">
        <v>8784</v>
      </c>
      <c r="Q290" s="380">
        <v>319657</v>
      </c>
      <c r="R290" s="380">
        <v>10512138</v>
      </c>
      <c r="S290" s="382"/>
      <c r="T290" s="219">
        <v>-595938</v>
      </c>
      <c r="U290" s="219">
        <v>-1992827</v>
      </c>
      <c r="V290" s="380">
        <v>-2588765</v>
      </c>
      <c r="W290" s="382"/>
      <c r="X290" s="382"/>
      <c r="Y290" s="382"/>
      <c r="Z290" s="382"/>
    </row>
    <row r="291" spans="1:26">
      <c r="A291" s="374">
        <v>39301</v>
      </c>
      <c r="B291" s="375" t="s">
        <v>642</v>
      </c>
      <c r="C291" s="376">
        <v>3.1907099999999998E-5</v>
      </c>
      <c r="D291" s="376">
        <v>3.3448328468535813E-5</v>
      </c>
      <c r="E291" s="377">
        <v>927885</v>
      </c>
      <c r="F291" s="378">
        <v>986427</v>
      </c>
      <c r="G291" s="378"/>
      <c r="H291" s="379">
        <v>189328</v>
      </c>
      <c r="I291" s="380">
        <v>80681</v>
      </c>
      <c r="J291" s="380">
        <v>0</v>
      </c>
      <c r="K291" s="380">
        <v>5824</v>
      </c>
      <c r="L291" s="380">
        <v>275833</v>
      </c>
      <c r="M291" s="380"/>
      <c r="N291" s="381">
        <v>526512</v>
      </c>
      <c r="O291" s="380">
        <v>239723</v>
      </c>
      <c r="P291" s="380">
        <v>505</v>
      </c>
      <c r="Q291" s="380">
        <v>18362</v>
      </c>
      <c r="R291" s="380">
        <v>785102</v>
      </c>
      <c r="S291" s="382"/>
      <c r="T291" s="219">
        <v>-34232</v>
      </c>
      <c r="U291" s="219">
        <v>-123998</v>
      </c>
      <c r="V291" s="380">
        <v>-158230</v>
      </c>
      <c r="W291" s="382"/>
      <c r="X291" s="382"/>
      <c r="Y291" s="382"/>
      <c r="Z291" s="382"/>
    </row>
    <row r="292" spans="1:26">
      <c r="A292" s="374">
        <v>39400</v>
      </c>
      <c r="B292" s="375" t="s">
        <v>643</v>
      </c>
      <c r="C292" s="376">
        <v>3.8457120000000002E-4</v>
      </c>
      <c r="D292" s="376">
        <v>4.2191354898386851E-4</v>
      </c>
      <c r="E292" s="377">
        <v>11704241</v>
      </c>
      <c r="F292" s="378">
        <v>11889247</v>
      </c>
      <c r="G292" s="378"/>
      <c r="H292" s="379">
        <v>0</v>
      </c>
      <c r="I292" s="380">
        <v>972438</v>
      </c>
      <c r="J292" s="380">
        <v>0</v>
      </c>
      <c r="K292" s="380">
        <v>70192</v>
      </c>
      <c r="L292" s="380">
        <v>1042630</v>
      </c>
      <c r="M292" s="380"/>
      <c r="N292" s="381">
        <v>4131554</v>
      </c>
      <c r="O292" s="380">
        <v>2889345</v>
      </c>
      <c r="P292" s="380">
        <v>6082</v>
      </c>
      <c r="Q292" s="380">
        <v>221314</v>
      </c>
      <c r="R292" s="380">
        <v>7248295</v>
      </c>
      <c r="S292" s="382"/>
      <c r="T292" s="219">
        <v>-412595</v>
      </c>
      <c r="U292" s="219">
        <v>-1227828</v>
      </c>
      <c r="V292" s="380">
        <v>-1640423</v>
      </c>
      <c r="W292" s="382"/>
      <c r="X292" s="382"/>
      <c r="Y292" s="382"/>
      <c r="Z292" s="382"/>
    </row>
    <row r="293" spans="1:26">
      <c r="A293" s="374">
        <v>39401</v>
      </c>
      <c r="B293" s="375" t="s">
        <v>644</v>
      </c>
      <c r="C293" s="376">
        <v>4.6883100000000001E-4</v>
      </c>
      <c r="D293" s="376">
        <v>4.5103495518347849E-4</v>
      </c>
      <c r="E293" s="377">
        <v>12512094</v>
      </c>
      <c r="F293" s="378">
        <v>14494189</v>
      </c>
      <c r="G293" s="378"/>
      <c r="H293" s="379">
        <v>4536223</v>
      </c>
      <c r="I293" s="380">
        <v>1185500</v>
      </c>
      <c r="J293" s="380">
        <v>0</v>
      </c>
      <c r="K293" s="380">
        <v>85572</v>
      </c>
      <c r="L293" s="380">
        <v>5807295</v>
      </c>
      <c r="M293" s="380"/>
      <c r="N293" s="381">
        <v>0</v>
      </c>
      <c r="O293" s="380">
        <v>3522403</v>
      </c>
      <c r="P293" s="380">
        <v>7414</v>
      </c>
      <c r="Q293" s="380">
        <v>269804</v>
      </c>
      <c r="R293" s="380">
        <v>3799621</v>
      </c>
      <c r="S293" s="382"/>
      <c r="T293" s="219">
        <v>-502997</v>
      </c>
      <c r="U293" s="219">
        <v>1840890</v>
      </c>
      <c r="V293" s="380">
        <v>1337893</v>
      </c>
      <c r="W293" s="382"/>
      <c r="X293" s="382"/>
      <c r="Y293" s="382"/>
      <c r="Z293" s="382"/>
    </row>
    <row r="294" spans="1:26">
      <c r="A294" s="374">
        <v>39500</v>
      </c>
      <c r="B294" s="375" t="s">
        <v>645</v>
      </c>
      <c r="C294" s="376">
        <v>1.7550769E-3</v>
      </c>
      <c r="D294" s="376">
        <v>1.8277986290385091E-3</v>
      </c>
      <c r="E294" s="377">
        <v>50704690</v>
      </c>
      <c r="F294" s="378">
        <v>54259244</v>
      </c>
      <c r="G294" s="378"/>
      <c r="H294" s="379">
        <v>1534608</v>
      </c>
      <c r="I294" s="380">
        <v>4437939</v>
      </c>
      <c r="J294" s="380">
        <v>0</v>
      </c>
      <c r="K294" s="380">
        <v>320339</v>
      </c>
      <c r="L294" s="380">
        <v>6292886</v>
      </c>
      <c r="M294" s="380"/>
      <c r="N294" s="381">
        <v>2677509</v>
      </c>
      <c r="O294" s="380">
        <v>13186176</v>
      </c>
      <c r="P294" s="380">
        <v>27756</v>
      </c>
      <c r="Q294" s="380">
        <v>1010017</v>
      </c>
      <c r="R294" s="380">
        <v>16901458</v>
      </c>
      <c r="S294" s="382"/>
      <c r="T294" s="219">
        <v>-1882975</v>
      </c>
      <c r="U294" s="219">
        <v>186704</v>
      </c>
      <c r="V294" s="380">
        <v>-1696271</v>
      </c>
      <c r="W294" s="382"/>
      <c r="X294" s="382"/>
      <c r="Y294" s="382"/>
      <c r="Z294" s="382"/>
    </row>
    <row r="295" spans="1:26">
      <c r="A295" s="374">
        <v>39501</v>
      </c>
      <c r="B295" s="375" t="s">
        <v>646</v>
      </c>
      <c r="C295" s="376">
        <v>5.16368E-5</v>
      </c>
      <c r="D295" s="376">
        <v>4.8360247461620644E-5</v>
      </c>
      <c r="E295" s="377">
        <v>1341554</v>
      </c>
      <c r="F295" s="378">
        <v>1596382</v>
      </c>
      <c r="G295" s="378"/>
      <c r="H295" s="379">
        <v>111152</v>
      </c>
      <c r="I295" s="380">
        <v>130570</v>
      </c>
      <c r="J295" s="380">
        <v>0</v>
      </c>
      <c r="K295" s="380">
        <v>9425</v>
      </c>
      <c r="L295" s="380">
        <v>251147</v>
      </c>
      <c r="M295" s="380"/>
      <c r="N295" s="381">
        <v>191468</v>
      </c>
      <c r="O295" s="380">
        <v>387956</v>
      </c>
      <c r="P295" s="380">
        <v>817</v>
      </c>
      <c r="Q295" s="380">
        <v>29716</v>
      </c>
      <c r="R295" s="380">
        <v>609957</v>
      </c>
      <c r="S295" s="382"/>
      <c r="T295" s="219">
        <v>-55400</v>
      </c>
      <c r="U295" s="219">
        <v>-44530</v>
      </c>
      <c r="V295" s="380">
        <v>-99930</v>
      </c>
      <c r="W295" s="382"/>
      <c r="X295" s="382"/>
      <c r="Y295" s="382"/>
      <c r="Z295" s="382"/>
    </row>
    <row r="296" spans="1:26">
      <c r="A296" s="374">
        <v>39600</v>
      </c>
      <c r="B296" s="375" t="s">
        <v>647</v>
      </c>
      <c r="C296" s="376">
        <v>5.1280561000000002E-3</v>
      </c>
      <c r="D296" s="376">
        <v>5.6271077715627461E-3</v>
      </c>
      <c r="E296" s="377">
        <v>156100760</v>
      </c>
      <c r="F296" s="378">
        <v>158536898</v>
      </c>
      <c r="G296" s="378"/>
      <c r="H296" s="379">
        <v>2303258</v>
      </c>
      <c r="I296" s="380">
        <v>12966953</v>
      </c>
      <c r="J296" s="380">
        <v>0</v>
      </c>
      <c r="K296" s="380">
        <v>935979</v>
      </c>
      <c r="L296" s="380">
        <v>16206190</v>
      </c>
      <c r="M296" s="380"/>
      <c r="N296" s="381">
        <v>20209660</v>
      </c>
      <c r="O296" s="380">
        <v>38527912</v>
      </c>
      <c r="P296" s="380">
        <v>81098</v>
      </c>
      <c r="Q296" s="380">
        <v>2951110</v>
      </c>
      <c r="R296" s="380">
        <v>61769780</v>
      </c>
      <c r="S296" s="382"/>
      <c r="T296" s="219">
        <v>-5501752</v>
      </c>
      <c r="U296" s="219">
        <v>-2822894</v>
      </c>
      <c r="V296" s="380">
        <v>-8324646</v>
      </c>
      <c r="W296" s="382"/>
      <c r="X296" s="382"/>
      <c r="Y296" s="382"/>
      <c r="Z296" s="382"/>
    </row>
    <row r="297" spans="1:26">
      <c r="A297" s="374">
        <v>39605</v>
      </c>
      <c r="B297" s="375" t="s">
        <v>648</v>
      </c>
      <c r="C297" s="376">
        <v>8.2317390000000005E-4</v>
      </c>
      <c r="D297" s="376">
        <v>7.9808744171710143E-4</v>
      </c>
      <c r="E297" s="377">
        <v>22139625</v>
      </c>
      <c r="F297" s="378">
        <v>25448910</v>
      </c>
      <c r="G297" s="378"/>
      <c r="H297" s="379">
        <v>1631051</v>
      </c>
      <c r="I297" s="380">
        <v>2081502</v>
      </c>
      <c r="J297" s="380">
        <v>0</v>
      </c>
      <c r="K297" s="380">
        <v>150247</v>
      </c>
      <c r="L297" s="380">
        <v>3862800</v>
      </c>
      <c r="M297" s="380"/>
      <c r="N297" s="381">
        <v>1106573</v>
      </c>
      <c r="O297" s="380">
        <v>6184638</v>
      </c>
      <c r="P297" s="380">
        <v>13018</v>
      </c>
      <c r="Q297" s="380">
        <v>473723</v>
      </c>
      <c r="R297" s="380">
        <v>7777952</v>
      </c>
      <c r="S297" s="382"/>
      <c r="T297" s="219">
        <v>-883161</v>
      </c>
      <c r="U297" s="219">
        <v>177712</v>
      </c>
      <c r="V297" s="380">
        <v>-705449</v>
      </c>
      <c r="W297" s="382"/>
      <c r="X297" s="382"/>
      <c r="Y297" s="382"/>
      <c r="Z297" s="382"/>
    </row>
    <row r="298" spans="1:26">
      <c r="A298" s="374">
        <v>39700</v>
      </c>
      <c r="B298" s="375" t="s">
        <v>649</v>
      </c>
      <c r="C298" s="376">
        <v>2.9649908000000001E-3</v>
      </c>
      <c r="D298" s="376">
        <v>3.083732610448709E-3</v>
      </c>
      <c r="E298" s="377">
        <v>85545368</v>
      </c>
      <c r="F298" s="378">
        <v>91664450</v>
      </c>
      <c r="G298" s="378"/>
      <c r="H298" s="379">
        <v>382730</v>
      </c>
      <c r="I298" s="380">
        <v>7497363</v>
      </c>
      <c r="J298" s="380">
        <v>0</v>
      </c>
      <c r="K298" s="380">
        <v>541174</v>
      </c>
      <c r="L298" s="380">
        <v>8421267</v>
      </c>
      <c r="M298" s="380"/>
      <c r="N298" s="381">
        <v>10493391</v>
      </c>
      <c r="O298" s="380">
        <v>22276454</v>
      </c>
      <c r="P298" s="380">
        <v>46890</v>
      </c>
      <c r="Q298" s="380">
        <v>1706302</v>
      </c>
      <c r="R298" s="380">
        <v>34523037</v>
      </c>
      <c r="S298" s="382"/>
      <c r="T298" s="219">
        <v>-3181057</v>
      </c>
      <c r="U298" s="219">
        <v>-2990281</v>
      </c>
      <c r="V298" s="380">
        <v>-6171338</v>
      </c>
      <c r="W298" s="382"/>
      <c r="X298" s="382"/>
      <c r="Y298" s="382"/>
      <c r="Z298" s="382"/>
    </row>
    <row r="299" spans="1:26">
      <c r="A299" s="374">
        <v>39703</v>
      </c>
      <c r="B299" s="375" t="s">
        <v>650</v>
      </c>
      <c r="C299" s="376">
        <v>2.248703E-4</v>
      </c>
      <c r="D299" s="376">
        <v>2.2366256816143225E-4</v>
      </c>
      <c r="E299" s="377">
        <v>6204590</v>
      </c>
      <c r="F299" s="378">
        <v>6951999</v>
      </c>
      <c r="G299" s="378"/>
      <c r="H299" s="379">
        <v>1760150</v>
      </c>
      <c r="I299" s="380">
        <v>568614</v>
      </c>
      <c r="J299" s="380">
        <v>0</v>
      </c>
      <c r="K299" s="380">
        <v>41044</v>
      </c>
      <c r="L299" s="380">
        <v>2369808</v>
      </c>
      <c r="M299" s="380"/>
      <c r="N299" s="381">
        <v>222978</v>
      </c>
      <c r="O299" s="380">
        <v>1689487</v>
      </c>
      <c r="P299" s="380">
        <v>3556</v>
      </c>
      <c r="Q299" s="380">
        <v>129409</v>
      </c>
      <c r="R299" s="380">
        <v>2045430</v>
      </c>
      <c r="S299" s="382"/>
      <c r="T299" s="219">
        <v>-241257</v>
      </c>
      <c r="U299" s="219">
        <v>832057</v>
      </c>
      <c r="V299" s="380">
        <v>590800</v>
      </c>
      <c r="W299" s="382"/>
      <c r="X299" s="382"/>
      <c r="Y299" s="382"/>
      <c r="Z299" s="382"/>
    </row>
    <row r="300" spans="1:26">
      <c r="A300" s="374">
        <v>39705</v>
      </c>
      <c r="B300" s="375" t="s">
        <v>651</v>
      </c>
      <c r="C300" s="376">
        <v>7.5113060000000001E-4</v>
      </c>
      <c r="D300" s="376">
        <v>7.5723848562955613E-4</v>
      </c>
      <c r="E300" s="377">
        <v>21006440</v>
      </c>
      <c r="F300" s="378">
        <v>23221648</v>
      </c>
      <c r="G300" s="378"/>
      <c r="H300" s="379">
        <v>287654</v>
      </c>
      <c r="I300" s="380">
        <v>1899331</v>
      </c>
      <c r="J300" s="380">
        <v>0</v>
      </c>
      <c r="K300" s="380">
        <v>137097</v>
      </c>
      <c r="L300" s="380">
        <v>2324082</v>
      </c>
      <c r="M300" s="380"/>
      <c r="N300" s="381">
        <v>606315</v>
      </c>
      <c r="O300" s="380">
        <v>5643365</v>
      </c>
      <c r="P300" s="380">
        <v>11879</v>
      </c>
      <c r="Q300" s="380">
        <v>432263</v>
      </c>
      <c r="R300" s="380">
        <v>6693822</v>
      </c>
      <c r="S300" s="382"/>
      <c r="T300" s="219">
        <v>-805868</v>
      </c>
      <c r="U300" s="219">
        <v>-245840</v>
      </c>
      <c r="V300" s="380">
        <v>-1051708</v>
      </c>
      <c r="W300" s="382"/>
      <c r="X300" s="382"/>
      <c r="Y300" s="382"/>
      <c r="Z300" s="382"/>
    </row>
    <row r="301" spans="1:26">
      <c r="A301" s="374">
        <v>39800</v>
      </c>
      <c r="B301" s="375" t="s">
        <v>652</v>
      </c>
      <c r="C301" s="376">
        <v>3.2469624000000001E-3</v>
      </c>
      <c r="D301" s="376">
        <v>3.3557449106552005E-3</v>
      </c>
      <c r="E301" s="377">
        <v>93091220</v>
      </c>
      <c r="F301" s="378">
        <v>100381769</v>
      </c>
      <c r="G301" s="378"/>
      <c r="H301" s="379">
        <v>436998</v>
      </c>
      <c r="I301" s="380">
        <v>8210364</v>
      </c>
      <c r="J301" s="380">
        <v>0</v>
      </c>
      <c r="K301" s="380">
        <v>592639</v>
      </c>
      <c r="L301" s="380">
        <v>9240001</v>
      </c>
      <c r="M301" s="380"/>
      <c r="N301" s="381">
        <v>13538628</v>
      </c>
      <c r="O301" s="380">
        <v>24394952</v>
      </c>
      <c r="P301" s="380">
        <v>51349</v>
      </c>
      <c r="Q301" s="380">
        <v>1868572</v>
      </c>
      <c r="R301" s="380">
        <v>39853501</v>
      </c>
      <c r="S301" s="382"/>
      <c r="T301" s="219">
        <v>-3483578</v>
      </c>
      <c r="U301" s="219">
        <v>-3391950</v>
      </c>
      <c r="V301" s="380">
        <v>-6875528</v>
      </c>
      <c r="W301" s="382"/>
      <c r="X301" s="382"/>
      <c r="Y301" s="382"/>
      <c r="Z301" s="382"/>
    </row>
    <row r="302" spans="1:26">
      <c r="A302" s="374">
        <v>39805</v>
      </c>
      <c r="B302" s="375" t="s">
        <v>653</v>
      </c>
      <c r="C302" s="376">
        <v>3.7844959999999998E-4</v>
      </c>
      <c r="D302" s="376">
        <v>3.9042131655915433E-4</v>
      </c>
      <c r="E302" s="377">
        <v>10830620</v>
      </c>
      <c r="F302" s="378">
        <v>11699994</v>
      </c>
      <c r="G302" s="378"/>
      <c r="H302" s="379">
        <v>324951</v>
      </c>
      <c r="I302" s="380">
        <v>956959</v>
      </c>
      <c r="J302" s="380">
        <v>0</v>
      </c>
      <c r="K302" s="380">
        <v>69075</v>
      </c>
      <c r="L302" s="380">
        <v>1350985</v>
      </c>
      <c r="M302" s="380"/>
      <c r="N302" s="381">
        <v>1291561</v>
      </c>
      <c r="O302" s="380">
        <v>2843353</v>
      </c>
      <c r="P302" s="380">
        <v>5985</v>
      </c>
      <c r="Q302" s="380">
        <v>217791</v>
      </c>
      <c r="R302" s="380">
        <v>4358690</v>
      </c>
      <c r="S302" s="382"/>
      <c r="T302" s="220">
        <v>-406027</v>
      </c>
      <c r="U302" s="220">
        <v>-256208</v>
      </c>
      <c r="V302" s="380">
        <v>-662235</v>
      </c>
      <c r="W302" s="382"/>
      <c r="X302" s="382"/>
      <c r="Y302" s="382"/>
      <c r="Z302" s="382"/>
    </row>
    <row r="303" spans="1:26">
      <c r="A303" s="374">
        <v>39900</v>
      </c>
      <c r="B303" s="375" t="s">
        <v>654</v>
      </c>
      <c r="C303" s="376">
        <v>1.6383671E-3</v>
      </c>
      <c r="D303" s="376">
        <v>1.7021696517667262E-3</v>
      </c>
      <c r="E303" s="377">
        <v>47219635</v>
      </c>
      <c r="F303" s="378">
        <v>50651091</v>
      </c>
      <c r="G303" s="378"/>
      <c r="H303" s="379">
        <v>617796</v>
      </c>
      <c r="I303" s="380">
        <v>4142823</v>
      </c>
      <c r="J303" s="380">
        <v>0</v>
      </c>
      <c r="K303" s="380">
        <v>299037</v>
      </c>
      <c r="L303" s="380">
        <v>5059656</v>
      </c>
      <c r="M303" s="380"/>
      <c r="N303" s="381">
        <v>6925042</v>
      </c>
      <c r="O303" s="380">
        <v>12309316</v>
      </c>
      <c r="P303" s="380">
        <v>25910</v>
      </c>
      <c r="Q303" s="380">
        <v>942853</v>
      </c>
      <c r="R303" s="380">
        <v>20203121</v>
      </c>
      <c r="S303" s="382"/>
      <c r="T303" s="219">
        <v>-1757760</v>
      </c>
      <c r="U303" s="219">
        <v>-1412536</v>
      </c>
      <c r="V303" s="380">
        <v>-3170296</v>
      </c>
      <c r="W303" s="382"/>
      <c r="X303" s="382"/>
      <c r="Y303" s="382"/>
      <c r="Z303" s="382"/>
    </row>
    <row r="304" spans="1:26">
      <c r="A304" s="374">
        <v>40000</v>
      </c>
      <c r="B304" s="375" t="s">
        <v>655</v>
      </c>
      <c r="C304" s="376">
        <v>3.0333382000000001E-3</v>
      </c>
      <c r="D304" s="376">
        <v>2.9131741189188953E-3</v>
      </c>
      <c r="E304" s="377">
        <v>80813930</v>
      </c>
      <c r="F304" s="378">
        <v>93777451</v>
      </c>
      <c r="G304" s="378"/>
      <c r="H304" s="379">
        <v>21774787</v>
      </c>
      <c r="I304" s="380">
        <v>7670188</v>
      </c>
      <c r="J304" s="380">
        <v>0</v>
      </c>
      <c r="K304" s="380">
        <v>553648</v>
      </c>
      <c r="L304" s="380">
        <v>29998623</v>
      </c>
      <c r="M304" s="380"/>
      <c r="N304" s="381">
        <v>7223147</v>
      </c>
      <c r="O304" s="380">
        <v>22789959</v>
      </c>
      <c r="P304" s="380">
        <v>47971</v>
      </c>
      <c r="Q304" s="380">
        <v>1745635</v>
      </c>
      <c r="R304" s="380">
        <v>31806712</v>
      </c>
      <c r="S304" s="382"/>
      <c r="T304" s="219">
        <v>-3254386</v>
      </c>
      <c r="U304" s="219">
        <v>1450374</v>
      </c>
      <c r="V304" s="380">
        <v>-1804012</v>
      </c>
      <c r="W304" s="382"/>
      <c r="X304" s="382"/>
      <c r="Y304" s="382"/>
      <c r="Z304" s="382"/>
    </row>
    <row r="305" spans="1:26">
      <c r="A305" s="374">
        <v>51000</v>
      </c>
      <c r="B305" s="375" t="s">
        <v>656</v>
      </c>
      <c r="C305" s="376">
        <v>2.51196593E-2</v>
      </c>
      <c r="D305" s="376">
        <v>2.6735116669649433E-2</v>
      </c>
      <c r="E305" s="377">
        <v>741654894</v>
      </c>
      <c r="F305" s="378">
        <v>776589174</v>
      </c>
      <c r="G305" s="378"/>
      <c r="H305" s="379">
        <v>55796548</v>
      </c>
      <c r="I305" s="380">
        <v>63518308</v>
      </c>
      <c r="J305" s="380">
        <v>0</v>
      </c>
      <c r="K305" s="380">
        <v>4584870</v>
      </c>
      <c r="L305" s="380">
        <v>123899726</v>
      </c>
      <c r="M305" s="380"/>
      <c r="N305" s="381">
        <v>82993493</v>
      </c>
      <c r="O305" s="380">
        <v>188728047</v>
      </c>
      <c r="P305" s="380">
        <v>397257</v>
      </c>
      <c r="Q305" s="380">
        <v>14455940</v>
      </c>
      <c r="R305" s="380">
        <v>286574737</v>
      </c>
      <c r="S305" s="382"/>
      <c r="T305" s="220">
        <v>-26950204</v>
      </c>
      <c r="U305" s="220">
        <v>-17543805</v>
      </c>
      <c r="V305" s="380">
        <v>-44494009</v>
      </c>
      <c r="W305" s="382"/>
      <c r="X305" s="382"/>
      <c r="Y305" s="382"/>
      <c r="Z305" s="382"/>
    </row>
    <row r="306" spans="1:26">
      <c r="A306" s="374">
        <v>51000.1</v>
      </c>
      <c r="B306" s="375" t="s">
        <v>657</v>
      </c>
      <c r="C306" s="376">
        <v>2.32612E-5</v>
      </c>
      <c r="D306" s="376">
        <v>1.9416500813848398E-5</v>
      </c>
      <c r="E306" s="377">
        <v>538630</v>
      </c>
      <c r="F306" s="378">
        <v>719134</v>
      </c>
      <c r="G306" s="378"/>
      <c r="H306" s="379">
        <v>433288</v>
      </c>
      <c r="I306" s="380">
        <v>58819</v>
      </c>
      <c r="J306" s="380">
        <v>0</v>
      </c>
      <c r="K306" s="380">
        <v>4246</v>
      </c>
      <c r="L306" s="380">
        <v>496353</v>
      </c>
      <c r="M306" s="380"/>
      <c r="N306" s="381">
        <v>173148</v>
      </c>
      <c r="O306" s="380">
        <v>174765</v>
      </c>
      <c r="P306" s="380">
        <v>368</v>
      </c>
      <c r="Q306" s="380">
        <v>13386</v>
      </c>
      <c r="R306" s="380">
        <v>361667</v>
      </c>
      <c r="S306" s="382"/>
      <c r="T306" s="219">
        <v>-24956</v>
      </c>
      <c r="U306" s="219">
        <v>99752</v>
      </c>
      <c r="V306" s="380">
        <v>74796</v>
      </c>
      <c r="W306" s="382"/>
      <c r="X306" s="382"/>
      <c r="Y306" s="382"/>
      <c r="Z306" s="382"/>
    </row>
    <row r="307" spans="1:26">
      <c r="A307" s="374">
        <v>51000.2</v>
      </c>
      <c r="B307" s="375" t="s">
        <v>658</v>
      </c>
      <c r="C307" s="376">
        <v>7.2486770000000005E-4</v>
      </c>
      <c r="D307" s="376">
        <v>7.2298316507074046E-4</v>
      </c>
      <c r="E307" s="377">
        <v>20056168</v>
      </c>
      <c r="F307" s="378">
        <v>22409715</v>
      </c>
      <c r="G307" s="378"/>
      <c r="H307" s="379">
        <v>2795294</v>
      </c>
      <c r="I307" s="380">
        <v>1832922</v>
      </c>
      <c r="J307" s="380">
        <v>0</v>
      </c>
      <c r="K307" s="380">
        <v>132304</v>
      </c>
      <c r="L307" s="380">
        <v>4760520</v>
      </c>
      <c r="M307" s="380"/>
      <c r="N307" s="381">
        <v>0</v>
      </c>
      <c r="O307" s="380">
        <v>5446048</v>
      </c>
      <c r="P307" s="380">
        <v>11463</v>
      </c>
      <c r="Q307" s="380">
        <v>417149</v>
      </c>
      <c r="R307" s="380">
        <v>5874660</v>
      </c>
      <c r="S307" s="382"/>
      <c r="T307" s="219">
        <v>-777690</v>
      </c>
      <c r="U307" s="219">
        <v>926070</v>
      </c>
      <c r="V307" s="380">
        <v>148380</v>
      </c>
      <c r="W307" s="382"/>
      <c r="X307" s="382"/>
      <c r="Y307" s="382"/>
      <c r="Z307" s="382"/>
    </row>
    <row r="308" spans="1:26">
      <c r="A308" s="374">
        <v>60000</v>
      </c>
      <c r="B308" s="375" t="s">
        <v>659</v>
      </c>
      <c r="C308" s="376">
        <v>1.4332019999999999E-4</v>
      </c>
      <c r="D308" s="376">
        <v>1.3036372026384546E-4</v>
      </c>
      <c r="E308" s="377">
        <v>3616401</v>
      </c>
      <c r="F308" s="378">
        <v>4430829</v>
      </c>
      <c r="G308" s="378"/>
      <c r="H308" s="379">
        <v>1036228</v>
      </c>
      <c r="I308" s="380">
        <v>362404</v>
      </c>
      <c r="J308" s="380">
        <v>0</v>
      </c>
      <c r="K308" s="380">
        <v>26159</v>
      </c>
      <c r="L308" s="380">
        <v>1424791</v>
      </c>
      <c r="M308" s="380"/>
      <c r="N308" s="381">
        <v>243177</v>
      </c>
      <c r="O308" s="380">
        <v>1076788</v>
      </c>
      <c r="P308" s="380">
        <v>2267</v>
      </c>
      <c r="Q308" s="380">
        <v>82478</v>
      </c>
      <c r="R308" s="380">
        <v>1404710</v>
      </c>
      <c r="S308" s="382"/>
      <c r="T308" s="219">
        <v>-153764</v>
      </c>
      <c r="U308" s="219">
        <v>59144</v>
      </c>
      <c r="V308" s="380">
        <v>-94620</v>
      </c>
      <c r="W308" s="382"/>
      <c r="X308" s="382"/>
      <c r="Y308" s="382"/>
      <c r="Z308" s="382"/>
    </row>
    <row r="309" spans="1:26">
      <c r="A309" s="374">
        <v>90901</v>
      </c>
      <c r="B309" s="375" t="s">
        <v>660</v>
      </c>
      <c r="C309" s="376">
        <v>8.2658929999999996E-4</v>
      </c>
      <c r="D309" s="376">
        <v>8.1865145278573728E-4</v>
      </c>
      <c r="E309" s="377">
        <v>22710088</v>
      </c>
      <c r="F309" s="378">
        <v>25554499</v>
      </c>
      <c r="G309" s="378"/>
      <c r="H309" s="379">
        <v>2306377</v>
      </c>
      <c r="I309" s="380">
        <v>2090138</v>
      </c>
      <c r="J309" s="380">
        <v>0</v>
      </c>
      <c r="K309" s="380">
        <v>150870</v>
      </c>
      <c r="L309" s="380">
        <v>4547385</v>
      </c>
      <c r="M309" s="380"/>
      <c r="N309" s="381">
        <v>1140470</v>
      </c>
      <c r="O309" s="380">
        <v>6210299</v>
      </c>
      <c r="P309" s="380">
        <v>13072</v>
      </c>
      <c r="Q309" s="380">
        <v>475688</v>
      </c>
      <c r="R309" s="380">
        <v>7839529</v>
      </c>
      <c r="S309" s="382"/>
      <c r="T309" s="219">
        <v>-886825</v>
      </c>
      <c r="U309" s="219">
        <v>818542</v>
      </c>
      <c r="V309" s="380">
        <v>-68283</v>
      </c>
      <c r="W309" s="382"/>
      <c r="X309" s="382"/>
      <c r="Y309" s="382"/>
      <c r="Z309" s="382"/>
    </row>
    <row r="310" spans="1:26">
      <c r="A310" s="374">
        <v>91041</v>
      </c>
      <c r="B310" s="375" t="s">
        <v>661</v>
      </c>
      <c r="C310" s="376">
        <v>1.6211970000000001E-4</v>
      </c>
      <c r="D310" s="376">
        <v>1.7067040208895137E-4</v>
      </c>
      <c r="E310" s="377">
        <v>4734542</v>
      </c>
      <c r="F310" s="378">
        <v>5012027</v>
      </c>
      <c r="G310" s="378"/>
      <c r="H310" s="379">
        <v>579800</v>
      </c>
      <c r="I310" s="380">
        <v>409941</v>
      </c>
      <c r="J310" s="380">
        <v>0</v>
      </c>
      <c r="K310" s="380">
        <v>29590</v>
      </c>
      <c r="L310" s="380">
        <v>1019331</v>
      </c>
      <c r="M310" s="380"/>
      <c r="N310" s="381">
        <v>287095</v>
      </c>
      <c r="O310" s="380">
        <v>1218031</v>
      </c>
      <c r="P310" s="380">
        <v>2564</v>
      </c>
      <c r="Q310" s="380">
        <v>93297</v>
      </c>
      <c r="R310" s="380">
        <v>1600987</v>
      </c>
      <c r="S310" s="382"/>
      <c r="T310" s="219">
        <v>-173935</v>
      </c>
      <c r="U310" s="219">
        <v>224294</v>
      </c>
      <c r="V310" s="380">
        <v>50359</v>
      </c>
      <c r="W310" s="382"/>
      <c r="X310" s="382"/>
      <c r="Y310" s="382"/>
      <c r="Z310" s="382"/>
    </row>
    <row r="311" spans="1:26">
      <c r="A311" s="374">
        <v>91111</v>
      </c>
      <c r="B311" s="375" t="s">
        <v>662</v>
      </c>
      <c r="C311" s="376">
        <v>8.8099100000000005E-5</v>
      </c>
      <c r="D311" s="376">
        <v>7.1632672135731385E-5</v>
      </c>
      <c r="E311" s="377">
        <v>1987151</v>
      </c>
      <c r="F311" s="378">
        <v>2723636</v>
      </c>
      <c r="G311" s="378"/>
      <c r="H311" s="379">
        <v>635666</v>
      </c>
      <c r="I311" s="380">
        <v>222770</v>
      </c>
      <c r="J311" s="380">
        <v>0</v>
      </c>
      <c r="K311" s="380">
        <v>16080</v>
      </c>
      <c r="L311" s="380">
        <v>874516</v>
      </c>
      <c r="M311" s="380"/>
      <c r="N311" s="381">
        <v>251393</v>
      </c>
      <c r="O311" s="380">
        <v>661903</v>
      </c>
      <c r="P311" s="380">
        <v>1393</v>
      </c>
      <c r="Q311" s="380">
        <v>50700</v>
      </c>
      <c r="R311" s="380">
        <v>965389</v>
      </c>
      <c r="S311" s="382"/>
      <c r="T311" s="219">
        <v>-94519</v>
      </c>
      <c r="U311" s="219">
        <v>125345</v>
      </c>
      <c r="V311" s="380">
        <v>30826</v>
      </c>
      <c r="W311" s="382"/>
      <c r="X311" s="382"/>
      <c r="Y311" s="382"/>
      <c r="Z311" s="382"/>
    </row>
    <row r="312" spans="1:26">
      <c r="A312" s="374">
        <v>91151</v>
      </c>
      <c r="B312" s="375" t="s">
        <v>663</v>
      </c>
      <c r="C312" s="376">
        <v>2.3962890000000001E-4</v>
      </c>
      <c r="D312" s="376">
        <v>2.2922282327595976E-4</v>
      </c>
      <c r="E312" s="377">
        <v>6358836</v>
      </c>
      <c r="F312" s="378">
        <v>7408270</v>
      </c>
      <c r="G312" s="378"/>
      <c r="H312" s="379">
        <v>723080</v>
      </c>
      <c r="I312" s="380">
        <v>605933</v>
      </c>
      <c r="J312" s="380">
        <v>0</v>
      </c>
      <c r="K312" s="380">
        <v>43737</v>
      </c>
      <c r="L312" s="380">
        <v>1372750</v>
      </c>
      <c r="M312" s="380"/>
      <c r="N312" s="381">
        <v>201116</v>
      </c>
      <c r="O312" s="380">
        <v>1800371</v>
      </c>
      <c r="P312" s="380">
        <v>3790</v>
      </c>
      <c r="Q312" s="380">
        <v>137902</v>
      </c>
      <c r="R312" s="380">
        <v>2143179</v>
      </c>
      <c r="S312" s="382"/>
      <c r="T312" s="219">
        <v>-257091</v>
      </c>
      <c r="U312" s="219">
        <v>228587</v>
      </c>
      <c r="V312" s="380">
        <v>-28504</v>
      </c>
      <c r="W312" s="382"/>
      <c r="X312" s="382"/>
      <c r="Y312" s="382"/>
      <c r="Z312" s="382"/>
    </row>
    <row r="313" spans="1:26">
      <c r="A313" s="374">
        <v>98101</v>
      </c>
      <c r="B313" s="375" t="s">
        <v>664</v>
      </c>
      <c r="C313" s="376">
        <v>1.0878856E-3</v>
      </c>
      <c r="D313" s="376">
        <v>1.0464482582082978E-3</v>
      </c>
      <c r="E313" s="377">
        <v>29029365</v>
      </c>
      <c r="F313" s="378">
        <v>33632629</v>
      </c>
      <c r="G313" s="378"/>
      <c r="H313" s="379">
        <v>3876271</v>
      </c>
      <c r="I313" s="380">
        <v>2750859</v>
      </c>
      <c r="J313" s="380">
        <v>0</v>
      </c>
      <c r="K313" s="380">
        <v>198562</v>
      </c>
      <c r="L313" s="380">
        <v>6825692</v>
      </c>
      <c r="M313" s="380"/>
      <c r="N313" s="381">
        <v>983220</v>
      </c>
      <c r="O313" s="380">
        <v>8173460</v>
      </c>
      <c r="P313" s="380">
        <v>17204</v>
      </c>
      <c r="Q313" s="380">
        <v>626060</v>
      </c>
      <c r="R313" s="380">
        <v>9799944</v>
      </c>
      <c r="S313" s="382"/>
      <c r="T313" s="220">
        <v>-1167163</v>
      </c>
      <c r="U313" s="220">
        <v>1115268</v>
      </c>
      <c r="V313" s="380">
        <v>-51895</v>
      </c>
      <c r="W313" s="382"/>
      <c r="X313" s="382"/>
      <c r="Y313" s="382"/>
      <c r="Z313" s="382"/>
    </row>
    <row r="314" spans="1:26">
      <c r="A314" s="374">
        <v>98103</v>
      </c>
      <c r="B314" s="375" t="s">
        <v>665</v>
      </c>
      <c r="C314" s="376">
        <v>1.9894490000000001E-4</v>
      </c>
      <c r="D314" s="376">
        <v>2.0231740335222595E-4</v>
      </c>
      <c r="E314" s="377">
        <v>5612457</v>
      </c>
      <c r="F314" s="378">
        <v>6150500</v>
      </c>
      <c r="G314" s="378"/>
      <c r="H314" s="379">
        <v>680945</v>
      </c>
      <c r="I314" s="380">
        <v>503058</v>
      </c>
      <c r="J314" s="380">
        <v>0</v>
      </c>
      <c r="K314" s="380">
        <v>36312</v>
      </c>
      <c r="L314" s="380">
        <v>1220315</v>
      </c>
      <c r="M314" s="380"/>
      <c r="N314" s="381">
        <v>297929</v>
      </c>
      <c r="O314" s="380">
        <v>1494705</v>
      </c>
      <c r="P314" s="380">
        <v>3146</v>
      </c>
      <c r="Q314" s="380">
        <v>114489</v>
      </c>
      <c r="R314" s="380">
        <v>1910269</v>
      </c>
      <c r="S314" s="382"/>
      <c r="T314" s="245">
        <v>-213443</v>
      </c>
      <c r="U314" s="246">
        <v>95546</v>
      </c>
      <c r="V314" s="380">
        <v>-117897</v>
      </c>
      <c r="W314" s="382"/>
      <c r="X314" s="382"/>
      <c r="Y314" s="382"/>
      <c r="Z314" s="382"/>
    </row>
    <row r="315" spans="1:26">
      <c r="A315" s="374">
        <v>98111</v>
      </c>
      <c r="B315" s="375" t="s">
        <v>666</v>
      </c>
      <c r="C315" s="376">
        <v>3.9554219999999999E-4</v>
      </c>
      <c r="D315" s="376">
        <v>3.8707719912367506E-4</v>
      </c>
      <c r="E315" s="377">
        <v>10737851</v>
      </c>
      <c r="F315" s="378">
        <v>12228422</v>
      </c>
      <c r="G315" s="378"/>
      <c r="H315" s="379">
        <v>791181</v>
      </c>
      <c r="I315" s="380">
        <v>1000180</v>
      </c>
      <c r="J315" s="380">
        <v>0</v>
      </c>
      <c r="K315" s="380">
        <v>72195</v>
      </c>
      <c r="L315" s="380">
        <v>1863556</v>
      </c>
      <c r="M315" s="380"/>
      <c r="N315" s="381">
        <v>32558</v>
      </c>
      <c r="O315" s="380">
        <v>2971772</v>
      </c>
      <c r="P315" s="380">
        <v>6255</v>
      </c>
      <c r="Q315" s="380">
        <v>227628</v>
      </c>
      <c r="R315" s="380">
        <v>3238213</v>
      </c>
      <c r="S315" s="382"/>
      <c r="T315" s="245">
        <v>-424368</v>
      </c>
      <c r="U315" s="246">
        <v>281695</v>
      </c>
      <c r="V315" s="380">
        <v>-142673</v>
      </c>
      <c r="W315" s="382"/>
      <c r="X315" s="382"/>
      <c r="Y315" s="382"/>
      <c r="Z315" s="382"/>
    </row>
    <row r="316" spans="1:26">
      <c r="A316" s="374">
        <v>98131</v>
      </c>
      <c r="B316" s="375" t="s">
        <v>667</v>
      </c>
      <c r="C316" s="376">
        <v>1.046402E-4</v>
      </c>
      <c r="D316" s="376">
        <v>8.9518253499947832E-5</v>
      </c>
      <c r="E316" s="377">
        <v>2483313</v>
      </c>
      <c r="F316" s="378">
        <v>3235014</v>
      </c>
      <c r="G316" s="378"/>
      <c r="H316" s="379">
        <v>784316</v>
      </c>
      <c r="I316" s="380">
        <v>264596</v>
      </c>
      <c r="J316" s="380">
        <v>0</v>
      </c>
      <c r="K316" s="380">
        <v>19099</v>
      </c>
      <c r="L316" s="380">
        <v>1068011</v>
      </c>
      <c r="M316" s="380"/>
      <c r="N316" s="381">
        <v>227279</v>
      </c>
      <c r="O316" s="380">
        <v>786179</v>
      </c>
      <c r="P316" s="380">
        <v>1655</v>
      </c>
      <c r="Q316" s="380">
        <v>60219</v>
      </c>
      <c r="R316" s="380">
        <v>1075332</v>
      </c>
      <c r="S316" s="382"/>
      <c r="T316" s="219">
        <v>-112265</v>
      </c>
      <c r="U316" s="219">
        <v>31618</v>
      </c>
      <c r="V316" s="380">
        <v>-80647</v>
      </c>
      <c r="W316" s="382"/>
      <c r="X316" s="382"/>
      <c r="Y316" s="382"/>
      <c r="Z316" s="382"/>
    </row>
    <row r="317" spans="1:26">
      <c r="A317" s="374">
        <v>99401</v>
      </c>
      <c r="B317" s="375" t="s">
        <v>668</v>
      </c>
      <c r="C317" s="376">
        <v>3.03307E-4</v>
      </c>
      <c r="D317" s="376">
        <v>2.9801883649380992E-4</v>
      </c>
      <c r="E317" s="377">
        <v>8267296</v>
      </c>
      <c r="F317" s="378">
        <v>9376916</v>
      </c>
      <c r="G317" s="378"/>
      <c r="H317" s="379">
        <v>495833</v>
      </c>
      <c r="I317" s="380">
        <v>766951</v>
      </c>
      <c r="J317" s="380">
        <v>0</v>
      </c>
      <c r="K317" s="380">
        <v>55360</v>
      </c>
      <c r="L317" s="380">
        <v>1318144</v>
      </c>
      <c r="M317" s="380"/>
      <c r="N317" s="381">
        <v>597764</v>
      </c>
      <c r="O317" s="380">
        <v>2278794</v>
      </c>
      <c r="P317" s="380">
        <v>4797</v>
      </c>
      <c r="Q317" s="380">
        <v>174548</v>
      </c>
      <c r="R317" s="380">
        <v>3055903</v>
      </c>
      <c r="S317" s="382"/>
      <c r="T317" s="220">
        <v>-325411</v>
      </c>
      <c r="U317" s="220">
        <v>4744</v>
      </c>
      <c r="V317" s="380">
        <v>-320667</v>
      </c>
      <c r="W317" s="382"/>
      <c r="X317" s="382"/>
      <c r="Y317" s="382"/>
      <c r="Z317" s="382"/>
    </row>
    <row r="318" spans="1:26" s="334" customFormat="1">
      <c r="A318" s="374">
        <v>99521</v>
      </c>
      <c r="B318" s="375" t="s">
        <v>669</v>
      </c>
      <c r="C318" s="376">
        <v>2.116265E-4</v>
      </c>
      <c r="D318" s="376">
        <v>1.8608131489319119E-4</v>
      </c>
      <c r="E318" s="377">
        <v>5162054</v>
      </c>
      <c r="F318" s="378">
        <v>6542559</v>
      </c>
      <c r="G318" s="378"/>
      <c r="H318" s="379">
        <v>1515318</v>
      </c>
      <c r="I318" s="380">
        <v>535125</v>
      </c>
      <c r="J318" s="380">
        <v>0</v>
      </c>
      <c r="K318" s="380">
        <v>38626</v>
      </c>
      <c r="L318" s="380">
        <v>2089069</v>
      </c>
      <c r="M318" s="380"/>
      <c r="N318" s="381">
        <v>0</v>
      </c>
      <c r="O318" s="380">
        <v>1589984</v>
      </c>
      <c r="P318" s="380">
        <v>3347</v>
      </c>
      <c r="Q318" s="380">
        <v>121787</v>
      </c>
      <c r="R318" s="380">
        <v>1715118</v>
      </c>
      <c r="S318" s="383"/>
      <c r="T318" s="220">
        <v>-227048</v>
      </c>
      <c r="U318" s="220">
        <v>511917</v>
      </c>
      <c r="V318" s="380">
        <v>284869</v>
      </c>
      <c r="W318" s="383"/>
      <c r="X318" s="383"/>
      <c r="Y318" s="383"/>
      <c r="Z318" s="383"/>
    </row>
    <row r="319" spans="1:26" s="307" customFormat="1" ht="16.5" thickBot="1">
      <c r="A319" s="374">
        <v>99831</v>
      </c>
      <c r="B319" s="375" t="s">
        <v>670</v>
      </c>
      <c r="C319" s="384">
        <v>1.6735299999999999E-5</v>
      </c>
      <c r="D319" s="384">
        <v>2.1311838429210946E-5</v>
      </c>
      <c r="E319" s="385">
        <v>591209</v>
      </c>
      <c r="F319" s="386">
        <v>517382</v>
      </c>
      <c r="G319" s="386"/>
      <c r="H319" s="387">
        <v>121470</v>
      </c>
      <c r="I319" s="388">
        <v>42317</v>
      </c>
      <c r="J319" s="388">
        <v>0</v>
      </c>
      <c r="K319" s="388">
        <v>3055</v>
      </c>
      <c r="L319" s="388">
        <v>166842</v>
      </c>
      <c r="M319" s="388"/>
      <c r="N319" s="389">
        <v>221069</v>
      </c>
      <c r="O319" s="388">
        <v>125735</v>
      </c>
      <c r="P319" s="388">
        <v>265</v>
      </c>
      <c r="Q319" s="388">
        <v>9631</v>
      </c>
      <c r="R319" s="388">
        <v>356700</v>
      </c>
      <c r="S319" s="390"/>
      <c r="T319" s="248">
        <v>-17955</v>
      </c>
      <c r="U319" s="248">
        <v>801</v>
      </c>
      <c r="V319" s="388">
        <v>-17154</v>
      </c>
      <c r="W319" s="390"/>
      <c r="X319" s="390"/>
      <c r="Y319" s="390"/>
      <c r="Z319" s="390"/>
    </row>
    <row r="320" spans="1:26" s="307" customFormat="1" ht="18" customHeight="1" thickBot="1">
      <c r="A320" s="308"/>
      <c r="B320" s="338" t="s">
        <v>325</v>
      </c>
      <c r="C320" s="340">
        <v>0.99999999999999967</v>
      </c>
      <c r="D320" s="340">
        <v>1.0000000000000007</v>
      </c>
      <c r="E320" s="341">
        <v>27740851233</v>
      </c>
      <c r="F320" s="341">
        <v>30915593468</v>
      </c>
      <c r="G320" s="343"/>
      <c r="H320" s="342">
        <v>1652675648</v>
      </c>
      <c r="I320" s="339">
        <v>2528629368</v>
      </c>
      <c r="J320" s="339">
        <v>0</v>
      </c>
      <c r="K320" s="339">
        <v>182521190</v>
      </c>
      <c r="L320" s="343">
        <v>4363826206</v>
      </c>
      <c r="M320" s="343"/>
      <c r="N320" s="339">
        <v>1652675749</v>
      </c>
      <c r="O320" s="339">
        <v>7513161120</v>
      </c>
      <c r="P320" s="339">
        <v>15814580</v>
      </c>
      <c r="Q320" s="343">
        <v>575483100</v>
      </c>
      <c r="R320" s="341">
        <v>9757134549</v>
      </c>
      <c r="T320" s="373">
        <f>SUM(T10:T319)</f>
        <v>-1072872989</v>
      </c>
      <c r="U320" s="373">
        <f>SUM(U10:U319)</f>
        <v>-37</v>
      </c>
      <c r="V320" s="373">
        <f>SUM(V10:V319)</f>
        <v>-1072873026</v>
      </c>
    </row>
    <row r="321" spans="1:18" ht="18" customHeight="1">
      <c r="A321" s="317"/>
      <c r="B321" s="345"/>
      <c r="C321" s="346"/>
      <c r="D321" s="345"/>
      <c r="E321" s="345"/>
      <c r="F321" s="347"/>
      <c r="G321" s="347"/>
      <c r="H321" s="348"/>
      <c r="I321" s="319"/>
      <c r="J321" s="319"/>
      <c r="K321" s="319"/>
      <c r="L321" s="347"/>
      <c r="M321" s="347"/>
      <c r="N321" s="319"/>
      <c r="O321" s="319"/>
      <c r="P321" s="319"/>
      <c r="Q321" s="319"/>
      <c r="R321" s="347"/>
    </row>
    <row r="322" spans="1:18" ht="18" customHeight="1">
      <c r="B322" s="468" t="s">
        <v>671</v>
      </c>
      <c r="C322" s="349" t="s">
        <v>360</v>
      </c>
      <c r="F322" s="334"/>
      <c r="G322" s="334"/>
    </row>
    <row r="323" spans="1:18" ht="18" customHeight="1">
      <c r="B323" s="468" t="s">
        <v>370</v>
      </c>
      <c r="C323" s="374">
        <v>10200</v>
      </c>
      <c r="F323" s="334"/>
      <c r="G323" s="334"/>
    </row>
    <row r="324" spans="1:18" ht="18" customHeight="1">
      <c r="B324" s="468" t="s">
        <v>371</v>
      </c>
      <c r="C324" s="374">
        <v>10400</v>
      </c>
      <c r="F324" s="334"/>
      <c r="G324" s="334"/>
    </row>
    <row r="325" spans="1:18" ht="18" customHeight="1">
      <c r="B325" s="468" t="s">
        <v>372</v>
      </c>
      <c r="C325" s="374">
        <v>10500</v>
      </c>
      <c r="F325" s="334"/>
      <c r="G325" s="334"/>
    </row>
    <row r="326" spans="1:18" ht="18" customHeight="1">
      <c r="B326" s="468" t="s">
        <v>373</v>
      </c>
      <c r="C326" s="374">
        <v>10700</v>
      </c>
      <c r="F326" s="334"/>
      <c r="G326" s="334"/>
    </row>
    <row r="327" spans="1:18" ht="18" customHeight="1">
      <c r="B327" s="468" t="s">
        <v>374</v>
      </c>
      <c r="C327" s="374">
        <v>10800</v>
      </c>
      <c r="F327" s="334"/>
      <c r="G327" s="334"/>
    </row>
    <row r="328" spans="1:18" ht="18" customHeight="1">
      <c r="B328" s="468" t="s">
        <v>375</v>
      </c>
      <c r="C328" s="374">
        <v>10850</v>
      </c>
      <c r="F328" s="334"/>
      <c r="G328" s="334"/>
    </row>
    <row r="329" spans="1:18" ht="18" customHeight="1">
      <c r="B329" s="468" t="s">
        <v>376</v>
      </c>
      <c r="C329" s="374">
        <v>10900</v>
      </c>
      <c r="F329" s="334"/>
      <c r="G329" s="334"/>
    </row>
    <row r="330" spans="1:18" ht="18" customHeight="1">
      <c r="B330" s="468" t="s">
        <v>377</v>
      </c>
      <c r="C330" s="374">
        <v>10910</v>
      </c>
      <c r="F330" s="334"/>
      <c r="G330" s="334"/>
    </row>
    <row r="331" spans="1:18" ht="18" customHeight="1">
      <c r="B331" s="468" t="s">
        <v>378</v>
      </c>
      <c r="C331" s="374">
        <v>10930</v>
      </c>
      <c r="F331" s="334"/>
      <c r="G331" s="334"/>
    </row>
    <row r="332" spans="1:18" ht="18" customHeight="1">
      <c r="B332" s="468" t="s">
        <v>379</v>
      </c>
      <c r="C332" s="374">
        <v>10940</v>
      </c>
      <c r="F332" s="334"/>
      <c r="G332" s="334"/>
    </row>
    <row r="333" spans="1:18" ht="18" customHeight="1">
      <c r="B333" s="468" t="s">
        <v>380</v>
      </c>
      <c r="C333" s="374">
        <v>10950</v>
      </c>
      <c r="F333" s="334"/>
      <c r="G333" s="334"/>
    </row>
    <row r="334" spans="1:18" ht="18" customHeight="1">
      <c r="B334" s="468" t="s">
        <v>712</v>
      </c>
      <c r="C334" s="374">
        <v>11050</v>
      </c>
      <c r="F334" s="334"/>
      <c r="G334" s="334"/>
    </row>
    <row r="335" spans="1:18" ht="18" customHeight="1">
      <c r="B335" s="468" t="s">
        <v>381</v>
      </c>
      <c r="C335" s="374">
        <v>11300</v>
      </c>
      <c r="F335" s="334"/>
      <c r="G335" s="334"/>
    </row>
    <row r="336" spans="1:18" ht="18" customHeight="1">
      <c r="B336" s="468" t="s">
        <v>382</v>
      </c>
      <c r="C336" s="374">
        <v>11310</v>
      </c>
      <c r="F336" s="334"/>
      <c r="G336" s="334"/>
    </row>
    <row r="337" spans="2:7" ht="18" customHeight="1">
      <c r="B337" s="468" t="s">
        <v>383</v>
      </c>
      <c r="C337" s="374">
        <v>11600</v>
      </c>
      <c r="F337" s="334"/>
      <c r="G337" s="334"/>
    </row>
    <row r="338" spans="2:7" ht="18" customHeight="1">
      <c r="B338" s="468" t="s">
        <v>384</v>
      </c>
      <c r="C338" s="374">
        <v>11900</v>
      </c>
      <c r="F338" s="334"/>
      <c r="G338" s="334"/>
    </row>
    <row r="339" spans="2:7" ht="18" customHeight="1">
      <c r="B339" s="468" t="s">
        <v>385</v>
      </c>
      <c r="C339" s="374">
        <v>12100</v>
      </c>
      <c r="F339" s="334"/>
      <c r="G339" s="334"/>
    </row>
    <row r="340" spans="2:7" ht="18" customHeight="1">
      <c r="B340" s="468" t="s">
        <v>386</v>
      </c>
      <c r="C340" s="374">
        <v>12150</v>
      </c>
      <c r="F340" s="334"/>
      <c r="G340" s="334"/>
    </row>
    <row r="341" spans="2:7" ht="18" customHeight="1">
      <c r="B341" s="468" t="s">
        <v>387</v>
      </c>
      <c r="C341" s="374">
        <v>12160</v>
      </c>
      <c r="F341" s="334"/>
      <c r="G341" s="334"/>
    </row>
    <row r="342" spans="2:7" ht="18" customHeight="1">
      <c r="B342" s="468" t="s">
        <v>388</v>
      </c>
      <c r="C342" s="374">
        <v>12220</v>
      </c>
      <c r="F342" s="334"/>
      <c r="G342" s="334"/>
    </row>
    <row r="343" spans="2:7" ht="18" customHeight="1">
      <c r="B343" s="468" t="s">
        <v>389</v>
      </c>
      <c r="C343" s="374">
        <v>12510</v>
      </c>
      <c r="F343" s="334"/>
      <c r="G343" s="334"/>
    </row>
    <row r="344" spans="2:7" ht="18" customHeight="1">
      <c r="B344" s="468" t="s">
        <v>390</v>
      </c>
      <c r="C344" s="374">
        <v>12600</v>
      </c>
      <c r="F344" s="334"/>
      <c r="G344" s="334"/>
    </row>
    <row r="345" spans="2:7" ht="18" customHeight="1">
      <c r="B345" s="468" t="s">
        <v>391</v>
      </c>
      <c r="C345" s="374">
        <v>12700</v>
      </c>
      <c r="F345" s="334"/>
      <c r="G345" s="334"/>
    </row>
    <row r="346" spans="2:7" ht="18" customHeight="1">
      <c r="B346" s="468" t="s">
        <v>392</v>
      </c>
      <c r="C346" s="374">
        <v>13500</v>
      </c>
      <c r="F346" s="334"/>
      <c r="G346" s="334"/>
    </row>
    <row r="347" spans="2:7" ht="18" customHeight="1">
      <c r="B347" s="468" t="s">
        <v>393</v>
      </c>
      <c r="C347" s="374">
        <v>13700</v>
      </c>
      <c r="F347" s="334"/>
      <c r="G347" s="334"/>
    </row>
    <row r="348" spans="2:7" ht="18" customHeight="1">
      <c r="B348" s="468" t="s">
        <v>394</v>
      </c>
      <c r="C348" s="374">
        <v>14300</v>
      </c>
      <c r="F348" s="334"/>
      <c r="G348" s="334"/>
    </row>
    <row r="349" spans="2:7" ht="18" customHeight="1">
      <c r="B349" s="468" t="s">
        <v>395</v>
      </c>
      <c r="C349" s="374">
        <v>14300.1</v>
      </c>
      <c r="F349" s="334"/>
      <c r="G349" s="334"/>
    </row>
    <row r="350" spans="2:7" ht="36" customHeight="1">
      <c r="B350" s="468" t="s">
        <v>396</v>
      </c>
      <c r="C350" s="374">
        <v>18400</v>
      </c>
      <c r="F350" s="334"/>
      <c r="G350" s="334"/>
    </row>
    <row r="351" spans="2:7" ht="18" customHeight="1">
      <c r="B351" s="468" t="s">
        <v>397</v>
      </c>
      <c r="C351" s="374">
        <v>18600</v>
      </c>
      <c r="F351" s="334"/>
      <c r="G351" s="334"/>
    </row>
    <row r="352" spans="2:7" ht="18" customHeight="1">
      <c r="B352" s="468" t="s">
        <v>713</v>
      </c>
      <c r="C352" s="374">
        <v>18640</v>
      </c>
      <c r="F352" s="334"/>
      <c r="G352" s="334"/>
    </row>
    <row r="353" spans="2:7" ht="18" customHeight="1">
      <c r="B353" s="468" t="s">
        <v>398</v>
      </c>
      <c r="C353" s="374">
        <v>18690</v>
      </c>
      <c r="F353" s="334"/>
      <c r="G353" s="334"/>
    </row>
    <row r="354" spans="2:7" ht="18" customHeight="1">
      <c r="B354" s="468" t="s">
        <v>399</v>
      </c>
      <c r="C354" s="374">
        <v>18740</v>
      </c>
      <c r="F354" s="334"/>
      <c r="G354" s="334"/>
    </row>
    <row r="355" spans="2:7" ht="18" customHeight="1">
      <c r="B355" s="468" t="s">
        <v>400</v>
      </c>
      <c r="C355" s="374">
        <v>18780</v>
      </c>
      <c r="F355" s="334"/>
      <c r="G355" s="334"/>
    </row>
    <row r="356" spans="2:7" ht="18" customHeight="1">
      <c r="B356" s="468" t="s">
        <v>401</v>
      </c>
      <c r="C356" s="374">
        <v>19005</v>
      </c>
      <c r="F356" s="334"/>
      <c r="G356" s="334"/>
    </row>
    <row r="357" spans="2:7" ht="18" customHeight="1">
      <c r="B357" s="468" t="s">
        <v>402</v>
      </c>
      <c r="C357" s="374">
        <v>19100</v>
      </c>
      <c r="F357" s="334"/>
      <c r="G357" s="334"/>
    </row>
    <row r="358" spans="2:7" ht="18" customHeight="1">
      <c r="B358" s="468" t="s">
        <v>403</v>
      </c>
      <c r="C358" s="374">
        <v>20100</v>
      </c>
      <c r="F358" s="334"/>
      <c r="G358" s="334"/>
    </row>
    <row r="359" spans="2:7" ht="18" customHeight="1">
      <c r="B359" s="468" t="s">
        <v>404</v>
      </c>
      <c r="C359" s="374">
        <v>20200</v>
      </c>
      <c r="F359" s="334"/>
      <c r="G359" s="334"/>
    </row>
    <row r="360" spans="2:7" ht="18" customHeight="1">
      <c r="B360" s="468" t="s">
        <v>405</v>
      </c>
      <c r="C360" s="374">
        <v>20300</v>
      </c>
      <c r="F360" s="334"/>
      <c r="G360" s="334"/>
    </row>
    <row r="361" spans="2:7" ht="18" customHeight="1">
      <c r="B361" s="468" t="s">
        <v>406</v>
      </c>
      <c r="C361" s="374">
        <v>20400</v>
      </c>
      <c r="F361" s="334"/>
      <c r="G361" s="334"/>
    </row>
    <row r="362" spans="2:7" ht="18" customHeight="1">
      <c r="B362" s="468" t="s">
        <v>407</v>
      </c>
      <c r="C362" s="374">
        <v>20600</v>
      </c>
      <c r="F362" s="334"/>
      <c r="G362" s="334"/>
    </row>
    <row r="363" spans="2:7" ht="18" customHeight="1">
      <c r="B363" s="468" t="s">
        <v>408</v>
      </c>
      <c r="C363" s="374">
        <v>20700</v>
      </c>
      <c r="F363" s="334"/>
      <c r="G363" s="334"/>
    </row>
    <row r="364" spans="2:7" ht="54" customHeight="1">
      <c r="B364" s="468" t="s">
        <v>409</v>
      </c>
      <c r="C364" s="374">
        <v>20800</v>
      </c>
    </row>
    <row r="365" spans="2:7" ht="18" customHeight="1">
      <c r="B365" s="468" t="s">
        <v>410</v>
      </c>
      <c r="C365" s="374">
        <v>20900</v>
      </c>
    </row>
    <row r="366" spans="2:7" ht="18" customHeight="1">
      <c r="B366" s="468" t="s">
        <v>411</v>
      </c>
      <c r="C366" s="374">
        <v>21200</v>
      </c>
    </row>
    <row r="367" spans="2:7" ht="18" customHeight="1">
      <c r="B367" s="468" t="s">
        <v>412</v>
      </c>
      <c r="C367" s="374">
        <v>21300</v>
      </c>
    </row>
    <row r="368" spans="2:7" ht="18" customHeight="1">
      <c r="B368" s="468" t="s">
        <v>41</v>
      </c>
      <c r="C368" s="374">
        <v>21520</v>
      </c>
    </row>
    <row r="369" spans="2:3" ht="18" customHeight="1">
      <c r="B369" s="468" t="s">
        <v>413</v>
      </c>
      <c r="C369" s="374">
        <v>21525</v>
      </c>
    </row>
    <row r="370" spans="2:3" ht="18" customHeight="1">
      <c r="B370" s="468" t="s">
        <v>715</v>
      </c>
      <c r="C370" s="374">
        <v>21525.1</v>
      </c>
    </row>
    <row r="371" spans="2:3" ht="18" customHeight="1">
      <c r="B371" s="468" t="s">
        <v>414</v>
      </c>
      <c r="C371" s="374">
        <v>21550</v>
      </c>
    </row>
    <row r="372" spans="2:3" ht="18" customHeight="1">
      <c r="B372" s="468" t="s">
        <v>415</v>
      </c>
      <c r="C372" s="374">
        <v>21570</v>
      </c>
    </row>
    <row r="373" spans="2:3" ht="18" customHeight="1">
      <c r="B373" s="468" t="s">
        <v>416</v>
      </c>
      <c r="C373" s="374">
        <v>21800</v>
      </c>
    </row>
    <row r="374" spans="2:3" ht="18" customHeight="1">
      <c r="B374" s="468" t="s">
        <v>417</v>
      </c>
      <c r="C374" s="374">
        <v>21900</v>
      </c>
    </row>
    <row r="375" spans="2:3" ht="18" customHeight="1">
      <c r="B375" s="468" t="s">
        <v>418</v>
      </c>
      <c r="C375" s="374">
        <v>22000</v>
      </c>
    </row>
    <row r="376" spans="2:3" ht="18" customHeight="1">
      <c r="B376" s="468" t="s">
        <v>419</v>
      </c>
      <c r="C376" s="374">
        <v>23000</v>
      </c>
    </row>
    <row r="377" spans="2:3" ht="18" customHeight="1">
      <c r="B377" s="468" t="s">
        <v>420</v>
      </c>
      <c r="C377" s="374">
        <v>23100</v>
      </c>
    </row>
    <row r="378" spans="2:3" ht="18" customHeight="1">
      <c r="B378" s="468" t="s">
        <v>421</v>
      </c>
      <c r="C378" s="374">
        <v>23200</v>
      </c>
    </row>
    <row r="379" spans="2:3" ht="18" customHeight="1">
      <c r="B379" s="468" t="s">
        <v>422</v>
      </c>
      <c r="C379" s="374">
        <v>30000</v>
      </c>
    </row>
    <row r="380" spans="2:3" ht="18" customHeight="1">
      <c r="B380" s="468" t="s">
        <v>423</v>
      </c>
      <c r="C380" s="374">
        <v>30100</v>
      </c>
    </row>
    <row r="381" spans="2:3" ht="18" customHeight="1">
      <c r="B381" s="468" t="s">
        <v>424</v>
      </c>
      <c r="C381" s="374">
        <v>30102</v>
      </c>
    </row>
    <row r="382" spans="2:3" ht="18" customHeight="1">
      <c r="B382" s="468" t="s">
        <v>425</v>
      </c>
      <c r="C382" s="374">
        <v>30103</v>
      </c>
    </row>
    <row r="383" spans="2:3" ht="18" customHeight="1">
      <c r="B383" s="468" t="s">
        <v>426</v>
      </c>
      <c r="C383" s="374">
        <v>30104</v>
      </c>
    </row>
    <row r="384" spans="2:3" ht="18" customHeight="1">
      <c r="B384" s="468" t="s">
        <v>427</v>
      </c>
      <c r="C384" s="374">
        <v>30105</v>
      </c>
    </row>
    <row r="385" spans="2:3" ht="18" customHeight="1">
      <c r="B385" s="468" t="s">
        <v>428</v>
      </c>
      <c r="C385" s="374">
        <v>30200</v>
      </c>
    </row>
    <row r="386" spans="2:3" ht="18" customHeight="1">
      <c r="B386" s="468" t="s">
        <v>429</v>
      </c>
      <c r="C386" s="374">
        <v>30300</v>
      </c>
    </row>
    <row r="387" spans="2:3" ht="18" customHeight="1">
      <c r="B387" s="468" t="s">
        <v>430</v>
      </c>
      <c r="C387" s="374">
        <v>30400</v>
      </c>
    </row>
    <row r="388" spans="2:3" ht="18" customHeight="1">
      <c r="B388" s="468" t="s">
        <v>431</v>
      </c>
      <c r="C388" s="374">
        <v>30405</v>
      </c>
    </row>
    <row r="389" spans="2:3" ht="18" customHeight="1">
      <c r="B389" s="468" t="s">
        <v>432</v>
      </c>
      <c r="C389" s="374">
        <v>30500</v>
      </c>
    </row>
    <row r="390" spans="2:3" ht="18" customHeight="1">
      <c r="B390" s="468" t="s">
        <v>433</v>
      </c>
      <c r="C390" s="374">
        <v>30600</v>
      </c>
    </row>
    <row r="391" spans="2:3" ht="18" customHeight="1">
      <c r="B391" s="468" t="s">
        <v>434</v>
      </c>
      <c r="C391" s="374">
        <v>30601</v>
      </c>
    </row>
    <row r="392" spans="2:3" ht="18" customHeight="1">
      <c r="B392" s="468" t="s">
        <v>435</v>
      </c>
      <c r="C392" s="374">
        <v>30700</v>
      </c>
    </row>
    <row r="393" spans="2:3" ht="18" customHeight="1">
      <c r="B393" s="468" t="s">
        <v>436</v>
      </c>
      <c r="C393" s="374">
        <v>30705</v>
      </c>
    </row>
    <row r="394" spans="2:3" ht="18" customHeight="1">
      <c r="B394" s="468" t="s">
        <v>437</v>
      </c>
      <c r="C394" s="374">
        <v>30800</v>
      </c>
    </row>
    <row r="395" spans="2:3" ht="18" customHeight="1">
      <c r="B395" s="468" t="s">
        <v>438</v>
      </c>
      <c r="C395" s="374">
        <v>30900</v>
      </c>
    </row>
    <row r="396" spans="2:3" ht="18" customHeight="1">
      <c r="B396" s="468" t="s">
        <v>439</v>
      </c>
      <c r="C396" s="374">
        <v>30905</v>
      </c>
    </row>
    <row r="397" spans="2:3" ht="18" customHeight="1">
      <c r="B397" s="468" t="s">
        <v>440</v>
      </c>
      <c r="C397" s="374">
        <v>31000</v>
      </c>
    </row>
    <row r="398" spans="2:3" ht="18" customHeight="1">
      <c r="B398" s="468" t="s">
        <v>441</v>
      </c>
      <c r="C398" s="374">
        <v>31005</v>
      </c>
    </row>
    <row r="399" spans="2:3" ht="18" customHeight="1">
      <c r="B399" s="468" t="s">
        <v>442</v>
      </c>
      <c r="C399" s="374">
        <v>31100</v>
      </c>
    </row>
    <row r="400" spans="2:3" ht="18" customHeight="1">
      <c r="B400" s="468" t="s">
        <v>443</v>
      </c>
      <c r="C400" s="374">
        <v>31101</v>
      </c>
    </row>
    <row r="401" spans="2:3" ht="18" customHeight="1">
      <c r="B401" s="468" t="s">
        <v>444</v>
      </c>
      <c r="C401" s="374">
        <v>31102</v>
      </c>
    </row>
    <row r="402" spans="2:3" ht="18" customHeight="1">
      <c r="B402" s="468" t="s">
        <v>445</v>
      </c>
      <c r="C402" s="374">
        <v>31105</v>
      </c>
    </row>
    <row r="403" spans="2:3" ht="18" customHeight="1">
      <c r="B403" s="468" t="s">
        <v>446</v>
      </c>
      <c r="C403" s="374">
        <v>31110</v>
      </c>
    </row>
    <row r="404" spans="2:3" ht="18" customHeight="1">
      <c r="B404" s="468" t="s">
        <v>447</v>
      </c>
      <c r="C404" s="374">
        <v>31200</v>
      </c>
    </row>
    <row r="405" spans="2:3" ht="18" customHeight="1">
      <c r="B405" s="468" t="s">
        <v>448</v>
      </c>
      <c r="C405" s="374">
        <v>31205</v>
      </c>
    </row>
    <row r="406" spans="2:3" ht="18" customHeight="1">
      <c r="B406" s="468" t="s">
        <v>449</v>
      </c>
      <c r="C406" s="374">
        <v>31300</v>
      </c>
    </row>
    <row r="407" spans="2:3" ht="18" customHeight="1">
      <c r="B407" s="468" t="s">
        <v>450</v>
      </c>
      <c r="C407" s="374">
        <v>31301</v>
      </c>
    </row>
    <row r="408" spans="2:3" ht="18" customHeight="1">
      <c r="B408" s="468" t="s">
        <v>451</v>
      </c>
      <c r="C408" s="374">
        <v>31320</v>
      </c>
    </row>
    <row r="409" spans="2:3" ht="18" customHeight="1">
      <c r="B409" s="468" t="s">
        <v>452</v>
      </c>
      <c r="C409" s="374">
        <v>31400</v>
      </c>
    </row>
    <row r="410" spans="2:3" ht="18" customHeight="1">
      <c r="B410" s="468" t="s">
        <v>453</v>
      </c>
      <c r="C410" s="374">
        <v>31405</v>
      </c>
    </row>
    <row r="411" spans="2:3" ht="18" customHeight="1">
      <c r="B411" s="468" t="s">
        <v>454</v>
      </c>
      <c r="C411" s="374">
        <v>31500</v>
      </c>
    </row>
    <row r="412" spans="2:3" ht="18" customHeight="1">
      <c r="B412" s="468" t="s">
        <v>455</v>
      </c>
      <c r="C412" s="374">
        <v>31600</v>
      </c>
    </row>
    <row r="413" spans="2:3" ht="18" customHeight="1">
      <c r="B413" s="468" t="s">
        <v>456</v>
      </c>
      <c r="C413" s="374">
        <v>31605</v>
      </c>
    </row>
    <row r="414" spans="2:3" ht="18" customHeight="1">
      <c r="B414" s="468" t="s">
        <v>457</v>
      </c>
      <c r="C414" s="374">
        <v>31700</v>
      </c>
    </row>
    <row r="415" spans="2:3" ht="18" customHeight="1">
      <c r="B415" s="468" t="s">
        <v>458</v>
      </c>
      <c r="C415" s="374">
        <v>31800</v>
      </c>
    </row>
    <row r="416" spans="2:3" ht="18" customHeight="1">
      <c r="B416" s="468" t="s">
        <v>459</v>
      </c>
      <c r="C416" s="374">
        <v>31805</v>
      </c>
    </row>
    <row r="417" spans="2:3" ht="18" customHeight="1">
      <c r="B417" s="468" t="s">
        <v>460</v>
      </c>
      <c r="C417" s="374">
        <v>31810</v>
      </c>
    </row>
    <row r="418" spans="2:3" ht="18" customHeight="1">
      <c r="B418" s="468" t="s">
        <v>461</v>
      </c>
      <c r="C418" s="374">
        <v>31820</v>
      </c>
    </row>
    <row r="419" spans="2:3" ht="18" customHeight="1">
      <c r="B419" s="468" t="s">
        <v>462</v>
      </c>
      <c r="C419" s="374">
        <v>31900</v>
      </c>
    </row>
    <row r="420" spans="2:3" ht="18" customHeight="1">
      <c r="B420" s="468" t="s">
        <v>463</v>
      </c>
      <c r="C420" s="374">
        <v>32000</v>
      </c>
    </row>
    <row r="421" spans="2:3" ht="18" customHeight="1">
      <c r="B421" s="468" t="s">
        <v>464</v>
      </c>
      <c r="C421" s="374">
        <v>32005</v>
      </c>
    </row>
    <row r="422" spans="2:3" ht="18" customHeight="1">
      <c r="B422" s="468" t="s">
        <v>465</v>
      </c>
      <c r="C422" s="374">
        <v>32100</v>
      </c>
    </row>
    <row r="423" spans="2:3" ht="18" customHeight="1">
      <c r="B423" s="468" t="s">
        <v>466</v>
      </c>
      <c r="C423" s="374">
        <v>32200</v>
      </c>
    </row>
    <row r="424" spans="2:3" ht="18" customHeight="1">
      <c r="B424" s="468" t="s">
        <v>467</v>
      </c>
      <c r="C424" s="374">
        <v>32300</v>
      </c>
    </row>
    <row r="425" spans="2:3" ht="18" customHeight="1">
      <c r="B425" s="468" t="s">
        <v>468</v>
      </c>
      <c r="C425" s="374">
        <v>32305</v>
      </c>
    </row>
    <row r="426" spans="2:3" ht="18" customHeight="1">
      <c r="B426" s="468" t="s">
        <v>469</v>
      </c>
      <c r="C426" s="374">
        <v>32400</v>
      </c>
    </row>
    <row r="427" spans="2:3" ht="18" customHeight="1">
      <c r="B427" s="468" t="s">
        <v>470</v>
      </c>
      <c r="C427" s="374">
        <v>32405</v>
      </c>
    </row>
    <row r="428" spans="2:3" ht="18" customHeight="1">
      <c r="B428" s="468" t="s">
        <v>471</v>
      </c>
      <c r="C428" s="374">
        <v>32410</v>
      </c>
    </row>
    <row r="429" spans="2:3" ht="18" customHeight="1">
      <c r="B429" s="468" t="s">
        <v>472</v>
      </c>
      <c r="C429" s="374">
        <v>32500</v>
      </c>
    </row>
    <row r="430" spans="2:3" ht="18" customHeight="1">
      <c r="B430" s="468" t="s">
        <v>473</v>
      </c>
      <c r="C430" s="374">
        <v>32505</v>
      </c>
    </row>
    <row r="431" spans="2:3" ht="18" customHeight="1">
      <c r="B431" s="468" t="s">
        <v>474</v>
      </c>
      <c r="C431" s="374">
        <v>32600</v>
      </c>
    </row>
    <row r="432" spans="2:3" ht="18" customHeight="1">
      <c r="B432" s="468" t="s">
        <v>475</v>
      </c>
      <c r="C432" s="374">
        <v>32605</v>
      </c>
    </row>
    <row r="433" spans="2:3" ht="18" customHeight="1">
      <c r="B433" s="468" t="s">
        <v>476</v>
      </c>
      <c r="C433" s="374">
        <v>32700</v>
      </c>
    </row>
    <row r="434" spans="2:3" ht="18" customHeight="1">
      <c r="B434" s="468" t="s">
        <v>477</v>
      </c>
      <c r="C434" s="374">
        <v>32800</v>
      </c>
    </row>
    <row r="435" spans="2:3" ht="18" customHeight="1">
      <c r="B435" s="468" t="s">
        <v>478</v>
      </c>
      <c r="C435" s="374">
        <v>32900</v>
      </c>
    </row>
    <row r="436" spans="2:3" ht="18" customHeight="1">
      <c r="B436" s="468" t="s">
        <v>479</v>
      </c>
      <c r="C436" s="374">
        <v>32901</v>
      </c>
    </row>
    <row r="437" spans="2:3" ht="18" customHeight="1">
      <c r="B437" s="468" t="s">
        <v>835</v>
      </c>
      <c r="C437" s="374">
        <v>32904</v>
      </c>
    </row>
    <row r="438" spans="2:3" ht="18" customHeight="1">
      <c r="B438" s="468" t="s">
        <v>480</v>
      </c>
      <c r="C438" s="374">
        <v>32905</v>
      </c>
    </row>
    <row r="439" spans="2:3" ht="18" customHeight="1">
      <c r="B439" s="468" t="s">
        <v>481</v>
      </c>
      <c r="C439" s="374">
        <v>32910</v>
      </c>
    </row>
    <row r="440" spans="2:3" ht="18" customHeight="1">
      <c r="B440" s="468" t="s">
        <v>838</v>
      </c>
      <c r="C440" s="374">
        <v>32915</v>
      </c>
    </row>
    <row r="441" spans="2:3" ht="18" customHeight="1">
      <c r="B441" s="468" t="s">
        <v>482</v>
      </c>
      <c r="C441" s="374">
        <v>32920</v>
      </c>
    </row>
    <row r="442" spans="2:3">
      <c r="B442" s="468" t="s">
        <v>483</v>
      </c>
      <c r="C442" s="374">
        <v>33000</v>
      </c>
    </row>
    <row r="443" spans="2:3">
      <c r="B443" s="468" t="s">
        <v>484</v>
      </c>
      <c r="C443" s="374">
        <v>33001</v>
      </c>
    </row>
    <row r="444" spans="2:3">
      <c r="B444" s="468" t="s">
        <v>485</v>
      </c>
      <c r="C444" s="374">
        <v>33027</v>
      </c>
    </row>
    <row r="445" spans="2:3">
      <c r="B445" s="468" t="s">
        <v>486</v>
      </c>
      <c r="C445" s="374">
        <v>33100</v>
      </c>
    </row>
    <row r="446" spans="2:3">
      <c r="B446" s="468" t="s">
        <v>487</v>
      </c>
      <c r="C446" s="374">
        <v>33105</v>
      </c>
    </row>
    <row r="447" spans="2:3">
      <c r="B447" s="468" t="s">
        <v>488</v>
      </c>
      <c r="C447" s="374">
        <v>33200</v>
      </c>
    </row>
    <row r="448" spans="2:3">
      <c r="B448" s="468" t="s">
        <v>489</v>
      </c>
      <c r="C448" s="374">
        <v>33202</v>
      </c>
    </row>
    <row r="449" spans="2:3">
      <c r="B449" s="468" t="s">
        <v>490</v>
      </c>
      <c r="C449" s="374">
        <v>33203</v>
      </c>
    </row>
    <row r="450" spans="2:3">
      <c r="B450" s="468" t="s">
        <v>491</v>
      </c>
      <c r="C450" s="374">
        <v>33204</v>
      </c>
    </row>
    <row r="451" spans="2:3">
      <c r="B451" s="468" t="s">
        <v>492</v>
      </c>
      <c r="C451" s="374">
        <v>33205</v>
      </c>
    </row>
    <row r="452" spans="2:3">
      <c r="B452" s="468" t="s">
        <v>493</v>
      </c>
      <c r="C452" s="374">
        <v>33206</v>
      </c>
    </row>
    <row r="453" spans="2:3">
      <c r="B453" s="468" t="s">
        <v>494</v>
      </c>
      <c r="C453" s="374">
        <v>33207</v>
      </c>
    </row>
    <row r="454" spans="2:3">
      <c r="B454" s="468" t="s">
        <v>495</v>
      </c>
      <c r="C454" s="374">
        <v>33208</v>
      </c>
    </row>
    <row r="455" spans="2:3">
      <c r="B455" s="468" t="s">
        <v>496</v>
      </c>
      <c r="C455" s="374">
        <v>33209</v>
      </c>
    </row>
    <row r="456" spans="2:3">
      <c r="B456" s="468" t="s">
        <v>497</v>
      </c>
      <c r="C456" s="374">
        <v>33300</v>
      </c>
    </row>
    <row r="457" spans="2:3">
      <c r="B457" s="468" t="s">
        <v>498</v>
      </c>
      <c r="C457" s="374">
        <v>33305</v>
      </c>
    </row>
    <row r="458" spans="2:3">
      <c r="B458" s="468" t="s">
        <v>499</v>
      </c>
      <c r="C458" s="374">
        <v>33400</v>
      </c>
    </row>
    <row r="459" spans="2:3">
      <c r="B459" s="468" t="s">
        <v>500</v>
      </c>
      <c r="C459" s="374">
        <v>33402</v>
      </c>
    </row>
    <row r="460" spans="2:3">
      <c r="B460" s="468" t="s">
        <v>501</v>
      </c>
      <c r="C460" s="374">
        <v>33405</v>
      </c>
    </row>
    <row r="461" spans="2:3">
      <c r="B461" s="468" t="s">
        <v>502</v>
      </c>
      <c r="C461" s="374">
        <v>33500</v>
      </c>
    </row>
    <row r="462" spans="2:3">
      <c r="B462" s="468" t="s">
        <v>503</v>
      </c>
      <c r="C462" s="374">
        <v>33501</v>
      </c>
    </row>
    <row r="463" spans="2:3">
      <c r="B463" s="468" t="s">
        <v>504</v>
      </c>
      <c r="C463" s="374">
        <v>33600</v>
      </c>
    </row>
    <row r="464" spans="2:3">
      <c r="B464" s="468" t="s">
        <v>505</v>
      </c>
      <c r="C464" s="374">
        <v>33605</v>
      </c>
    </row>
    <row r="465" spans="2:3">
      <c r="B465" s="468" t="s">
        <v>506</v>
      </c>
      <c r="C465" s="374">
        <v>33700</v>
      </c>
    </row>
    <row r="466" spans="2:3">
      <c r="B466" s="468" t="s">
        <v>507</v>
      </c>
      <c r="C466" s="374">
        <v>33800</v>
      </c>
    </row>
    <row r="467" spans="2:3">
      <c r="B467" s="468" t="s">
        <v>508</v>
      </c>
      <c r="C467" s="374">
        <v>33900</v>
      </c>
    </row>
    <row r="468" spans="2:3">
      <c r="B468" s="468" t="s">
        <v>509</v>
      </c>
      <c r="C468" s="374">
        <v>34000</v>
      </c>
    </row>
    <row r="469" spans="2:3">
      <c r="B469" s="468" t="s">
        <v>510</v>
      </c>
      <c r="C469" s="374">
        <v>34100</v>
      </c>
    </row>
    <row r="470" spans="2:3">
      <c r="B470" s="468" t="s">
        <v>511</v>
      </c>
      <c r="C470" s="374">
        <v>34105</v>
      </c>
    </row>
    <row r="471" spans="2:3">
      <c r="B471" s="468" t="s">
        <v>512</v>
      </c>
      <c r="C471" s="374">
        <v>34200</v>
      </c>
    </row>
    <row r="472" spans="2:3">
      <c r="B472" s="468" t="s">
        <v>513</v>
      </c>
      <c r="C472" s="374">
        <v>34205</v>
      </c>
    </row>
    <row r="473" spans="2:3">
      <c r="B473" s="468" t="s">
        <v>514</v>
      </c>
      <c r="C473" s="374">
        <v>34220</v>
      </c>
    </row>
    <row r="474" spans="2:3">
      <c r="B474" s="468" t="s">
        <v>515</v>
      </c>
      <c r="C474" s="374">
        <v>34230</v>
      </c>
    </row>
    <row r="475" spans="2:3">
      <c r="B475" s="468" t="s">
        <v>516</v>
      </c>
      <c r="C475" s="374">
        <v>34300</v>
      </c>
    </row>
    <row r="476" spans="2:3">
      <c r="B476" s="468" t="s">
        <v>517</v>
      </c>
      <c r="C476" s="374">
        <v>34400</v>
      </c>
    </row>
    <row r="477" spans="2:3">
      <c r="B477" s="468" t="s">
        <v>518</v>
      </c>
      <c r="C477" s="374">
        <v>34405</v>
      </c>
    </row>
    <row r="478" spans="2:3">
      <c r="B478" s="468" t="s">
        <v>519</v>
      </c>
      <c r="C478" s="374">
        <v>34500</v>
      </c>
    </row>
    <row r="479" spans="2:3">
      <c r="B479" s="468" t="s">
        <v>520</v>
      </c>
      <c r="C479" s="374">
        <v>34501</v>
      </c>
    </row>
    <row r="480" spans="2:3">
      <c r="B480" s="468" t="s">
        <v>521</v>
      </c>
      <c r="C480" s="374">
        <v>34505</v>
      </c>
    </row>
    <row r="481" spans="2:3">
      <c r="B481" s="468" t="s">
        <v>522</v>
      </c>
      <c r="C481" s="374">
        <v>34600</v>
      </c>
    </row>
    <row r="482" spans="2:3">
      <c r="B482" s="468" t="s">
        <v>523</v>
      </c>
      <c r="C482" s="374">
        <v>34605</v>
      </c>
    </row>
    <row r="483" spans="2:3">
      <c r="B483" s="468" t="s">
        <v>524</v>
      </c>
      <c r="C483" s="374">
        <v>34700</v>
      </c>
    </row>
    <row r="484" spans="2:3">
      <c r="B484" s="468" t="s">
        <v>525</v>
      </c>
      <c r="C484" s="374">
        <v>34800</v>
      </c>
    </row>
    <row r="485" spans="2:3">
      <c r="B485" s="468" t="s">
        <v>526</v>
      </c>
      <c r="C485" s="374">
        <v>34900</v>
      </c>
    </row>
    <row r="486" spans="2:3">
      <c r="B486" s="468" t="s">
        <v>527</v>
      </c>
      <c r="C486" s="374">
        <v>34901</v>
      </c>
    </row>
    <row r="487" spans="2:3">
      <c r="B487" s="468" t="s">
        <v>528</v>
      </c>
      <c r="C487" s="374">
        <v>34903</v>
      </c>
    </row>
    <row r="488" spans="2:3">
      <c r="B488" s="468" t="s">
        <v>529</v>
      </c>
      <c r="C488" s="374">
        <v>34905</v>
      </c>
    </row>
    <row r="489" spans="2:3">
      <c r="B489" s="468" t="s">
        <v>530</v>
      </c>
      <c r="C489" s="374">
        <v>34910</v>
      </c>
    </row>
    <row r="490" spans="2:3">
      <c r="B490" s="468" t="s">
        <v>531</v>
      </c>
      <c r="C490" s="374">
        <v>35000</v>
      </c>
    </row>
    <row r="491" spans="2:3">
      <c r="B491" s="468" t="s">
        <v>532</v>
      </c>
      <c r="C491" s="374">
        <v>35005</v>
      </c>
    </row>
    <row r="492" spans="2:3">
      <c r="B492" s="468" t="s">
        <v>533</v>
      </c>
      <c r="C492" s="374">
        <v>35100</v>
      </c>
    </row>
    <row r="493" spans="2:3">
      <c r="B493" s="468" t="s">
        <v>534</v>
      </c>
      <c r="C493" s="374">
        <v>35105</v>
      </c>
    </row>
    <row r="494" spans="2:3">
      <c r="B494" s="468" t="s">
        <v>535</v>
      </c>
      <c r="C494" s="374">
        <v>35106</v>
      </c>
    </row>
    <row r="495" spans="2:3">
      <c r="B495" s="468" t="s">
        <v>536</v>
      </c>
      <c r="C495" s="374">
        <v>35200</v>
      </c>
    </row>
    <row r="496" spans="2:3">
      <c r="B496" s="468" t="s">
        <v>537</v>
      </c>
      <c r="C496" s="374">
        <v>35300</v>
      </c>
    </row>
    <row r="497" spans="2:3">
      <c r="B497" s="468" t="s">
        <v>538</v>
      </c>
      <c r="C497" s="374">
        <v>35305</v>
      </c>
    </row>
    <row r="498" spans="2:3">
      <c r="B498" s="468" t="s">
        <v>539</v>
      </c>
      <c r="C498" s="374">
        <v>35400</v>
      </c>
    </row>
    <row r="499" spans="2:3">
      <c r="B499" s="468" t="s">
        <v>540</v>
      </c>
      <c r="C499" s="374">
        <v>35401</v>
      </c>
    </row>
    <row r="500" spans="2:3">
      <c r="B500" s="468" t="s">
        <v>541</v>
      </c>
      <c r="C500" s="374">
        <v>35405</v>
      </c>
    </row>
    <row r="501" spans="2:3">
      <c r="B501" s="468" t="s">
        <v>542</v>
      </c>
      <c r="C501" s="374">
        <v>35500</v>
      </c>
    </row>
    <row r="502" spans="2:3">
      <c r="B502" s="468" t="s">
        <v>543</v>
      </c>
      <c r="C502" s="374">
        <v>35600</v>
      </c>
    </row>
    <row r="503" spans="2:3">
      <c r="B503" s="468" t="s">
        <v>544</v>
      </c>
      <c r="C503" s="374">
        <v>35700</v>
      </c>
    </row>
    <row r="504" spans="2:3">
      <c r="B504" s="468" t="s">
        <v>545</v>
      </c>
      <c r="C504" s="374">
        <v>35800</v>
      </c>
    </row>
    <row r="505" spans="2:3">
      <c r="B505" s="468" t="s">
        <v>546</v>
      </c>
      <c r="C505" s="374">
        <v>35805</v>
      </c>
    </row>
    <row r="506" spans="2:3">
      <c r="B506" s="468" t="s">
        <v>547</v>
      </c>
      <c r="C506" s="374">
        <v>35900</v>
      </c>
    </row>
    <row r="507" spans="2:3">
      <c r="B507" s="468" t="s">
        <v>548</v>
      </c>
      <c r="C507" s="374">
        <v>35905</v>
      </c>
    </row>
    <row r="508" spans="2:3">
      <c r="B508" s="468" t="s">
        <v>549</v>
      </c>
      <c r="C508" s="374">
        <v>36000</v>
      </c>
    </row>
    <row r="509" spans="2:3">
      <c r="B509" s="468" t="s">
        <v>550</v>
      </c>
      <c r="C509" s="374">
        <v>36001</v>
      </c>
    </row>
    <row r="510" spans="2:3">
      <c r="B510" s="468" t="s">
        <v>551</v>
      </c>
      <c r="C510" s="374">
        <v>36002</v>
      </c>
    </row>
    <row r="511" spans="2:3">
      <c r="B511" s="468" t="s">
        <v>552</v>
      </c>
      <c r="C511" s="374">
        <v>36003</v>
      </c>
    </row>
    <row r="512" spans="2:3">
      <c r="B512" s="468" t="s">
        <v>553</v>
      </c>
      <c r="C512" s="374">
        <v>36004</v>
      </c>
    </row>
    <row r="513" spans="2:3">
      <c r="B513" s="468" t="s">
        <v>554</v>
      </c>
      <c r="C513" s="374">
        <v>36005</v>
      </c>
    </row>
    <row r="514" spans="2:3">
      <c r="B514" s="468" t="s">
        <v>555</v>
      </c>
      <c r="C514" s="374">
        <v>36006</v>
      </c>
    </row>
    <row r="515" spans="2:3">
      <c r="B515" s="468" t="s">
        <v>556</v>
      </c>
      <c r="C515" s="374">
        <v>36007</v>
      </c>
    </row>
    <row r="516" spans="2:3">
      <c r="B516" s="468" t="s">
        <v>557</v>
      </c>
      <c r="C516" s="374">
        <v>36008</v>
      </c>
    </row>
    <row r="517" spans="2:3">
      <c r="B517" s="468" t="s">
        <v>558</v>
      </c>
      <c r="C517" s="374">
        <v>36009</v>
      </c>
    </row>
    <row r="518" spans="2:3">
      <c r="B518" s="468" t="s">
        <v>559</v>
      </c>
      <c r="C518" s="374">
        <v>36100</v>
      </c>
    </row>
    <row r="519" spans="2:3">
      <c r="B519" s="468" t="s">
        <v>560</v>
      </c>
      <c r="C519" s="374">
        <v>36102</v>
      </c>
    </row>
    <row r="520" spans="2:3">
      <c r="B520" s="468" t="s">
        <v>561</v>
      </c>
      <c r="C520" s="374">
        <v>36105</v>
      </c>
    </row>
    <row r="521" spans="2:3">
      <c r="B521" s="468" t="s">
        <v>562</v>
      </c>
      <c r="C521" s="374">
        <v>36200</v>
      </c>
    </row>
    <row r="522" spans="2:3">
      <c r="B522" s="468" t="s">
        <v>563</v>
      </c>
      <c r="C522" s="374">
        <v>36205</v>
      </c>
    </row>
    <row r="523" spans="2:3">
      <c r="B523" s="468" t="s">
        <v>564</v>
      </c>
      <c r="C523" s="374">
        <v>36300</v>
      </c>
    </row>
    <row r="524" spans="2:3">
      <c r="B524" s="468" t="s">
        <v>565</v>
      </c>
      <c r="C524" s="374">
        <v>36301</v>
      </c>
    </row>
    <row r="525" spans="2:3">
      <c r="B525" s="468" t="s">
        <v>566</v>
      </c>
      <c r="C525" s="374">
        <v>36302</v>
      </c>
    </row>
    <row r="526" spans="2:3">
      <c r="B526" s="468" t="s">
        <v>714</v>
      </c>
      <c r="C526" s="374">
        <v>36303</v>
      </c>
    </row>
    <row r="527" spans="2:3">
      <c r="B527" s="468" t="s">
        <v>567</v>
      </c>
      <c r="C527" s="374">
        <v>36305</v>
      </c>
    </row>
    <row r="528" spans="2:3">
      <c r="B528" s="468" t="s">
        <v>568</v>
      </c>
      <c r="C528" s="374">
        <v>36310</v>
      </c>
    </row>
    <row r="529" spans="2:3">
      <c r="B529" s="468" t="s">
        <v>569</v>
      </c>
      <c r="C529" s="374">
        <v>36400</v>
      </c>
    </row>
    <row r="530" spans="2:3">
      <c r="B530" s="468" t="s">
        <v>570</v>
      </c>
      <c r="C530" s="374">
        <v>36405</v>
      </c>
    </row>
    <row r="531" spans="2:3">
      <c r="B531" s="468" t="s">
        <v>571</v>
      </c>
      <c r="C531" s="374">
        <v>36500</v>
      </c>
    </row>
    <row r="532" spans="2:3">
      <c r="B532" s="468" t="s">
        <v>572</v>
      </c>
      <c r="C532" s="374">
        <v>36501</v>
      </c>
    </row>
    <row r="533" spans="2:3">
      <c r="B533" s="468" t="s">
        <v>573</v>
      </c>
      <c r="C533" s="374">
        <v>36502</v>
      </c>
    </row>
    <row r="534" spans="2:3">
      <c r="B534" s="468" t="s">
        <v>574</v>
      </c>
      <c r="C534" s="374">
        <v>36505</v>
      </c>
    </row>
    <row r="535" spans="2:3">
      <c r="B535" s="468" t="s">
        <v>575</v>
      </c>
      <c r="C535" s="374">
        <v>36600</v>
      </c>
    </row>
    <row r="536" spans="2:3">
      <c r="B536" s="468" t="s">
        <v>576</v>
      </c>
      <c r="C536" s="374">
        <v>36601</v>
      </c>
    </row>
    <row r="537" spans="2:3">
      <c r="B537" s="468" t="s">
        <v>577</v>
      </c>
      <c r="C537" s="374">
        <v>36700</v>
      </c>
    </row>
    <row r="538" spans="2:3">
      <c r="B538" s="468" t="s">
        <v>578</v>
      </c>
      <c r="C538" s="374">
        <v>36701</v>
      </c>
    </row>
    <row r="539" spans="2:3">
      <c r="B539" s="468" t="s">
        <v>579</v>
      </c>
      <c r="C539" s="374">
        <v>36705</v>
      </c>
    </row>
    <row r="540" spans="2:3">
      <c r="B540" s="468" t="s">
        <v>580</v>
      </c>
      <c r="C540" s="374">
        <v>36800</v>
      </c>
    </row>
    <row r="541" spans="2:3">
      <c r="B541" s="468" t="s">
        <v>581</v>
      </c>
      <c r="C541" s="374">
        <v>36802</v>
      </c>
    </row>
    <row r="542" spans="2:3">
      <c r="B542" s="468" t="s">
        <v>582</v>
      </c>
      <c r="C542" s="374">
        <v>36810</v>
      </c>
    </row>
    <row r="543" spans="2:3">
      <c r="B543" s="468" t="s">
        <v>583</v>
      </c>
      <c r="C543" s="374">
        <v>36900</v>
      </c>
    </row>
    <row r="544" spans="2:3">
      <c r="B544" s="468" t="s">
        <v>584</v>
      </c>
      <c r="C544" s="374">
        <v>36901</v>
      </c>
    </row>
    <row r="545" spans="2:3">
      <c r="B545" s="468" t="s">
        <v>585</v>
      </c>
      <c r="C545" s="374">
        <v>36905</v>
      </c>
    </row>
    <row r="546" spans="2:3">
      <c r="B546" s="468" t="s">
        <v>586</v>
      </c>
      <c r="C546" s="374">
        <v>37000</v>
      </c>
    </row>
    <row r="547" spans="2:3">
      <c r="B547" s="468" t="s">
        <v>732</v>
      </c>
      <c r="C547" s="374">
        <v>37001</v>
      </c>
    </row>
    <row r="548" spans="2:3">
      <c r="B548" s="468" t="s">
        <v>587</v>
      </c>
      <c r="C548" s="374">
        <v>37005</v>
      </c>
    </row>
    <row r="549" spans="2:3">
      <c r="B549" s="468" t="s">
        <v>588</v>
      </c>
      <c r="C549" s="374">
        <v>37100</v>
      </c>
    </row>
    <row r="550" spans="2:3">
      <c r="B550" s="468" t="s">
        <v>589</v>
      </c>
      <c r="C550" s="374">
        <v>37200</v>
      </c>
    </row>
    <row r="551" spans="2:3">
      <c r="B551" s="468" t="s">
        <v>590</v>
      </c>
      <c r="C551" s="374">
        <v>37300</v>
      </c>
    </row>
    <row r="552" spans="2:3">
      <c r="B552" s="468" t="s">
        <v>591</v>
      </c>
      <c r="C552" s="374">
        <v>37301</v>
      </c>
    </row>
    <row r="553" spans="2:3">
      <c r="B553" s="468" t="s">
        <v>592</v>
      </c>
      <c r="C553" s="374">
        <v>37305</v>
      </c>
    </row>
    <row r="554" spans="2:3">
      <c r="B554" s="468" t="s">
        <v>593</v>
      </c>
      <c r="C554" s="374">
        <v>37400</v>
      </c>
    </row>
    <row r="555" spans="2:3">
      <c r="B555" s="468" t="s">
        <v>594</v>
      </c>
      <c r="C555" s="374">
        <v>37405</v>
      </c>
    </row>
    <row r="556" spans="2:3">
      <c r="B556" s="468" t="s">
        <v>595</v>
      </c>
      <c r="C556" s="374">
        <v>37500</v>
      </c>
    </row>
    <row r="557" spans="2:3">
      <c r="B557" s="468" t="s">
        <v>596</v>
      </c>
      <c r="C557" s="374">
        <v>37600</v>
      </c>
    </row>
    <row r="558" spans="2:3">
      <c r="B558" s="468" t="s">
        <v>597</v>
      </c>
      <c r="C558" s="374">
        <v>37601</v>
      </c>
    </row>
    <row r="559" spans="2:3">
      <c r="B559" s="468" t="s">
        <v>598</v>
      </c>
      <c r="C559" s="374">
        <v>37605</v>
      </c>
    </row>
    <row r="560" spans="2:3">
      <c r="B560" s="468" t="s">
        <v>599</v>
      </c>
      <c r="C560" s="374">
        <v>37610</v>
      </c>
    </row>
    <row r="561" spans="2:3">
      <c r="B561" s="468" t="s">
        <v>600</v>
      </c>
      <c r="C561" s="374">
        <v>37700</v>
      </c>
    </row>
    <row r="562" spans="2:3">
      <c r="B562" s="468" t="s">
        <v>601</v>
      </c>
      <c r="C562" s="374">
        <v>37705</v>
      </c>
    </row>
    <row r="563" spans="2:3">
      <c r="B563" s="468" t="s">
        <v>602</v>
      </c>
      <c r="C563" s="374">
        <v>37800</v>
      </c>
    </row>
    <row r="564" spans="2:3">
      <c r="B564" s="468" t="s">
        <v>603</v>
      </c>
      <c r="C564" s="374">
        <v>37801</v>
      </c>
    </row>
    <row r="565" spans="2:3">
      <c r="B565" s="468" t="s">
        <v>604</v>
      </c>
      <c r="C565" s="374">
        <v>37805</v>
      </c>
    </row>
    <row r="566" spans="2:3">
      <c r="B566" s="468" t="s">
        <v>605</v>
      </c>
      <c r="C566" s="374">
        <v>37900</v>
      </c>
    </row>
    <row r="567" spans="2:3">
      <c r="B567" s="468" t="s">
        <v>606</v>
      </c>
      <c r="C567" s="374">
        <v>37901</v>
      </c>
    </row>
    <row r="568" spans="2:3">
      <c r="B568" s="468" t="s">
        <v>607</v>
      </c>
      <c r="C568" s="374">
        <v>37905</v>
      </c>
    </row>
    <row r="569" spans="2:3">
      <c r="B569" s="468" t="s">
        <v>608</v>
      </c>
      <c r="C569" s="374">
        <v>38000</v>
      </c>
    </row>
    <row r="570" spans="2:3">
      <c r="B570" s="468" t="s">
        <v>609</v>
      </c>
      <c r="C570" s="374">
        <v>38005</v>
      </c>
    </row>
    <row r="571" spans="2:3">
      <c r="B571" s="468" t="s">
        <v>610</v>
      </c>
      <c r="C571" s="374">
        <v>38100</v>
      </c>
    </row>
    <row r="572" spans="2:3">
      <c r="B572" s="468" t="s">
        <v>611</v>
      </c>
      <c r="C572" s="374">
        <v>38105</v>
      </c>
    </row>
    <row r="573" spans="2:3">
      <c r="B573" s="468" t="s">
        <v>612</v>
      </c>
      <c r="C573" s="374">
        <v>38200</v>
      </c>
    </row>
    <row r="574" spans="2:3">
      <c r="B574" s="468" t="s">
        <v>613</v>
      </c>
      <c r="C574" s="374">
        <v>38205</v>
      </c>
    </row>
    <row r="575" spans="2:3">
      <c r="B575" s="468" t="s">
        <v>614</v>
      </c>
      <c r="C575" s="374">
        <v>38210</v>
      </c>
    </row>
    <row r="576" spans="2:3">
      <c r="B576" s="468" t="s">
        <v>615</v>
      </c>
      <c r="C576" s="374">
        <v>38300</v>
      </c>
    </row>
    <row r="577" spans="2:3">
      <c r="B577" s="468" t="s">
        <v>616</v>
      </c>
      <c r="C577" s="374">
        <v>38400</v>
      </c>
    </row>
    <row r="578" spans="2:3">
      <c r="B578" s="468" t="s">
        <v>617</v>
      </c>
      <c r="C578" s="374">
        <v>38402</v>
      </c>
    </row>
    <row r="579" spans="2:3">
      <c r="B579" s="468" t="s">
        <v>618</v>
      </c>
      <c r="C579" s="374">
        <v>38405</v>
      </c>
    </row>
    <row r="580" spans="2:3">
      <c r="B580" s="468" t="s">
        <v>619</v>
      </c>
      <c r="C580" s="374">
        <v>38500</v>
      </c>
    </row>
    <row r="581" spans="2:3">
      <c r="B581" s="468" t="s">
        <v>620</v>
      </c>
      <c r="C581" s="374">
        <v>38600</v>
      </c>
    </row>
    <row r="582" spans="2:3">
      <c r="B582" s="468" t="s">
        <v>621</v>
      </c>
      <c r="C582" s="374">
        <v>38601</v>
      </c>
    </row>
    <row r="583" spans="2:3">
      <c r="B583" s="468" t="s">
        <v>622</v>
      </c>
      <c r="C583" s="374">
        <v>38602</v>
      </c>
    </row>
    <row r="584" spans="2:3">
      <c r="B584" s="468" t="s">
        <v>623</v>
      </c>
      <c r="C584" s="374">
        <v>38605</v>
      </c>
    </row>
    <row r="585" spans="2:3">
      <c r="B585" s="468" t="s">
        <v>624</v>
      </c>
      <c r="C585" s="374">
        <v>38610</v>
      </c>
    </row>
    <row r="586" spans="2:3">
      <c r="B586" s="468" t="s">
        <v>625</v>
      </c>
      <c r="C586" s="374">
        <v>38620</v>
      </c>
    </row>
    <row r="587" spans="2:3">
      <c r="B587" s="468" t="s">
        <v>626</v>
      </c>
      <c r="C587" s="374">
        <v>38700</v>
      </c>
    </row>
    <row r="588" spans="2:3">
      <c r="B588" s="468" t="s">
        <v>627</v>
      </c>
      <c r="C588" s="374">
        <v>38701</v>
      </c>
    </row>
    <row r="589" spans="2:3">
      <c r="B589" s="468" t="s">
        <v>628</v>
      </c>
      <c r="C589" s="374">
        <v>38800</v>
      </c>
    </row>
    <row r="590" spans="2:3">
      <c r="B590" s="468" t="s">
        <v>629</v>
      </c>
      <c r="C590" s="374">
        <v>38801</v>
      </c>
    </row>
    <row r="591" spans="2:3">
      <c r="B591" s="468" t="s">
        <v>630</v>
      </c>
      <c r="C591" s="374">
        <v>38900</v>
      </c>
    </row>
    <row r="592" spans="2:3">
      <c r="B592" s="468" t="s">
        <v>631</v>
      </c>
      <c r="C592" s="374">
        <v>39000</v>
      </c>
    </row>
    <row r="593" spans="2:3">
      <c r="B593" s="468" t="s">
        <v>632</v>
      </c>
      <c r="C593" s="374">
        <v>39100</v>
      </c>
    </row>
    <row r="594" spans="2:3">
      <c r="B594" s="468" t="s">
        <v>633</v>
      </c>
      <c r="C594" s="374">
        <v>39101</v>
      </c>
    </row>
    <row r="595" spans="2:3">
      <c r="B595" s="468" t="s">
        <v>634</v>
      </c>
      <c r="C595" s="374">
        <v>39105</v>
      </c>
    </row>
    <row r="596" spans="2:3">
      <c r="B596" s="468" t="s">
        <v>635</v>
      </c>
      <c r="C596" s="374">
        <v>39200</v>
      </c>
    </row>
    <row r="597" spans="2:3">
      <c r="B597" s="468" t="s">
        <v>636</v>
      </c>
      <c r="C597" s="374">
        <v>39201</v>
      </c>
    </row>
    <row r="598" spans="2:3">
      <c r="B598" s="468" t="s">
        <v>637</v>
      </c>
      <c r="C598" s="374">
        <v>39204</v>
      </c>
    </row>
    <row r="599" spans="2:3">
      <c r="B599" s="468" t="s">
        <v>638</v>
      </c>
      <c r="C599" s="374">
        <v>39205</v>
      </c>
    </row>
    <row r="600" spans="2:3">
      <c r="B600" s="468" t="s">
        <v>639</v>
      </c>
      <c r="C600" s="374">
        <v>39208</v>
      </c>
    </row>
    <row r="601" spans="2:3">
      <c r="B601" s="468" t="s">
        <v>640</v>
      </c>
      <c r="C601" s="374">
        <v>39209</v>
      </c>
    </row>
    <row r="602" spans="2:3">
      <c r="B602" s="468" t="s">
        <v>733</v>
      </c>
      <c r="C602" s="374">
        <v>39220</v>
      </c>
    </row>
    <row r="603" spans="2:3">
      <c r="B603" s="468" t="s">
        <v>641</v>
      </c>
      <c r="C603" s="374">
        <v>39300</v>
      </c>
    </row>
    <row r="604" spans="2:3">
      <c r="B604" s="468" t="s">
        <v>642</v>
      </c>
      <c r="C604" s="374">
        <v>39301</v>
      </c>
    </row>
    <row r="605" spans="2:3">
      <c r="B605" s="468" t="s">
        <v>643</v>
      </c>
      <c r="C605" s="374">
        <v>39400</v>
      </c>
    </row>
    <row r="606" spans="2:3">
      <c r="B606" s="468" t="s">
        <v>644</v>
      </c>
      <c r="C606" s="374">
        <v>39401</v>
      </c>
    </row>
    <row r="607" spans="2:3">
      <c r="B607" s="468" t="s">
        <v>645</v>
      </c>
      <c r="C607" s="374">
        <v>39500</v>
      </c>
    </row>
    <row r="608" spans="2:3">
      <c r="B608" s="468" t="s">
        <v>646</v>
      </c>
      <c r="C608" s="374">
        <v>39501</v>
      </c>
    </row>
    <row r="609" spans="2:3">
      <c r="B609" s="468" t="s">
        <v>647</v>
      </c>
      <c r="C609" s="374">
        <v>39600</v>
      </c>
    </row>
    <row r="610" spans="2:3">
      <c r="B610" s="468" t="s">
        <v>648</v>
      </c>
      <c r="C610" s="374">
        <v>39605</v>
      </c>
    </row>
    <row r="611" spans="2:3">
      <c r="B611" s="468" t="s">
        <v>649</v>
      </c>
      <c r="C611" s="374">
        <v>39700</v>
      </c>
    </row>
    <row r="612" spans="2:3">
      <c r="B612" s="468" t="s">
        <v>650</v>
      </c>
      <c r="C612" s="374">
        <v>39703</v>
      </c>
    </row>
    <row r="613" spans="2:3">
      <c r="B613" s="468" t="s">
        <v>651</v>
      </c>
      <c r="C613" s="374">
        <v>39705</v>
      </c>
    </row>
    <row r="614" spans="2:3">
      <c r="B614" s="468" t="s">
        <v>652</v>
      </c>
      <c r="C614" s="374">
        <v>39800</v>
      </c>
    </row>
    <row r="615" spans="2:3">
      <c r="B615" s="468" t="s">
        <v>653</v>
      </c>
      <c r="C615" s="374">
        <v>39805</v>
      </c>
    </row>
    <row r="616" spans="2:3">
      <c r="B616" s="468" t="s">
        <v>654</v>
      </c>
      <c r="C616" s="374">
        <v>39900</v>
      </c>
    </row>
    <row r="617" spans="2:3">
      <c r="B617" s="468" t="s">
        <v>655</v>
      </c>
      <c r="C617" s="374">
        <v>40000</v>
      </c>
    </row>
    <row r="618" spans="2:3">
      <c r="B618" s="468" t="s">
        <v>656</v>
      </c>
      <c r="C618" s="374">
        <v>51000</v>
      </c>
    </row>
    <row r="619" spans="2:3">
      <c r="B619" s="468" t="s">
        <v>657</v>
      </c>
      <c r="C619" s="374">
        <v>51000.1</v>
      </c>
    </row>
    <row r="620" spans="2:3">
      <c r="B620" s="468" t="s">
        <v>658</v>
      </c>
      <c r="C620" s="374">
        <v>51000.2</v>
      </c>
    </row>
    <row r="621" spans="2:3">
      <c r="B621" s="468" t="s">
        <v>659</v>
      </c>
      <c r="C621" s="374">
        <v>60000</v>
      </c>
    </row>
    <row r="622" spans="2:3">
      <c r="B622" s="468" t="s">
        <v>660</v>
      </c>
      <c r="C622" s="374">
        <v>90901</v>
      </c>
    </row>
    <row r="623" spans="2:3">
      <c r="B623" s="468" t="s">
        <v>661</v>
      </c>
      <c r="C623" s="374">
        <v>91041</v>
      </c>
    </row>
    <row r="624" spans="2:3">
      <c r="B624" s="468" t="s">
        <v>662</v>
      </c>
      <c r="C624" s="374">
        <v>91111</v>
      </c>
    </row>
    <row r="625" spans="2:3">
      <c r="B625" s="468" t="s">
        <v>663</v>
      </c>
      <c r="C625" s="374">
        <v>91151</v>
      </c>
    </row>
    <row r="626" spans="2:3">
      <c r="B626" s="468" t="s">
        <v>664</v>
      </c>
      <c r="C626" s="374">
        <v>98101</v>
      </c>
    </row>
    <row r="627" spans="2:3">
      <c r="B627" s="468" t="s">
        <v>665</v>
      </c>
      <c r="C627" s="374">
        <v>98103</v>
      </c>
    </row>
    <row r="628" spans="2:3">
      <c r="B628" s="468" t="s">
        <v>666</v>
      </c>
      <c r="C628" s="374">
        <v>98111</v>
      </c>
    </row>
    <row r="629" spans="2:3">
      <c r="B629" s="468" t="s">
        <v>667</v>
      </c>
      <c r="C629" s="374">
        <v>98131</v>
      </c>
    </row>
    <row r="630" spans="2:3">
      <c r="B630" s="468" t="s">
        <v>668</v>
      </c>
      <c r="C630" s="374">
        <v>99401</v>
      </c>
    </row>
    <row r="631" spans="2:3">
      <c r="B631" s="468" t="s">
        <v>669</v>
      </c>
      <c r="C631" s="374">
        <v>99521</v>
      </c>
    </row>
    <row r="632" spans="2:3">
      <c r="B632" s="468" t="s">
        <v>670</v>
      </c>
      <c r="C632" s="374">
        <v>99831</v>
      </c>
    </row>
    <row r="633" spans="2:3">
      <c r="C633" s="469"/>
    </row>
  </sheetData>
  <mergeCells count="3">
    <mergeCell ref="T8:V8"/>
    <mergeCell ref="H8:L8"/>
    <mergeCell ref="N8:R8"/>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6EA67D-98D4-45A3-8A4F-D646391C090D}">
  <dimension ref="A1:AAZ632"/>
  <sheetViews>
    <sheetView zoomScale="85" zoomScaleNormal="85" zoomScaleSheetLayoutView="70" workbookViewId="0">
      <pane xSplit="2" ySplit="4" topLeftCell="C317" activePane="bottomRight" state="frozen"/>
      <selection pane="topRight" activeCell="C1" sqref="C1"/>
      <selection pane="bottomLeft" activeCell="A5" sqref="A5"/>
      <selection pane="bottomRight" activeCell="B4" sqref="B4"/>
    </sheetView>
  </sheetViews>
  <sheetFormatPr defaultColWidth="9.140625" defaultRowHeight="15"/>
  <cols>
    <col min="1" max="1" width="12.5703125" style="5" customWidth="1"/>
    <col min="2" max="2" width="62.7109375" style="5" customWidth="1"/>
    <col min="3" max="5" width="18.5703125" style="5" customWidth="1"/>
    <col min="6" max="6" width="17.85546875" style="5" customWidth="1"/>
    <col min="7" max="7" width="16" style="5" customWidth="1"/>
    <col min="8" max="8" width="18.140625" style="229" customWidth="1"/>
    <col min="9" max="9" width="18.42578125" style="229" customWidth="1"/>
    <col min="10" max="10" width="18.5703125" style="5" customWidth="1"/>
    <col min="11" max="11" width="16.42578125" style="5" customWidth="1"/>
    <col min="12" max="12" width="6.28515625" style="5" customWidth="1"/>
    <col min="13" max="16" width="20.85546875" style="5" customWidth="1"/>
    <col min="17" max="17" width="3.140625" style="5" customWidth="1"/>
    <col min="18" max="18" width="19.85546875" style="5" customWidth="1"/>
    <col min="19" max="19" width="25" style="5" customWidth="1"/>
    <col min="20" max="20" width="20.140625" style="5" customWidth="1"/>
    <col min="21" max="728" width="8.85546875" style="5" customWidth="1"/>
    <col min="729" max="16384" width="9.140625" style="5"/>
  </cols>
  <sheetData>
    <row r="1" spans="1:728" ht="20.25" customHeight="1">
      <c r="A1" s="228"/>
      <c r="B1" s="228"/>
      <c r="C1" s="228"/>
      <c r="D1" s="228"/>
      <c r="E1" s="228"/>
      <c r="S1" s="230"/>
      <c r="T1" s="230"/>
    </row>
    <row r="3" spans="1:728" s="234" customFormat="1">
      <c r="A3" s="231"/>
      <c r="B3" s="232"/>
      <c r="C3" s="232"/>
      <c r="D3" s="232"/>
      <c r="E3" s="232"/>
      <c r="F3" s="232"/>
      <c r="G3" s="459" t="s">
        <v>843</v>
      </c>
      <c r="H3" s="459"/>
      <c r="I3" s="459"/>
      <c r="J3" s="459"/>
      <c r="K3" s="459"/>
      <c r="L3" s="233"/>
      <c r="M3" s="459" t="s">
        <v>844</v>
      </c>
      <c r="N3" s="459"/>
      <c r="O3" s="459"/>
      <c r="P3" s="459"/>
      <c r="Q3" s="233"/>
      <c r="R3" s="459"/>
      <c r="S3" s="459"/>
      <c r="T3" s="459"/>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c r="BU3" s="5"/>
      <c r="BV3" s="5"/>
      <c r="BW3" s="5"/>
      <c r="BX3" s="5"/>
      <c r="BY3" s="5"/>
      <c r="BZ3" s="5"/>
      <c r="CA3" s="5"/>
      <c r="CB3" s="5"/>
      <c r="CC3" s="5"/>
      <c r="CD3" s="5"/>
      <c r="CE3" s="5"/>
      <c r="CF3" s="5"/>
      <c r="CG3" s="5"/>
      <c r="CH3" s="5"/>
      <c r="CI3" s="5"/>
      <c r="CJ3" s="5"/>
      <c r="CK3" s="5"/>
      <c r="CL3" s="5"/>
      <c r="CM3" s="5"/>
      <c r="CN3" s="5"/>
      <c r="CO3" s="5"/>
      <c r="CP3" s="5"/>
      <c r="CQ3" s="5"/>
      <c r="CR3" s="5"/>
      <c r="CS3" s="5"/>
      <c r="CT3" s="5"/>
      <c r="CU3" s="5"/>
      <c r="CV3" s="5"/>
      <c r="CW3" s="5"/>
      <c r="CX3" s="5"/>
      <c r="CY3" s="5"/>
      <c r="CZ3" s="5"/>
      <c r="DA3" s="5"/>
      <c r="DB3" s="5"/>
      <c r="DC3" s="5"/>
      <c r="DD3" s="5"/>
      <c r="DE3" s="5"/>
      <c r="DF3" s="5"/>
      <c r="DG3" s="5"/>
      <c r="DH3" s="5"/>
      <c r="DI3" s="5"/>
      <c r="DJ3" s="5"/>
      <c r="DK3" s="5"/>
      <c r="DL3" s="5"/>
      <c r="DM3" s="5"/>
      <c r="DN3" s="5"/>
      <c r="DO3" s="5"/>
      <c r="DP3" s="5"/>
      <c r="DQ3" s="5"/>
      <c r="DR3" s="5"/>
      <c r="DS3" s="5"/>
      <c r="DT3" s="5"/>
      <c r="DU3" s="5"/>
      <c r="DV3" s="5"/>
      <c r="DW3" s="5"/>
      <c r="DX3" s="5"/>
      <c r="DY3" s="5"/>
      <c r="DZ3" s="5"/>
      <c r="EA3" s="5"/>
      <c r="EB3" s="5"/>
      <c r="EC3" s="5"/>
      <c r="ED3" s="5"/>
      <c r="EE3" s="5"/>
      <c r="EF3" s="5"/>
      <c r="EG3" s="5"/>
      <c r="EH3" s="5"/>
      <c r="EI3" s="5"/>
      <c r="EJ3" s="5"/>
      <c r="EK3" s="5"/>
      <c r="EL3" s="5"/>
      <c r="EM3" s="5"/>
      <c r="EN3" s="5"/>
      <c r="EO3" s="5"/>
      <c r="EP3" s="5"/>
      <c r="EQ3" s="5"/>
      <c r="ER3" s="5"/>
      <c r="ES3" s="5"/>
      <c r="ET3" s="5"/>
      <c r="EU3" s="5"/>
      <c r="EV3" s="5"/>
      <c r="EW3" s="5"/>
      <c r="EX3" s="5"/>
      <c r="EY3" s="5"/>
      <c r="EZ3" s="5"/>
      <c r="FA3" s="5"/>
      <c r="FB3" s="5"/>
      <c r="FC3" s="5"/>
      <c r="FD3" s="5"/>
      <c r="FE3" s="5"/>
      <c r="FF3" s="5"/>
      <c r="FG3" s="5"/>
      <c r="FH3" s="5"/>
      <c r="FI3" s="5"/>
      <c r="FJ3" s="5"/>
      <c r="FK3" s="5"/>
      <c r="FL3" s="5"/>
      <c r="FM3" s="5"/>
      <c r="FN3" s="5"/>
      <c r="FO3" s="5"/>
      <c r="FP3" s="5"/>
      <c r="FQ3" s="5"/>
      <c r="FR3" s="5"/>
      <c r="FS3" s="5"/>
      <c r="FT3" s="5"/>
      <c r="FU3" s="5"/>
      <c r="FV3" s="5"/>
      <c r="FW3" s="5"/>
      <c r="FX3" s="5"/>
      <c r="FY3" s="5"/>
      <c r="FZ3" s="5"/>
      <c r="GA3" s="5"/>
      <c r="GB3" s="5"/>
      <c r="GC3" s="5"/>
      <c r="GD3" s="5"/>
      <c r="GE3" s="5"/>
      <c r="GF3" s="5"/>
      <c r="GG3" s="5"/>
      <c r="GH3" s="5"/>
      <c r="GI3" s="5"/>
      <c r="GJ3" s="5"/>
      <c r="GK3" s="5"/>
      <c r="GL3" s="5"/>
      <c r="GM3" s="5"/>
      <c r="GN3" s="5"/>
      <c r="GO3" s="5"/>
      <c r="GP3" s="5"/>
      <c r="GQ3" s="5"/>
      <c r="GR3" s="5"/>
      <c r="GS3" s="5"/>
      <c r="GT3" s="5"/>
      <c r="GU3" s="5"/>
      <c r="GV3" s="5"/>
      <c r="GW3" s="5"/>
      <c r="GX3" s="5"/>
      <c r="GY3" s="5"/>
      <c r="GZ3" s="5"/>
      <c r="HA3" s="5"/>
      <c r="HB3" s="5"/>
      <c r="HC3" s="5"/>
      <c r="HD3" s="5"/>
      <c r="HE3" s="5"/>
      <c r="HF3" s="5"/>
      <c r="HG3" s="5"/>
      <c r="HH3" s="5"/>
      <c r="HI3" s="5"/>
      <c r="HJ3" s="5"/>
      <c r="HK3" s="5"/>
      <c r="HL3" s="5"/>
      <c r="HM3" s="5"/>
      <c r="HN3" s="5"/>
      <c r="HO3" s="5"/>
      <c r="HP3" s="5"/>
      <c r="HQ3" s="5"/>
      <c r="HR3" s="5"/>
      <c r="HS3" s="5"/>
      <c r="HT3" s="5"/>
      <c r="HU3" s="5"/>
      <c r="HV3" s="5"/>
      <c r="HW3" s="5"/>
      <c r="HX3" s="5"/>
      <c r="HY3" s="5"/>
      <c r="HZ3" s="5"/>
      <c r="IA3" s="5"/>
      <c r="IB3" s="5"/>
      <c r="IC3" s="5"/>
      <c r="ID3" s="5"/>
      <c r="IE3" s="5"/>
      <c r="IF3" s="5"/>
      <c r="IG3" s="5"/>
      <c r="IH3" s="5"/>
      <c r="II3" s="5"/>
      <c r="IJ3" s="5"/>
      <c r="IK3" s="5"/>
      <c r="IL3" s="5"/>
      <c r="IM3" s="5"/>
      <c r="IN3" s="5"/>
      <c r="IO3" s="5"/>
      <c r="IP3" s="5"/>
      <c r="IQ3" s="5"/>
      <c r="IR3" s="5"/>
      <c r="IS3" s="5"/>
      <c r="IT3" s="5"/>
      <c r="IU3" s="5"/>
      <c r="IV3" s="5"/>
      <c r="IW3" s="5"/>
      <c r="IX3" s="5"/>
      <c r="IY3" s="5"/>
      <c r="IZ3" s="5"/>
      <c r="JA3" s="5"/>
      <c r="JB3" s="5"/>
      <c r="JC3" s="5"/>
      <c r="JD3" s="5"/>
      <c r="JE3" s="5"/>
      <c r="JF3" s="5"/>
      <c r="JG3" s="5"/>
      <c r="JH3" s="5"/>
      <c r="JI3" s="5"/>
      <c r="JJ3" s="5"/>
      <c r="JK3" s="5"/>
      <c r="JL3" s="5"/>
      <c r="JM3" s="5"/>
      <c r="JN3" s="5"/>
      <c r="JO3" s="5"/>
      <c r="JP3" s="5"/>
      <c r="JQ3" s="5"/>
      <c r="JR3" s="5"/>
      <c r="JS3" s="5"/>
      <c r="JT3" s="5"/>
      <c r="JU3" s="5"/>
      <c r="JV3" s="5"/>
      <c r="JW3" s="5"/>
      <c r="JX3" s="5"/>
      <c r="JY3" s="5"/>
      <c r="JZ3" s="5"/>
      <c r="KA3" s="5"/>
      <c r="KB3" s="5"/>
      <c r="KC3" s="5"/>
      <c r="KD3" s="5"/>
      <c r="KE3" s="5"/>
      <c r="KF3" s="5"/>
      <c r="KG3" s="5"/>
      <c r="KH3" s="5"/>
      <c r="KI3" s="5"/>
      <c r="KJ3" s="5"/>
      <c r="KK3" s="5"/>
      <c r="KL3" s="5"/>
      <c r="KM3" s="5"/>
      <c r="KN3" s="5"/>
      <c r="KO3" s="5"/>
      <c r="KP3" s="5"/>
      <c r="KQ3" s="5"/>
      <c r="KR3" s="5"/>
      <c r="KS3" s="5"/>
      <c r="KT3" s="5"/>
      <c r="KU3" s="5"/>
      <c r="KV3" s="5"/>
      <c r="KW3" s="5"/>
      <c r="KX3" s="5"/>
      <c r="KY3" s="5"/>
      <c r="KZ3" s="5"/>
      <c r="LA3" s="5"/>
      <c r="LB3" s="5"/>
      <c r="LC3" s="5"/>
      <c r="LD3" s="5"/>
      <c r="LE3" s="5"/>
      <c r="LF3" s="5"/>
      <c r="LG3" s="5"/>
      <c r="LH3" s="5"/>
      <c r="LI3" s="5"/>
      <c r="LJ3" s="5"/>
      <c r="LK3" s="5"/>
      <c r="LL3" s="5"/>
      <c r="LM3" s="5"/>
      <c r="LN3" s="5"/>
      <c r="LO3" s="5"/>
      <c r="LP3" s="5"/>
      <c r="LQ3" s="5"/>
      <c r="LR3" s="5"/>
      <c r="LS3" s="5"/>
      <c r="LT3" s="5"/>
      <c r="LU3" s="5"/>
      <c r="LV3" s="5"/>
      <c r="LW3" s="5"/>
      <c r="LX3" s="5"/>
      <c r="LY3" s="5"/>
      <c r="LZ3" s="5"/>
      <c r="MA3" s="5"/>
      <c r="MB3" s="5"/>
      <c r="MC3" s="5"/>
      <c r="MD3" s="5"/>
      <c r="ME3" s="5"/>
      <c r="MF3" s="5"/>
      <c r="MG3" s="5"/>
      <c r="MH3" s="5"/>
      <c r="MI3" s="5"/>
      <c r="MJ3" s="5"/>
      <c r="MK3" s="5"/>
      <c r="ML3" s="5"/>
      <c r="MM3" s="5"/>
      <c r="MN3" s="5"/>
      <c r="MO3" s="5"/>
      <c r="MP3" s="5"/>
      <c r="MQ3" s="5"/>
      <c r="MR3" s="5"/>
      <c r="MS3" s="5"/>
      <c r="MT3" s="5"/>
      <c r="MU3" s="5"/>
      <c r="MV3" s="5"/>
      <c r="MW3" s="5"/>
      <c r="MX3" s="5"/>
      <c r="MY3" s="5"/>
      <c r="MZ3" s="5"/>
      <c r="NA3" s="5"/>
      <c r="NB3" s="5"/>
      <c r="NC3" s="5"/>
      <c r="ND3" s="5"/>
      <c r="NE3" s="5"/>
      <c r="NF3" s="5"/>
      <c r="NG3" s="5"/>
      <c r="NH3" s="5"/>
      <c r="NI3" s="5"/>
      <c r="NJ3" s="5"/>
      <c r="NK3" s="5"/>
      <c r="NL3" s="5"/>
      <c r="NM3" s="5"/>
      <c r="NN3" s="5"/>
      <c r="NO3" s="5"/>
      <c r="NP3" s="5"/>
      <c r="NQ3" s="5"/>
      <c r="NR3" s="5"/>
      <c r="NS3" s="5"/>
      <c r="NT3" s="5"/>
      <c r="NU3" s="5"/>
      <c r="NV3" s="5"/>
      <c r="NW3" s="5"/>
      <c r="NX3" s="5"/>
      <c r="NY3" s="5"/>
      <c r="NZ3" s="5"/>
      <c r="OA3" s="5"/>
      <c r="OB3" s="5"/>
      <c r="OC3" s="5"/>
      <c r="OD3" s="5"/>
      <c r="OE3" s="5"/>
      <c r="OF3" s="5"/>
      <c r="OG3" s="5"/>
      <c r="OH3" s="5"/>
      <c r="OI3" s="5"/>
      <c r="OJ3" s="5"/>
      <c r="OK3" s="5"/>
      <c r="OL3" s="5"/>
      <c r="OM3" s="5"/>
      <c r="ON3" s="5"/>
      <c r="OO3" s="5"/>
      <c r="OP3" s="5"/>
      <c r="OQ3" s="5"/>
      <c r="OR3" s="5"/>
      <c r="OS3" s="5"/>
      <c r="OT3" s="5"/>
      <c r="OU3" s="5"/>
      <c r="OV3" s="5"/>
      <c r="OW3" s="5"/>
      <c r="OX3" s="5"/>
      <c r="OY3" s="5"/>
      <c r="OZ3" s="5"/>
      <c r="PA3" s="5"/>
      <c r="PB3" s="5"/>
      <c r="PC3" s="5"/>
      <c r="PD3" s="5"/>
      <c r="PE3" s="5"/>
      <c r="PF3" s="5"/>
      <c r="PG3" s="5"/>
      <c r="PH3" s="5"/>
      <c r="PI3" s="5"/>
      <c r="PJ3" s="5"/>
      <c r="PK3" s="5"/>
      <c r="PL3" s="5"/>
      <c r="PM3" s="5"/>
      <c r="PN3" s="5"/>
      <c r="PO3" s="5"/>
      <c r="PP3" s="5"/>
      <c r="PQ3" s="5"/>
      <c r="PR3" s="5"/>
      <c r="PS3" s="5"/>
      <c r="PT3" s="5"/>
      <c r="PU3" s="5"/>
      <c r="PV3" s="5"/>
      <c r="PW3" s="5"/>
      <c r="PX3" s="5"/>
      <c r="PY3" s="5"/>
      <c r="PZ3" s="5"/>
      <c r="QA3" s="5"/>
      <c r="QB3" s="5"/>
      <c r="QC3" s="5"/>
      <c r="QD3" s="5"/>
      <c r="QE3" s="5"/>
      <c r="QF3" s="5"/>
      <c r="QG3" s="5"/>
      <c r="QH3" s="5"/>
      <c r="QI3" s="5"/>
      <c r="QJ3" s="5"/>
      <c r="QK3" s="5"/>
      <c r="QL3" s="5"/>
      <c r="QM3" s="5"/>
      <c r="QN3" s="5"/>
      <c r="QO3" s="5"/>
      <c r="QP3" s="5"/>
      <c r="QQ3" s="5"/>
      <c r="QR3" s="5"/>
      <c r="QS3" s="5"/>
      <c r="QT3" s="5"/>
      <c r="QU3" s="5"/>
      <c r="QV3" s="5"/>
      <c r="QW3" s="5"/>
      <c r="QX3" s="5"/>
      <c r="QY3" s="5"/>
      <c r="QZ3" s="5"/>
      <c r="RA3" s="5"/>
      <c r="RB3" s="5"/>
      <c r="RC3" s="5"/>
      <c r="RD3" s="5"/>
      <c r="RE3" s="5"/>
      <c r="RF3" s="5"/>
      <c r="RG3" s="5"/>
      <c r="RH3" s="5"/>
      <c r="RI3" s="5"/>
      <c r="RJ3" s="5"/>
      <c r="RK3" s="5"/>
      <c r="RL3" s="5"/>
      <c r="RM3" s="5"/>
      <c r="RN3" s="5"/>
      <c r="RO3" s="5"/>
      <c r="RP3" s="5"/>
      <c r="RQ3" s="5"/>
      <c r="RR3" s="5"/>
      <c r="RS3" s="5"/>
      <c r="RT3" s="5"/>
      <c r="RU3" s="5"/>
      <c r="RV3" s="5"/>
      <c r="RW3" s="5"/>
      <c r="RX3" s="5"/>
      <c r="RY3" s="5"/>
      <c r="RZ3" s="5"/>
      <c r="SA3" s="5"/>
      <c r="SB3" s="5"/>
      <c r="SC3" s="5"/>
      <c r="SD3" s="5"/>
      <c r="SE3" s="5"/>
      <c r="SF3" s="5"/>
      <c r="SG3" s="5"/>
      <c r="SH3" s="5"/>
      <c r="SI3" s="5"/>
      <c r="SJ3" s="5"/>
      <c r="SK3" s="5"/>
      <c r="SL3" s="5"/>
      <c r="SM3" s="5"/>
      <c r="SN3" s="5"/>
      <c r="SO3" s="5"/>
      <c r="SP3" s="5"/>
      <c r="SQ3" s="5"/>
      <c r="SR3" s="5"/>
      <c r="SS3" s="5"/>
      <c r="ST3" s="5"/>
      <c r="SU3" s="5"/>
      <c r="SV3" s="5"/>
      <c r="SW3" s="5"/>
      <c r="SX3" s="5"/>
      <c r="SY3" s="5"/>
      <c r="SZ3" s="5"/>
      <c r="TA3" s="5"/>
      <c r="TB3" s="5"/>
      <c r="TC3" s="5"/>
      <c r="TD3" s="5"/>
      <c r="TE3" s="5"/>
      <c r="TF3" s="5"/>
      <c r="TG3" s="5"/>
      <c r="TH3" s="5"/>
      <c r="TI3" s="5"/>
      <c r="TJ3" s="5"/>
      <c r="TK3" s="5"/>
      <c r="TL3" s="5"/>
      <c r="TM3" s="5"/>
      <c r="TN3" s="5"/>
      <c r="TO3" s="5"/>
      <c r="TP3" s="5"/>
      <c r="TQ3" s="5"/>
      <c r="TR3" s="5"/>
      <c r="TS3" s="5"/>
      <c r="TT3" s="5"/>
      <c r="TU3" s="5"/>
      <c r="TV3" s="5"/>
      <c r="TW3" s="5"/>
      <c r="TX3" s="5"/>
      <c r="TY3" s="5"/>
      <c r="TZ3" s="5"/>
      <c r="UA3" s="5"/>
      <c r="UB3" s="5"/>
      <c r="UC3" s="5"/>
      <c r="UD3" s="5"/>
      <c r="UE3" s="5"/>
      <c r="UF3" s="5"/>
      <c r="UG3" s="5"/>
      <c r="UH3" s="5"/>
      <c r="UI3" s="5"/>
      <c r="UJ3" s="5"/>
      <c r="UK3" s="5"/>
      <c r="UL3" s="5"/>
      <c r="UM3" s="5"/>
      <c r="UN3" s="5"/>
      <c r="UO3" s="5"/>
      <c r="UP3" s="5"/>
      <c r="UQ3" s="5"/>
      <c r="UR3" s="5"/>
      <c r="US3" s="5"/>
      <c r="UT3" s="5"/>
      <c r="UU3" s="5"/>
      <c r="UV3" s="5"/>
      <c r="UW3" s="5"/>
      <c r="UX3" s="5"/>
      <c r="UY3" s="5"/>
      <c r="UZ3" s="5"/>
      <c r="VA3" s="5"/>
      <c r="VB3" s="5"/>
      <c r="VC3" s="5"/>
      <c r="VD3" s="5"/>
      <c r="VE3" s="5"/>
      <c r="VF3" s="5"/>
      <c r="VG3" s="5"/>
      <c r="VH3" s="5"/>
      <c r="VI3" s="5"/>
      <c r="VJ3" s="5"/>
      <c r="VK3" s="5"/>
      <c r="VL3" s="5"/>
      <c r="VM3" s="5"/>
      <c r="VN3" s="5"/>
      <c r="VO3" s="5"/>
      <c r="VP3" s="5"/>
      <c r="VQ3" s="5"/>
      <c r="VR3" s="5"/>
      <c r="VS3" s="5"/>
      <c r="VT3" s="5"/>
      <c r="VU3" s="5"/>
      <c r="VV3" s="5"/>
      <c r="VW3" s="5"/>
      <c r="VX3" s="5"/>
      <c r="VY3" s="5"/>
      <c r="VZ3" s="5"/>
      <c r="WA3" s="5"/>
      <c r="WB3" s="5"/>
      <c r="WC3" s="5"/>
      <c r="WD3" s="5"/>
      <c r="WE3" s="5"/>
      <c r="WF3" s="5"/>
      <c r="WG3" s="5"/>
      <c r="WH3" s="5"/>
      <c r="WI3" s="5"/>
      <c r="WJ3" s="5"/>
      <c r="WK3" s="5"/>
      <c r="WL3" s="5"/>
      <c r="WM3" s="5"/>
      <c r="WN3" s="5"/>
      <c r="WO3" s="5"/>
      <c r="WP3" s="5"/>
      <c r="WQ3" s="5"/>
      <c r="WR3" s="5"/>
      <c r="WS3" s="5"/>
      <c r="WT3" s="5"/>
      <c r="WU3" s="5"/>
      <c r="WV3" s="5"/>
      <c r="WW3" s="5"/>
      <c r="WX3" s="5"/>
      <c r="WY3" s="5"/>
      <c r="WZ3" s="5"/>
      <c r="XA3" s="5"/>
      <c r="XB3" s="5"/>
      <c r="XC3" s="5"/>
      <c r="XD3" s="5"/>
      <c r="XE3" s="5"/>
      <c r="XF3" s="5"/>
      <c r="XG3" s="5"/>
      <c r="XH3" s="5"/>
      <c r="XI3" s="5"/>
      <c r="XJ3" s="5"/>
      <c r="XK3" s="5"/>
      <c r="XL3" s="5"/>
      <c r="XM3" s="5"/>
      <c r="XN3" s="5"/>
      <c r="XO3" s="5"/>
      <c r="XP3" s="5"/>
      <c r="XQ3" s="5"/>
      <c r="XR3" s="5"/>
      <c r="XS3" s="5"/>
      <c r="XT3" s="5"/>
      <c r="XU3" s="5"/>
      <c r="XV3" s="5"/>
      <c r="XW3" s="5"/>
      <c r="XX3" s="5"/>
      <c r="XY3" s="5"/>
      <c r="XZ3" s="5"/>
      <c r="YA3" s="5"/>
      <c r="YB3" s="5"/>
      <c r="YC3" s="5"/>
      <c r="YD3" s="5"/>
      <c r="YE3" s="5"/>
      <c r="YF3" s="5"/>
      <c r="YG3" s="5"/>
      <c r="YH3" s="5"/>
      <c r="YI3" s="5"/>
      <c r="YJ3" s="5"/>
      <c r="YK3" s="5"/>
      <c r="YL3" s="5"/>
      <c r="YM3" s="5"/>
      <c r="YN3" s="5"/>
      <c r="YO3" s="5"/>
      <c r="YP3" s="5"/>
      <c r="YQ3" s="5"/>
      <c r="YR3" s="5"/>
      <c r="YS3" s="5"/>
      <c r="YT3" s="5"/>
      <c r="YU3" s="5"/>
      <c r="YV3" s="5"/>
      <c r="YW3" s="5"/>
      <c r="YX3" s="5"/>
      <c r="YY3" s="5"/>
      <c r="YZ3" s="5"/>
      <c r="ZA3" s="5"/>
      <c r="ZB3" s="5"/>
      <c r="ZC3" s="5"/>
      <c r="ZD3" s="5"/>
      <c r="ZE3" s="5"/>
      <c r="ZF3" s="5"/>
      <c r="ZG3" s="5"/>
      <c r="ZH3" s="5"/>
      <c r="ZI3" s="5"/>
      <c r="ZJ3" s="5"/>
      <c r="ZK3" s="5"/>
      <c r="ZL3" s="5"/>
      <c r="ZM3" s="5"/>
      <c r="ZN3" s="5"/>
      <c r="ZO3" s="5"/>
      <c r="ZP3" s="5"/>
      <c r="ZQ3" s="5"/>
      <c r="ZR3" s="5"/>
      <c r="ZS3" s="5"/>
      <c r="ZT3" s="5"/>
      <c r="ZU3" s="5"/>
      <c r="ZV3" s="5"/>
      <c r="ZW3" s="5"/>
      <c r="ZX3" s="5"/>
      <c r="ZY3" s="5"/>
      <c r="ZZ3" s="5"/>
      <c r="AAA3" s="5"/>
      <c r="AAB3" s="5"/>
      <c r="AAC3" s="5"/>
      <c r="AAD3" s="5"/>
      <c r="AAE3" s="5"/>
      <c r="AAF3" s="5"/>
      <c r="AAG3" s="5"/>
      <c r="AAH3" s="5"/>
      <c r="AAI3" s="5"/>
      <c r="AAJ3" s="5"/>
      <c r="AAK3" s="5"/>
      <c r="AAL3" s="5"/>
      <c r="AAM3" s="5"/>
      <c r="AAN3" s="5"/>
      <c r="AAO3" s="5"/>
      <c r="AAP3" s="5"/>
      <c r="AAQ3" s="5"/>
      <c r="AAR3" s="5"/>
      <c r="AAS3" s="5"/>
      <c r="AAT3" s="5"/>
      <c r="AAU3" s="5"/>
      <c r="AAV3" s="5"/>
      <c r="AAW3" s="5"/>
      <c r="AAX3" s="5"/>
      <c r="AAY3" s="5"/>
      <c r="AAZ3" s="5"/>
    </row>
    <row r="4" spans="1:728" s="232" customFormat="1" ht="135" customHeight="1">
      <c r="A4" s="235" t="s">
        <v>363</v>
      </c>
      <c r="B4" s="235" t="s">
        <v>364</v>
      </c>
      <c r="C4" s="252" t="s">
        <v>313</v>
      </c>
      <c r="D4" s="252" t="s">
        <v>314</v>
      </c>
      <c r="E4" s="252" t="s">
        <v>809</v>
      </c>
      <c r="F4" s="253" t="s">
        <v>810</v>
      </c>
      <c r="G4" s="236" t="s">
        <v>365</v>
      </c>
      <c r="H4" s="237" t="s">
        <v>366</v>
      </c>
      <c r="I4" s="238" t="s">
        <v>735</v>
      </c>
      <c r="J4" s="236" t="s">
        <v>748</v>
      </c>
      <c r="K4" s="236" t="s">
        <v>736</v>
      </c>
      <c r="L4" s="239"/>
      <c r="M4" s="236" t="s">
        <v>365</v>
      </c>
      <c r="N4" s="236" t="s">
        <v>366</v>
      </c>
      <c r="O4" s="236" t="s">
        <v>748</v>
      </c>
      <c r="P4" s="236" t="s">
        <v>368</v>
      </c>
      <c r="Q4" s="239"/>
      <c r="R4" s="236" t="s">
        <v>737</v>
      </c>
      <c r="S4" s="236" t="s">
        <v>738</v>
      </c>
      <c r="T4" s="236" t="s">
        <v>369</v>
      </c>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c r="BY4" s="5"/>
      <c r="BZ4" s="5"/>
      <c r="CA4" s="5"/>
      <c r="CB4" s="5"/>
      <c r="CC4" s="5"/>
      <c r="CD4" s="5"/>
      <c r="CE4" s="5"/>
      <c r="CF4" s="5"/>
      <c r="CG4" s="5"/>
      <c r="CH4" s="5"/>
      <c r="CI4" s="5"/>
      <c r="CJ4" s="5"/>
      <c r="CK4" s="5"/>
      <c r="CL4" s="5"/>
      <c r="CM4" s="5"/>
      <c r="CN4" s="5"/>
      <c r="CO4" s="5"/>
      <c r="CP4" s="5"/>
      <c r="CQ4" s="5"/>
      <c r="CR4" s="5"/>
      <c r="CS4" s="5"/>
      <c r="CT4" s="5"/>
      <c r="CU4" s="5"/>
      <c r="CV4" s="5"/>
      <c r="CW4" s="5"/>
      <c r="CX4" s="5"/>
      <c r="CY4" s="5"/>
      <c r="CZ4" s="5"/>
      <c r="DA4" s="5"/>
      <c r="DB4" s="5"/>
      <c r="DC4" s="5"/>
      <c r="DD4" s="5"/>
      <c r="DE4" s="5"/>
      <c r="DF4" s="5"/>
      <c r="DG4" s="5"/>
      <c r="DH4" s="5"/>
      <c r="DI4" s="5"/>
      <c r="DJ4" s="5"/>
      <c r="DK4" s="5"/>
      <c r="DL4" s="5"/>
      <c r="DM4" s="5"/>
      <c r="DN4" s="5"/>
      <c r="DO4" s="5"/>
      <c r="DP4" s="5"/>
      <c r="DQ4" s="5"/>
      <c r="DR4" s="5"/>
      <c r="DS4" s="5"/>
      <c r="DT4" s="5"/>
      <c r="DU4" s="5"/>
      <c r="DV4" s="5"/>
      <c r="DW4" s="5"/>
      <c r="DX4" s="5"/>
      <c r="DY4" s="5"/>
      <c r="DZ4" s="5"/>
      <c r="EA4" s="5"/>
      <c r="EB4" s="5"/>
      <c r="EC4" s="5"/>
      <c r="ED4" s="5"/>
      <c r="EE4" s="5"/>
      <c r="EF4" s="5"/>
      <c r="EG4" s="5"/>
      <c r="EH4" s="5"/>
      <c r="EI4" s="5"/>
      <c r="EJ4" s="5"/>
      <c r="EK4" s="5"/>
      <c r="EL4" s="5"/>
      <c r="EM4" s="5"/>
      <c r="EN4" s="5"/>
      <c r="EO4" s="5"/>
      <c r="EP4" s="5"/>
      <c r="EQ4" s="5"/>
      <c r="ER4" s="5"/>
      <c r="ES4" s="5"/>
      <c r="ET4" s="5"/>
      <c r="EU4" s="5"/>
      <c r="EV4" s="5"/>
      <c r="EW4" s="5"/>
      <c r="EX4" s="5"/>
      <c r="EY4" s="5"/>
      <c r="EZ4" s="5"/>
      <c r="FA4" s="5"/>
      <c r="FB4" s="5"/>
      <c r="FC4" s="5"/>
      <c r="FD4" s="5"/>
      <c r="FE4" s="5"/>
      <c r="FF4" s="5"/>
      <c r="FG4" s="5"/>
      <c r="FH4" s="5"/>
      <c r="FI4" s="5"/>
      <c r="FJ4" s="5"/>
      <c r="FK4" s="5"/>
      <c r="FL4" s="5"/>
      <c r="FM4" s="5"/>
      <c r="FN4" s="5"/>
      <c r="FO4" s="5"/>
      <c r="FP4" s="5"/>
      <c r="FQ4" s="5"/>
      <c r="FR4" s="5"/>
      <c r="FS4" s="5"/>
      <c r="FT4" s="5"/>
      <c r="FU4" s="5"/>
      <c r="FV4" s="5"/>
      <c r="FW4" s="5"/>
      <c r="FX4" s="5"/>
      <c r="FY4" s="5"/>
      <c r="FZ4" s="5"/>
      <c r="GA4" s="5"/>
      <c r="GB4" s="5"/>
      <c r="GC4" s="5"/>
      <c r="GD4" s="5"/>
      <c r="GE4" s="5"/>
      <c r="GF4" s="5"/>
      <c r="GG4" s="5"/>
      <c r="GH4" s="5"/>
      <c r="GI4" s="5"/>
      <c r="GJ4" s="5"/>
      <c r="GK4" s="5"/>
      <c r="GL4" s="5"/>
      <c r="GM4" s="5"/>
      <c r="GN4" s="5"/>
      <c r="GO4" s="5"/>
      <c r="GP4" s="5"/>
      <c r="GQ4" s="5"/>
      <c r="GR4" s="5"/>
      <c r="GS4" s="5"/>
      <c r="GT4" s="5"/>
      <c r="GU4" s="5"/>
      <c r="GV4" s="5"/>
      <c r="GW4" s="5"/>
      <c r="GX4" s="5"/>
      <c r="GY4" s="5"/>
      <c r="GZ4" s="5"/>
      <c r="HA4" s="5"/>
      <c r="HB4" s="5"/>
      <c r="HC4" s="5"/>
      <c r="HD4" s="5"/>
      <c r="HE4" s="5"/>
      <c r="HF4" s="5"/>
      <c r="HG4" s="5"/>
      <c r="HH4" s="5"/>
      <c r="HI4" s="5"/>
      <c r="HJ4" s="5"/>
      <c r="HK4" s="5"/>
      <c r="HL4" s="5"/>
      <c r="HM4" s="5"/>
      <c r="HN4" s="5"/>
      <c r="HO4" s="5"/>
      <c r="HP4" s="5"/>
      <c r="HQ4" s="5"/>
      <c r="HR4" s="5"/>
      <c r="HS4" s="5"/>
      <c r="HT4" s="5"/>
      <c r="HU4" s="5"/>
      <c r="HV4" s="5"/>
      <c r="HW4" s="5"/>
      <c r="HX4" s="5"/>
      <c r="HY4" s="5"/>
      <c r="HZ4" s="5"/>
      <c r="IA4" s="5"/>
      <c r="IB4" s="5"/>
      <c r="IC4" s="5"/>
      <c r="ID4" s="5"/>
      <c r="IE4" s="5"/>
      <c r="IF4" s="5"/>
      <c r="IG4" s="5"/>
      <c r="IH4" s="5"/>
      <c r="II4" s="5"/>
      <c r="IJ4" s="5"/>
      <c r="IK4" s="5"/>
      <c r="IL4" s="5"/>
      <c r="IM4" s="5"/>
      <c r="IN4" s="5"/>
      <c r="IO4" s="5"/>
      <c r="IP4" s="5"/>
      <c r="IQ4" s="5"/>
      <c r="IR4" s="5"/>
      <c r="IS4" s="5"/>
      <c r="IT4" s="5"/>
      <c r="IU4" s="5"/>
      <c r="IV4" s="5"/>
      <c r="IW4" s="5"/>
      <c r="IX4" s="5"/>
      <c r="IY4" s="5"/>
      <c r="IZ4" s="5"/>
      <c r="JA4" s="5"/>
      <c r="JB4" s="5"/>
      <c r="JC4" s="5"/>
      <c r="JD4" s="5"/>
      <c r="JE4" s="5"/>
      <c r="JF4" s="5"/>
      <c r="JG4" s="5"/>
      <c r="JH4" s="5"/>
      <c r="JI4" s="5"/>
      <c r="JJ4" s="5"/>
      <c r="JK4" s="5"/>
      <c r="JL4" s="5"/>
      <c r="JM4" s="5"/>
      <c r="JN4" s="5"/>
      <c r="JO4" s="5"/>
      <c r="JP4" s="5"/>
      <c r="JQ4" s="5"/>
      <c r="JR4" s="5"/>
      <c r="JS4" s="5"/>
      <c r="JT4" s="5"/>
      <c r="JU4" s="5"/>
      <c r="JV4" s="5"/>
      <c r="JW4" s="5"/>
      <c r="JX4" s="5"/>
      <c r="JY4" s="5"/>
      <c r="JZ4" s="5"/>
      <c r="KA4" s="5"/>
      <c r="KB4" s="5"/>
      <c r="KC4" s="5"/>
      <c r="KD4" s="5"/>
      <c r="KE4" s="5"/>
      <c r="KF4" s="5"/>
      <c r="KG4" s="5"/>
      <c r="KH4" s="5"/>
      <c r="KI4" s="5"/>
      <c r="KJ4" s="5"/>
      <c r="KK4" s="5"/>
      <c r="KL4" s="5"/>
      <c r="KM4" s="5"/>
      <c r="KN4" s="5"/>
      <c r="KO4" s="5"/>
      <c r="KP4" s="5"/>
      <c r="KQ4" s="5"/>
      <c r="KR4" s="5"/>
      <c r="KS4" s="5"/>
      <c r="KT4" s="5"/>
      <c r="KU4" s="5"/>
      <c r="KV4" s="5"/>
      <c r="KW4" s="5"/>
      <c r="KX4" s="5"/>
      <c r="KY4" s="5"/>
      <c r="KZ4" s="5"/>
      <c r="LA4" s="5"/>
      <c r="LB4" s="5"/>
      <c r="LC4" s="5"/>
      <c r="LD4" s="5"/>
      <c r="LE4" s="5"/>
      <c r="LF4" s="5"/>
      <c r="LG4" s="5"/>
      <c r="LH4" s="5"/>
      <c r="LI4" s="5"/>
      <c r="LJ4" s="5"/>
      <c r="LK4" s="5"/>
      <c r="LL4" s="5"/>
      <c r="LM4" s="5"/>
      <c r="LN4" s="5"/>
      <c r="LO4" s="5"/>
      <c r="LP4" s="5"/>
      <c r="LQ4" s="5"/>
      <c r="LR4" s="5"/>
      <c r="LS4" s="5"/>
      <c r="LT4" s="5"/>
      <c r="LU4" s="5"/>
      <c r="LV4" s="5"/>
      <c r="LW4" s="5"/>
      <c r="LX4" s="5"/>
      <c r="LY4" s="5"/>
      <c r="LZ4" s="5"/>
      <c r="MA4" s="5"/>
      <c r="MB4" s="5"/>
      <c r="MC4" s="5"/>
      <c r="MD4" s="5"/>
      <c r="ME4" s="5"/>
      <c r="MF4" s="5"/>
      <c r="MG4" s="5"/>
      <c r="MH4" s="5"/>
      <c r="MI4" s="5"/>
      <c r="MJ4" s="5"/>
      <c r="MK4" s="5"/>
      <c r="ML4" s="5"/>
      <c r="MM4" s="5"/>
      <c r="MN4" s="5"/>
      <c r="MO4" s="5"/>
      <c r="MP4" s="5"/>
      <c r="MQ4" s="5"/>
      <c r="MR4" s="5"/>
      <c r="MS4" s="5"/>
      <c r="MT4" s="5"/>
      <c r="MU4" s="5"/>
      <c r="MV4" s="5"/>
      <c r="MW4" s="5"/>
      <c r="MX4" s="5"/>
      <c r="MY4" s="5"/>
      <c r="MZ4" s="5"/>
      <c r="NA4" s="5"/>
      <c r="NB4" s="5"/>
      <c r="NC4" s="5"/>
      <c r="ND4" s="5"/>
      <c r="NE4" s="5"/>
      <c r="NF4" s="5"/>
      <c r="NG4" s="5"/>
      <c r="NH4" s="5"/>
      <c r="NI4" s="5"/>
      <c r="NJ4" s="5"/>
      <c r="NK4" s="5"/>
      <c r="NL4" s="5"/>
      <c r="NM4" s="5"/>
      <c r="NN4" s="5"/>
      <c r="NO4" s="5"/>
      <c r="NP4" s="5"/>
      <c r="NQ4" s="5"/>
      <c r="NR4" s="5"/>
      <c r="NS4" s="5"/>
      <c r="NT4" s="5"/>
      <c r="NU4" s="5"/>
      <c r="NV4" s="5"/>
      <c r="NW4" s="5"/>
      <c r="NX4" s="5"/>
      <c r="NY4" s="5"/>
      <c r="NZ4" s="5"/>
      <c r="OA4" s="5"/>
      <c r="OB4" s="5"/>
      <c r="OC4" s="5"/>
      <c r="OD4" s="5"/>
      <c r="OE4" s="5"/>
      <c r="OF4" s="5"/>
      <c r="OG4" s="5"/>
      <c r="OH4" s="5"/>
      <c r="OI4" s="5"/>
      <c r="OJ4" s="5"/>
      <c r="OK4" s="5"/>
      <c r="OL4" s="5"/>
      <c r="OM4" s="5"/>
      <c r="ON4" s="5"/>
      <c r="OO4" s="5"/>
      <c r="OP4" s="5"/>
      <c r="OQ4" s="5"/>
      <c r="OR4" s="5"/>
      <c r="OS4" s="5"/>
      <c r="OT4" s="5"/>
      <c r="OU4" s="5"/>
      <c r="OV4" s="5"/>
      <c r="OW4" s="5"/>
      <c r="OX4" s="5"/>
      <c r="OY4" s="5"/>
      <c r="OZ4" s="5"/>
      <c r="PA4" s="5"/>
      <c r="PB4" s="5"/>
      <c r="PC4" s="5"/>
      <c r="PD4" s="5"/>
      <c r="PE4" s="5"/>
      <c r="PF4" s="5"/>
      <c r="PG4" s="5"/>
      <c r="PH4" s="5"/>
      <c r="PI4" s="5"/>
      <c r="PJ4" s="5"/>
      <c r="PK4" s="5"/>
      <c r="PL4" s="5"/>
      <c r="PM4" s="5"/>
      <c r="PN4" s="5"/>
      <c r="PO4" s="5"/>
      <c r="PP4" s="5"/>
      <c r="PQ4" s="5"/>
      <c r="PR4" s="5"/>
      <c r="PS4" s="5"/>
      <c r="PT4" s="5"/>
      <c r="PU4" s="5"/>
      <c r="PV4" s="5"/>
      <c r="PW4" s="5"/>
      <c r="PX4" s="5"/>
      <c r="PY4" s="5"/>
      <c r="PZ4" s="5"/>
      <c r="QA4" s="5"/>
      <c r="QB4" s="5"/>
      <c r="QC4" s="5"/>
      <c r="QD4" s="5"/>
      <c r="QE4" s="5"/>
      <c r="QF4" s="5"/>
      <c r="QG4" s="5"/>
      <c r="QH4" s="5"/>
      <c r="QI4" s="5"/>
      <c r="QJ4" s="5"/>
      <c r="QK4" s="5"/>
      <c r="QL4" s="5"/>
      <c r="QM4" s="5"/>
      <c r="QN4" s="5"/>
      <c r="QO4" s="5"/>
      <c r="QP4" s="5"/>
      <c r="QQ4" s="5"/>
      <c r="QR4" s="5"/>
      <c r="QS4" s="5"/>
      <c r="QT4" s="5"/>
      <c r="QU4" s="5"/>
      <c r="QV4" s="5"/>
      <c r="QW4" s="5"/>
      <c r="QX4" s="5"/>
      <c r="QY4" s="5"/>
      <c r="QZ4" s="5"/>
      <c r="RA4" s="5"/>
      <c r="RB4" s="5"/>
      <c r="RC4" s="5"/>
      <c r="RD4" s="5"/>
      <c r="RE4" s="5"/>
      <c r="RF4" s="5"/>
      <c r="RG4" s="5"/>
      <c r="RH4" s="5"/>
      <c r="RI4" s="5"/>
      <c r="RJ4" s="5"/>
      <c r="RK4" s="5"/>
      <c r="RL4" s="5"/>
      <c r="RM4" s="5"/>
      <c r="RN4" s="5"/>
      <c r="RO4" s="5"/>
      <c r="RP4" s="5"/>
      <c r="RQ4" s="5"/>
      <c r="RR4" s="5"/>
      <c r="RS4" s="5"/>
      <c r="RT4" s="5"/>
      <c r="RU4" s="5"/>
      <c r="RV4" s="5"/>
      <c r="RW4" s="5"/>
      <c r="RX4" s="5"/>
      <c r="RY4" s="5"/>
      <c r="RZ4" s="5"/>
      <c r="SA4" s="5"/>
      <c r="SB4" s="5"/>
      <c r="SC4" s="5"/>
      <c r="SD4" s="5"/>
      <c r="SE4" s="5"/>
      <c r="SF4" s="5"/>
      <c r="SG4" s="5"/>
      <c r="SH4" s="5"/>
      <c r="SI4" s="5"/>
      <c r="SJ4" s="5"/>
      <c r="SK4" s="5"/>
      <c r="SL4" s="5"/>
      <c r="SM4" s="5"/>
      <c r="SN4" s="5"/>
      <c r="SO4" s="5"/>
      <c r="SP4" s="5"/>
      <c r="SQ4" s="5"/>
      <c r="SR4" s="5"/>
      <c r="SS4" s="5"/>
      <c r="ST4" s="5"/>
      <c r="SU4" s="5"/>
      <c r="SV4" s="5"/>
      <c r="SW4" s="5"/>
      <c r="SX4" s="5"/>
      <c r="SY4" s="5"/>
      <c r="SZ4" s="5"/>
      <c r="TA4" s="5"/>
      <c r="TB4" s="5"/>
      <c r="TC4" s="5"/>
      <c r="TD4" s="5"/>
      <c r="TE4" s="5"/>
      <c r="TF4" s="5"/>
      <c r="TG4" s="5"/>
      <c r="TH4" s="5"/>
      <c r="TI4" s="5"/>
      <c r="TJ4" s="5"/>
      <c r="TK4" s="5"/>
      <c r="TL4" s="5"/>
      <c r="TM4" s="5"/>
      <c r="TN4" s="5"/>
      <c r="TO4" s="5"/>
      <c r="TP4" s="5"/>
      <c r="TQ4" s="5"/>
      <c r="TR4" s="5"/>
      <c r="TS4" s="5"/>
      <c r="TT4" s="5"/>
      <c r="TU4" s="5"/>
      <c r="TV4" s="5"/>
      <c r="TW4" s="5"/>
      <c r="TX4" s="5"/>
      <c r="TY4" s="5"/>
      <c r="TZ4" s="5"/>
      <c r="UA4" s="5"/>
      <c r="UB4" s="5"/>
      <c r="UC4" s="5"/>
      <c r="UD4" s="5"/>
      <c r="UE4" s="5"/>
      <c r="UF4" s="5"/>
      <c r="UG4" s="5"/>
      <c r="UH4" s="5"/>
      <c r="UI4" s="5"/>
      <c r="UJ4" s="5"/>
      <c r="UK4" s="5"/>
      <c r="UL4" s="5"/>
      <c r="UM4" s="5"/>
      <c r="UN4" s="5"/>
      <c r="UO4" s="5"/>
      <c r="UP4" s="5"/>
      <c r="UQ4" s="5"/>
      <c r="UR4" s="5"/>
      <c r="US4" s="5"/>
      <c r="UT4" s="5"/>
      <c r="UU4" s="5"/>
      <c r="UV4" s="5"/>
      <c r="UW4" s="5"/>
      <c r="UX4" s="5"/>
      <c r="UY4" s="5"/>
      <c r="UZ4" s="5"/>
      <c r="VA4" s="5"/>
      <c r="VB4" s="5"/>
      <c r="VC4" s="5"/>
      <c r="VD4" s="5"/>
      <c r="VE4" s="5"/>
      <c r="VF4" s="5"/>
      <c r="VG4" s="5"/>
      <c r="VH4" s="5"/>
      <c r="VI4" s="5"/>
      <c r="VJ4" s="5"/>
      <c r="VK4" s="5"/>
      <c r="VL4" s="5"/>
      <c r="VM4" s="5"/>
      <c r="VN4" s="5"/>
      <c r="VO4" s="5"/>
      <c r="VP4" s="5"/>
      <c r="VQ4" s="5"/>
      <c r="VR4" s="5"/>
      <c r="VS4" s="5"/>
      <c r="VT4" s="5"/>
      <c r="VU4" s="5"/>
      <c r="VV4" s="5"/>
      <c r="VW4" s="5"/>
      <c r="VX4" s="5"/>
      <c r="VY4" s="5"/>
      <c r="VZ4" s="5"/>
      <c r="WA4" s="5"/>
      <c r="WB4" s="5"/>
      <c r="WC4" s="5"/>
      <c r="WD4" s="5"/>
      <c r="WE4" s="5"/>
      <c r="WF4" s="5"/>
      <c r="WG4" s="5"/>
      <c r="WH4" s="5"/>
      <c r="WI4" s="5"/>
      <c r="WJ4" s="5"/>
      <c r="WK4" s="5"/>
      <c r="WL4" s="5"/>
      <c r="WM4" s="5"/>
      <c r="WN4" s="5"/>
      <c r="WO4" s="5"/>
      <c r="WP4" s="5"/>
      <c r="WQ4" s="5"/>
      <c r="WR4" s="5"/>
      <c r="WS4" s="5"/>
      <c r="WT4" s="5"/>
      <c r="WU4" s="5"/>
      <c r="WV4" s="5"/>
      <c r="WW4" s="5"/>
      <c r="WX4" s="5"/>
      <c r="WY4" s="5"/>
      <c r="WZ4" s="5"/>
      <c r="XA4" s="5"/>
      <c r="XB4" s="5"/>
      <c r="XC4" s="5"/>
      <c r="XD4" s="5"/>
      <c r="XE4" s="5"/>
      <c r="XF4" s="5"/>
      <c r="XG4" s="5"/>
      <c r="XH4" s="5"/>
      <c r="XI4" s="5"/>
      <c r="XJ4" s="5"/>
      <c r="XK4" s="5"/>
      <c r="XL4" s="5"/>
      <c r="XM4" s="5"/>
      <c r="XN4" s="5"/>
      <c r="XO4" s="5"/>
      <c r="XP4" s="5"/>
      <c r="XQ4" s="5"/>
      <c r="XR4" s="5"/>
      <c r="XS4" s="5"/>
      <c r="XT4" s="5"/>
      <c r="XU4" s="5"/>
      <c r="XV4" s="5"/>
      <c r="XW4" s="5"/>
      <c r="XX4" s="5"/>
      <c r="XY4" s="5"/>
      <c r="XZ4" s="5"/>
      <c r="YA4" s="5"/>
      <c r="YB4" s="5"/>
      <c r="YC4" s="5"/>
      <c r="YD4" s="5"/>
      <c r="YE4" s="5"/>
      <c r="YF4" s="5"/>
      <c r="YG4" s="5"/>
      <c r="YH4" s="5"/>
      <c r="YI4" s="5"/>
      <c r="YJ4" s="5"/>
      <c r="YK4" s="5"/>
      <c r="YL4" s="5"/>
      <c r="YM4" s="5"/>
      <c r="YN4" s="5"/>
      <c r="YO4" s="5"/>
      <c r="YP4" s="5"/>
      <c r="YQ4" s="5"/>
      <c r="YR4" s="5"/>
      <c r="YS4" s="5"/>
      <c r="YT4" s="5"/>
      <c r="YU4" s="5"/>
      <c r="YV4" s="5"/>
      <c r="YW4" s="5"/>
      <c r="YX4" s="5"/>
      <c r="YY4" s="5"/>
      <c r="YZ4" s="5"/>
      <c r="ZA4" s="5"/>
      <c r="ZB4" s="5"/>
      <c r="ZC4" s="5"/>
      <c r="ZD4" s="5"/>
      <c r="ZE4" s="5"/>
      <c r="ZF4" s="5"/>
      <c r="ZG4" s="5"/>
      <c r="ZH4" s="5"/>
      <c r="ZI4" s="5"/>
      <c r="ZJ4" s="5"/>
      <c r="ZK4" s="5"/>
      <c r="ZL4" s="5"/>
      <c r="ZM4" s="5"/>
      <c r="ZN4" s="5"/>
      <c r="ZO4" s="5"/>
      <c r="ZP4" s="5"/>
      <c r="ZQ4" s="5"/>
      <c r="ZR4" s="5"/>
      <c r="ZS4" s="5"/>
      <c r="ZT4" s="5"/>
      <c r="ZU4" s="5"/>
      <c r="ZV4" s="5"/>
      <c r="ZW4" s="5"/>
      <c r="ZX4" s="5"/>
      <c r="ZY4" s="5"/>
      <c r="ZZ4" s="5"/>
      <c r="AAA4" s="5"/>
      <c r="AAB4" s="5"/>
      <c r="AAC4" s="5"/>
      <c r="AAD4" s="5"/>
      <c r="AAE4" s="5"/>
      <c r="AAF4" s="5"/>
      <c r="AAG4" s="5"/>
      <c r="AAH4" s="5"/>
      <c r="AAI4" s="5"/>
      <c r="AAJ4" s="5"/>
      <c r="AAK4" s="5"/>
      <c r="AAL4" s="5"/>
      <c r="AAM4" s="5"/>
      <c r="AAN4" s="5"/>
      <c r="AAO4" s="5"/>
      <c r="AAP4" s="5"/>
      <c r="AAQ4" s="5"/>
      <c r="AAR4" s="5"/>
      <c r="AAS4" s="5"/>
      <c r="AAT4" s="5"/>
      <c r="AAU4" s="5"/>
      <c r="AAV4" s="5"/>
      <c r="AAW4" s="5"/>
      <c r="AAX4" s="5"/>
      <c r="AAY4" s="5"/>
      <c r="AAZ4" s="5"/>
    </row>
    <row r="5" spans="1:728">
      <c r="A5" s="258" t="s">
        <v>811</v>
      </c>
      <c r="B5" s="11" t="s">
        <v>671</v>
      </c>
      <c r="C5" s="240"/>
      <c r="D5" s="240"/>
      <c r="E5" s="240">
        <v>0</v>
      </c>
      <c r="F5" s="240">
        <v>0</v>
      </c>
      <c r="G5" s="240">
        <v>0</v>
      </c>
      <c r="H5" s="241">
        <v>0</v>
      </c>
      <c r="I5" s="241">
        <v>0</v>
      </c>
      <c r="J5" s="240">
        <v>0</v>
      </c>
      <c r="K5" s="240">
        <v>0</v>
      </c>
      <c r="L5" s="240">
        <v>0</v>
      </c>
      <c r="M5" s="240">
        <v>0</v>
      </c>
      <c r="N5" s="240">
        <v>0</v>
      </c>
      <c r="O5" s="240">
        <v>0</v>
      </c>
      <c r="P5" s="240">
        <v>0</v>
      </c>
      <c r="Q5" s="240">
        <v>0</v>
      </c>
      <c r="R5" s="240">
        <v>0</v>
      </c>
      <c r="S5" s="240">
        <v>0</v>
      </c>
      <c r="T5" s="240">
        <v>0</v>
      </c>
    </row>
    <row r="6" spans="1:728">
      <c r="A6" s="242">
        <v>10200</v>
      </c>
      <c r="B6" s="243" t="s">
        <v>0</v>
      </c>
      <c r="C6" s="254">
        <f>F6/$F$316</f>
        <v>9.759088058478541E-4</v>
      </c>
      <c r="D6" s="254">
        <f>E6/$E$316</f>
        <v>9.401360473777449E-4</v>
      </c>
      <c r="E6" s="220">
        <v>29745434</v>
      </c>
      <c r="F6" s="220">
        <v>27072541</v>
      </c>
      <c r="G6" s="220">
        <v>24526</v>
      </c>
      <c r="H6" s="220">
        <v>1187285</v>
      </c>
      <c r="I6" s="220">
        <v>57031</v>
      </c>
      <c r="J6" s="220">
        <v>1982219</v>
      </c>
      <c r="K6" s="220">
        <v>3251061</v>
      </c>
      <c r="L6" s="217"/>
      <c r="M6" s="220">
        <v>1059111</v>
      </c>
      <c r="N6" s="220">
        <v>10986464</v>
      </c>
      <c r="O6" s="220">
        <v>728166</v>
      </c>
      <c r="P6" s="220">
        <v>12773741</v>
      </c>
      <c r="Q6" s="217"/>
      <c r="R6" s="220">
        <v>-764140</v>
      </c>
      <c r="S6" s="220">
        <v>316941</v>
      </c>
      <c r="T6" s="220">
        <v>-447199</v>
      </c>
    </row>
    <row r="7" spans="1:728">
      <c r="A7" s="242">
        <v>10400</v>
      </c>
      <c r="B7" s="243" t="s">
        <v>1</v>
      </c>
      <c r="C7" s="254">
        <f t="shared" ref="C7:C70" si="0">F7/$F$316</f>
        <v>2.8033911557655482E-3</v>
      </c>
      <c r="D7" s="255">
        <f t="shared" ref="D7:D70" si="1">E7/$E$316</f>
        <v>2.7449645972669372E-3</v>
      </c>
      <c r="E7" s="220">
        <v>86849306</v>
      </c>
      <c r="F7" s="219">
        <v>77768457</v>
      </c>
      <c r="G7" s="219">
        <v>70453</v>
      </c>
      <c r="H7" s="219">
        <v>3410591</v>
      </c>
      <c r="I7" s="219">
        <v>163828</v>
      </c>
      <c r="J7" s="219">
        <v>4233082</v>
      </c>
      <c r="K7" s="219">
        <v>7877954</v>
      </c>
      <c r="L7" s="218"/>
      <c r="M7" s="219">
        <v>3042398</v>
      </c>
      <c r="N7" s="219">
        <v>31559668</v>
      </c>
      <c r="O7" s="219">
        <v>2226132</v>
      </c>
      <c r="P7" s="219">
        <v>36828198</v>
      </c>
      <c r="Q7" s="218"/>
      <c r="R7" s="219">
        <v>-2195063</v>
      </c>
      <c r="S7" s="219">
        <v>690869</v>
      </c>
      <c r="T7" s="219">
        <v>-1504194</v>
      </c>
    </row>
    <row r="8" spans="1:728">
      <c r="A8" s="242">
        <v>10500</v>
      </c>
      <c r="B8" s="243" t="s">
        <v>749</v>
      </c>
      <c r="C8" s="254">
        <f t="shared" si="0"/>
        <v>6.7235615242448822E-4</v>
      </c>
      <c r="D8" s="255">
        <f t="shared" si="1"/>
        <v>6.5759715954601615E-4</v>
      </c>
      <c r="E8" s="220">
        <v>20806045</v>
      </c>
      <c r="F8" s="219">
        <v>18651732</v>
      </c>
      <c r="G8" s="219">
        <v>16897</v>
      </c>
      <c r="H8" s="219">
        <v>817985</v>
      </c>
      <c r="I8" s="219">
        <v>39292</v>
      </c>
      <c r="J8" s="219">
        <v>1646346</v>
      </c>
      <c r="K8" s="219">
        <v>2520520</v>
      </c>
      <c r="L8" s="218"/>
      <c r="M8" s="219">
        <v>729679</v>
      </c>
      <c r="N8" s="219">
        <v>7569168</v>
      </c>
      <c r="O8" s="219">
        <v>936136</v>
      </c>
      <c r="P8" s="219">
        <v>9234983</v>
      </c>
      <c r="Q8" s="218"/>
      <c r="R8" s="219">
        <v>-526456</v>
      </c>
      <c r="S8" s="219">
        <v>411937</v>
      </c>
      <c r="T8" s="219">
        <v>-114519</v>
      </c>
    </row>
    <row r="9" spans="1:728">
      <c r="A9" s="242">
        <v>10700</v>
      </c>
      <c r="B9" s="243" t="s">
        <v>332</v>
      </c>
      <c r="C9" s="254">
        <f t="shared" si="0"/>
        <v>4.3303815009503891E-3</v>
      </c>
      <c r="D9" s="255">
        <f t="shared" si="1"/>
        <v>4.3564809552172745E-3</v>
      </c>
      <c r="E9" s="220">
        <v>137836877</v>
      </c>
      <c r="F9" s="219">
        <v>120128469</v>
      </c>
      <c r="G9" s="219">
        <v>108828</v>
      </c>
      <c r="H9" s="219">
        <v>5268319</v>
      </c>
      <c r="I9" s="219">
        <v>253063</v>
      </c>
      <c r="J9" s="219">
        <v>13828843</v>
      </c>
      <c r="K9" s="219">
        <v>19459053</v>
      </c>
      <c r="L9" s="218"/>
      <c r="M9" s="219">
        <v>4699573</v>
      </c>
      <c r="N9" s="219">
        <v>48750029</v>
      </c>
      <c r="O9" s="219">
        <v>618940</v>
      </c>
      <c r="P9" s="219">
        <v>54068542</v>
      </c>
      <c r="Q9" s="218"/>
      <c r="R9" s="219">
        <v>-3390703</v>
      </c>
      <c r="S9" s="219">
        <v>4673084</v>
      </c>
      <c r="T9" s="219">
        <v>1282381</v>
      </c>
    </row>
    <row r="10" spans="1:728">
      <c r="A10" s="242">
        <v>10800</v>
      </c>
      <c r="B10" s="243" t="s">
        <v>3</v>
      </c>
      <c r="C10" s="254">
        <f t="shared" si="0"/>
        <v>1.7837618530297968E-2</v>
      </c>
      <c r="D10" s="255">
        <f t="shared" si="1"/>
        <v>1.7896663283750638E-2</v>
      </c>
      <c r="E10" s="220">
        <v>566241469</v>
      </c>
      <c r="F10" s="219">
        <v>494830722</v>
      </c>
      <c r="G10" s="219">
        <v>448281</v>
      </c>
      <c r="H10" s="219">
        <v>21701151</v>
      </c>
      <c r="I10" s="219">
        <v>1042414</v>
      </c>
      <c r="J10" s="219">
        <v>27689386</v>
      </c>
      <c r="K10" s="219">
        <v>50881232</v>
      </c>
      <c r="L10" s="218"/>
      <c r="M10" s="219">
        <v>19358387</v>
      </c>
      <c r="N10" s="219">
        <v>200810120</v>
      </c>
      <c r="O10" s="219">
        <v>658915</v>
      </c>
      <c r="P10" s="219">
        <v>220827422</v>
      </c>
      <c r="Q10" s="218"/>
      <c r="R10" s="219">
        <v>-13966913</v>
      </c>
      <c r="S10" s="219">
        <v>12328125</v>
      </c>
      <c r="T10" s="219">
        <v>-1638788</v>
      </c>
    </row>
    <row r="11" spans="1:728">
      <c r="A11" s="242">
        <v>10850</v>
      </c>
      <c r="B11" s="243" t="s">
        <v>750</v>
      </c>
      <c r="C11" s="254">
        <f t="shared" si="0"/>
        <v>1.4491480330703808E-4</v>
      </c>
      <c r="D11" s="255">
        <f t="shared" si="1"/>
        <v>1.4875503957162013E-4</v>
      </c>
      <c r="E11" s="220">
        <v>4706535</v>
      </c>
      <c r="F11" s="219">
        <v>4020060</v>
      </c>
      <c r="G11" s="219">
        <v>3642</v>
      </c>
      <c r="H11" s="219">
        <v>176303</v>
      </c>
      <c r="I11" s="219">
        <v>8469</v>
      </c>
      <c r="J11" s="219">
        <v>792440</v>
      </c>
      <c r="K11" s="219">
        <v>980854</v>
      </c>
      <c r="L11" s="218"/>
      <c r="M11" s="219">
        <v>157270</v>
      </c>
      <c r="N11" s="219">
        <v>1631404</v>
      </c>
      <c r="O11" s="219">
        <v>118683</v>
      </c>
      <c r="P11" s="219">
        <v>1907357</v>
      </c>
      <c r="Q11" s="218"/>
      <c r="R11" s="219">
        <v>-113470</v>
      </c>
      <c r="S11" s="219">
        <v>261857</v>
      </c>
      <c r="T11" s="219">
        <v>148387</v>
      </c>
    </row>
    <row r="12" spans="1:728">
      <c r="A12" s="242">
        <v>10900</v>
      </c>
      <c r="B12" s="243" t="s">
        <v>5</v>
      </c>
      <c r="C12" s="254">
        <f t="shared" si="0"/>
        <v>1.3092467384993168E-3</v>
      </c>
      <c r="D12" s="255">
        <f t="shared" si="1"/>
        <v>1.3325269573664566E-3</v>
      </c>
      <c r="E12" s="220">
        <v>42160486</v>
      </c>
      <c r="F12" s="219">
        <v>36319619</v>
      </c>
      <c r="G12" s="219">
        <v>32903</v>
      </c>
      <c r="H12" s="219">
        <v>1592823</v>
      </c>
      <c r="I12" s="219">
        <v>76511</v>
      </c>
      <c r="J12" s="219">
        <v>667608</v>
      </c>
      <c r="K12" s="219">
        <v>2369845</v>
      </c>
      <c r="L12" s="218"/>
      <c r="M12" s="219">
        <v>1420868</v>
      </c>
      <c r="N12" s="219">
        <v>14739075</v>
      </c>
      <c r="O12" s="219">
        <v>5357261</v>
      </c>
      <c r="P12" s="219">
        <v>21517204</v>
      </c>
      <c r="Q12" s="218"/>
      <c r="R12" s="219">
        <v>-1025144</v>
      </c>
      <c r="S12" s="219">
        <v>-1598207</v>
      </c>
      <c r="T12" s="219">
        <v>-2623351</v>
      </c>
    </row>
    <row r="13" spans="1:728">
      <c r="A13" s="242">
        <v>10910</v>
      </c>
      <c r="B13" s="243" t="s">
        <v>751</v>
      </c>
      <c r="C13" s="254">
        <f t="shared" si="0"/>
        <v>3.1841820302515447E-4</v>
      </c>
      <c r="D13" s="255">
        <f t="shared" si="1"/>
        <v>2.8992136870843743E-4</v>
      </c>
      <c r="E13" s="220">
        <v>9172967</v>
      </c>
      <c r="F13" s="219">
        <v>8833192</v>
      </c>
      <c r="G13" s="219">
        <v>8002</v>
      </c>
      <c r="H13" s="219">
        <v>387386</v>
      </c>
      <c r="I13" s="219">
        <v>18608</v>
      </c>
      <c r="J13" s="219">
        <v>2182930</v>
      </c>
      <c r="K13" s="219">
        <v>2596926</v>
      </c>
      <c r="L13" s="218"/>
      <c r="M13" s="219">
        <v>345565</v>
      </c>
      <c r="N13" s="219">
        <v>3584649</v>
      </c>
      <c r="O13" s="219">
        <v>0</v>
      </c>
      <c r="P13" s="219">
        <v>3930214</v>
      </c>
      <c r="Q13" s="218"/>
      <c r="R13" s="219">
        <v>-249324</v>
      </c>
      <c r="S13" s="219">
        <v>585339</v>
      </c>
      <c r="T13" s="219">
        <v>336015</v>
      </c>
    </row>
    <row r="14" spans="1:728">
      <c r="A14" s="242">
        <v>10930</v>
      </c>
      <c r="B14" s="243" t="s">
        <v>752</v>
      </c>
      <c r="C14" s="254">
        <f t="shared" si="0"/>
        <v>4.4271978883583234E-3</v>
      </c>
      <c r="D14" s="255">
        <f t="shared" si="1"/>
        <v>4.1470465107751485E-3</v>
      </c>
      <c r="E14" s="220">
        <v>131210476</v>
      </c>
      <c r="F14" s="219">
        <v>122814238</v>
      </c>
      <c r="G14" s="219">
        <v>111261</v>
      </c>
      <c r="H14" s="219">
        <v>5386105</v>
      </c>
      <c r="I14" s="219">
        <v>258721</v>
      </c>
      <c r="J14" s="219">
        <v>69617362</v>
      </c>
      <c r="K14" s="219">
        <v>75373449</v>
      </c>
      <c r="L14" s="218"/>
      <c r="M14" s="219">
        <v>4804644</v>
      </c>
      <c r="N14" s="219">
        <v>49839957</v>
      </c>
      <c r="O14" s="219">
        <v>2481999</v>
      </c>
      <c r="P14" s="219">
        <v>57126600</v>
      </c>
      <c r="Q14" s="218"/>
      <c r="R14" s="219">
        <v>-3466511</v>
      </c>
      <c r="S14" s="219">
        <v>17197057</v>
      </c>
      <c r="T14" s="219">
        <v>13730546</v>
      </c>
    </row>
    <row r="15" spans="1:728">
      <c r="A15" s="242">
        <v>10940</v>
      </c>
      <c r="B15" s="243" t="s">
        <v>753</v>
      </c>
      <c r="C15" s="254">
        <f t="shared" si="0"/>
        <v>5.8311076556862625E-4</v>
      </c>
      <c r="D15" s="255">
        <f t="shared" si="1"/>
        <v>5.6945891323500423E-4</v>
      </c>
      <c r="E15" s="220">
        <v>18017395</v>
      </c>
      <c r="F15" s="220">
        <v>16175989</v>
      </c>
      <c r="G15" s="220">
        <v>14654</v>
      </c>
      <c r="H15" s="220">
        <v>709409</v>
      </c>
      <c r="I15" s="220">
        <v>34076</v>
      </c>
      <c r="J15" s="220">
        <v>1170743</v>
      </c>
      <c r="K15" s="220">
        <v>1928882</v>
      </c>
      <c r="L15" s="217"/>
      <c r="M15" s="220">
        <v>632825</v>
      </c>
      <c r="N15" s="220">
        <v>6564472</v>
      </c>
      <c r="O15" s="220">
        <v>949540</v>
      </c>
      <c r="P15" s="220">
        <v>8146837</v>
      </c>
      <c r="Q15" s="217"/>
      <c r="R15" s="220">
        <v>-456577</v>
      </c>
      <c r="S15" s="220">
        <v>157923</v>
      </c>
      <c r="T15" s="220">
        <v>-298654</v>
      </c>
    </row>
    <row r="16" spans="1:728">
      <c r="A16" s="242">
        <v>10950</v>
      </c>
      <c r="B16" s="243" t="s">
        <v>754</v>
      </c>
      <c r="C16" s="254">
        <f t="shared" si="0"/>
        <v>7.8906129506080107E-4</v>
      </c>
      <c r="D16" s="255">
        <f t="shared" si="1"/>
        <v>7.8211474238971815E-4</v>
      </c>
      <c r="E16" s="220">
        <v>24745719</v>
      </c>
      <c r="F16" s="219">
        <v>21889232</v>
      </c>
      <c r="G16" s="219">
        <v>19830</v>
      </c>
      <c r="H16" s="219">
        <v>959968</v>
      </c>
      <c r="I16" s="219">
        <v>46112</v>
      </c>
      <c r="J16" s="219">
        <v>1989412</v>
      </c>
      <c r="K16" s="219">
        <v>3015322</v>
      </c>
      <c r="L16" s="218"/>
      <c r="M16" s="219">
        <v>856334</v>
      </c>
      <c r="N16" s="219">
        <v>8882996</v>
      </c>
      <c r="O16" s="219">
        <v>384744</v>
      </c>
      <c r="P16" s="219">
        <v>10124074</v>
      </c>
      <c r="Q16" s="218"/>
      <c r="R16" s="219">
        <v>-617838</v>
      </c>
      <c r="S16" s="219">
        <v>292947</v>
      </c>
      <c r="T16" s="219">
        <v>-324891</v>
      </c>
    </row>
    <row r="17" spans="1:20">
      <c r="A17" s="242">
        <v>11050</v>
      </c>
      <c r="B17" s="243" t="s">
        <v>755</v>
      </c>
      <c r="C17" s="254">
        <f t="shared" si="0"/>
        <v>2.1304306599537865E-4</v>
      </c>
      <c r="D17" s="255">
        <f t="shared" si="1"/>
        <v>1.9600746213434909E-4</v>
      </c>
      <c r="E17" s="220">
        <v>6201578</v>
      </c>
      <c r="F17" s="219">
        <v>5909996</v>
      </c>
      <c r="G17" s="219">
        <v>5354</v>
      </c>
      <c r="H17" s="219">
        <v>259187</v>
      </c>
      <c r="I17" s="219">
        <v>12450</v>
      </c>
      <c r="J17" s="219">
        <v>5041391</v>
      </c>
      <c r="K17" s="219">
        <v>5318382</v>
      </c>
      <c r="L17" s="218"/>
      <c r="M17" s="219">
        <v>231206</v>
      </c>
      <c r="N17" s="219">
        <v>2398370</v>
      </c>
      <c r="O17" s="219">
        <v>41904</v>
      </c>
      <c r="P17" s="219">
        <v>2671480</v>
      </c>
      <c r="Q17" s="218"/>
      <c r="R17" s="219">
        <v>-166812</v>
      </c>
      <c r="S17" s="219">
        <v>1586941</v>
      </c>
      <c r="T17" s="219">
        <v>1420129</v>
      </c>
    </row>
    <row r="18" spans="1:20">
      <c r="A18" s="242">
        <v>11300</v>
      </c>
      <c r="B18" s="243" t="s">
        <v>756</v>
      </c>
      <c r="C18" s="254">
        <f t="shared" si="0"/>
        <v>4.1116961062937401E-3</v>
      </c>
      <c r="D18" s="255">
        <f t="shared" si="1"/>
        <v>4.1492134224231083E-3</v>
      </c>
      <c r="E18" s="220">
        <v>131279036</v>
      </c>
      <c r="F18" s="220">
        <v>114061950</v>
      </c>
      <c r="G18" s="220">
        <v>103332</v>
      </c>
      <c r="H18" s="220">
        <v>5002268</v>
      </c>
      <c r="I18" s="220">
        <v>240284</v>
      </c>
      <c r="J18" s="220">
        <v>2379416</v>
      </c>
      <c r="K18" s="220">
        <v>7725300</v>
      </c>
      <c r="L18" s="217"/>
      <c r="M18" s="220">
        <v>4462244</v>
      </c>
      <c r="N18" s="220">
        <v>46288140</v>
      </c>
      <c r="O18" s="220">
        <v>4700735</v>
      </c>
      <c r="P18" s="220">
        <v>55451119</v>
      </c>
      <c r="Q18" s="217"/>
      <c r="R18" s="220">
        <v>-3219471</v>
      </c>
      <c r="S18" s="220">
        <v>-1260843</v>
      </c>
      <c r="T18" s="220">
        <v>-4480314</v>
      </c>
    </row>
    <row r="19" spans="1:20">
      <c r="A19" s="242">
        <v>11310</v>
      </c>
      <c r="B19" s="243" t="s">
        <v>757</v>
      </c>
      <c r="C19" s="254">
        <f t="shared" si="0"/>
        <v>4.8112153761608402E-4</v>
      </c>
      <c r="D19" s="255">
        <f t="shared" si="1"/>
        <v>4.7606287199568575E-4</v>
      </c>
      <c r="E19" s="220">
        <v>15062391</v>
      </c>
      <c r="F19" s="219">
        <v>13346721</v>
      </c>
      <c r="G19" s="219">
        <v>12091</v>
      </c>
      <c r="H19" s="219">
        <v>585330</v>
      </c>
      <c r="I19" s="219">
        <v>28116</v>
      </c>
      <c r="J19" s="219">
        <v>1460181</v>
      </c>
      <c r="K19" s="219">
        <v>2085718</v>
      </c>
      <c r="L19" s="218"/>
      <c r="M19" s="219">
        <v>522140</v>
      </c>
      <c r="N19" s="219">
        <v>5416310</v>
      </c>
      <c r="O19" s="219">
        <v>0</v>
      </c>
      <c r="P19" s="219">
        <v>5938450</v>
      </c>
      <c r="Q19" s="218"/>
      <c r="R19" s="219">
        <v>-376721</v>
      </c>
      <c r="S19" s="219">
        <v>493233</v>
      </c>
      <c r="T19" s="219">
        <v>116512</v>
      </c>
    </row>
    <row r="20" spans="1:20">
      <c r="A20" s="242">
        <v>11600</v>
      </c>
      <c r="B20" s="243" t="s">
        <v>12</v>
      </c>
      <c r="C20" s="254">
        <f t="shared" si="0"/>
        <v>2.1668875801652658E-3</v>
      </c>
      <c r="D20" s="255">
        <f t="shared" si="1"/>
        <v>2.0718492718910376E-3</v>
      </c>
      <c r="E20" s="220">
        <v>65552274</v>
      </c>
      <c r="F20" s="219">
        <v>60111306</v>
      </c>
      <c r="G20" s="219">
        <v>54456</v>
      </c>
      <c r="H20" s="219">
        <v>2636224</v>
      </c>
      <c r="I20" s="219">
        <v>126631</v>
      </c>
      <c r="J20" s="219">
        <v>9985858</v>
      </c>
      <c r="K20" s="219">
        <v>12803169</v>
      </c>
      <c r="L20" s="218"/>
      <c r="M20" s="219">
        <v>2351628</v>
      </c>
      <c r="N20" s="219">
        <v>24394117</v>
      </c>
      <c r="O20" s="219">
        <v>494985</v>
      </c>
      <c r="P20" s="219">
        <v>27240730</v>
      </c>
      <c r="Q20" s="218"/>
      <c r="R20" s="219">
        <v>-1696681</v>
      </c>
      <c r="S20" s="219">
        <v>2602727</v>
      </c>
      <c r="T20" s="219">
        <v>906046</v>
      </c>
    </row>
    <row r="21" spans="1:20">
      <c r="A21" s="242">
        <v>11900</v>
      </c>
      <c r="B21" s="243" t="s">
        <v>13</v>
      </c>
      <c r="C21" s="254">
        <f t="shared" si="0"/>
        <v>2.3992569456853769E-4</v>
      </c>
      <c r="D21" s="255">
        <f t="shared" si="1"/>
        <v>2.2453929779213288E-4</v>
      </c>
      <c r="E21" s="220">
        <v>7104311</v>
      </c>
      <c r="F21" s="219">
        <v>6655743</v>
      </c>
      <c r="G21" s="219">
        <v>6030</v>
      </c>
      <c r="H21" s="219">
        <v>291892</v>
      </c>
      <c r="I21" s="219">
        <v>14021</v>
      </c>
      <c r="J21" s="219">
        <v>1543264</v>
      </c>
      <c r="K21" s="219">
        <v>1855207</v>
      </c>
      <c r="L21" s="218"/>
      <c r="M21" s="219">
        <v>260381</v>
      </c>
      <c r="N21" s="219">
        <v>2701006</v>
      </c>
      <c r="O21" s="219">
        <v>306335</v>
      </c>
      <c r="P21" s="219">
        <v>3267722</v>
      </c>
      <c r="Q21" s="218"/>
      <c r="R21" s="219">
        <v>-187862</v>
      </c>
      <c r="S21" s="219">
        <v>232143</v>
      </c>
      <c r="T21" s="219">
        <v>44281</v>
      </c>
    </row>
    <row r="22" spans="1:20">
      <c r="A22" s="242">
        <v>12100</v>
      </c>
      <c r="B22" s="243" t="s">
        <v>758</v>
      </c>
      <c r="C22" s="254">
        <f t="shared" si="0"/>
        <v>2.4961645703801104E-4</v>
      </c>
      <c r="D22" s="255">
        <f t="shared" si="1"/>
        <v>2.2772768577542535E-4</v>
      </c>
      <c r="E22" s="220">
        <v>7205190</v>
      </c>
      <c r="F22" s="219">
        <v>6924573</v>
      </c>
      <c r="G22" s="219">
        <v>6273</v>
      </c>
      <c r="H22" s="219">
        <v>303682</v>
      </c>
      <c r="I22" s="219">
        <v>14587</v>
      </c>
      <c r="J22" s="219">
        <v>850771</v>
      </c>
      <c r="K22" s="219">
        <v>1175313</v>
      </c>
      <c r="L22" s="218"/>
      <c r="M22" s="219">
        <v>270898</v>
      </c>
      <c r="N22" s="219">
        <v>2810101</v>
      </c>
      <c r="O22" s="219">
        <v>479274</v>
      </c>
      <c r="P22" s="219">
        <v>3560273</v>
      </c>
      <c r="Q22" s="218"/>
      <c r="R22" s="219">
        <v>-195452</v>
      </c>
      <c r="S22" s="219">
        <v>18735</v>
      </c>
      <c r="T22" s="219">
        <v>-176717</v>
      </c>
    </row>
    <row r="23" spans="1:20">
      <c r="A23" s="242">
        <v>12150</v>
      </c>
      <c r="B23" s="243" t="s">
        <v>759</v>
      </c>
      <c r="C23" s="254">
        <f t="shared" si="0"/>
        <v>3.6090745434985259E-5</v>
      </c>
      <c r="D23" s="255">
        <f t="shared" si="1"/>
        <v>4.1187219160694601E-5</v>
      </c>
      <c r="E23" s="220">
        <v>1303143</v>
      </c>
      <c r="F23" s="219">
        <v>1001188</v>
      </c>
      <c r="G23" s="219">
        <v>907</v>
      </c>
      <c r="H23" s="219">
        <v>43908</v>
      </c>
      <c r="I23" s="219">
        <v>2109</v>
      </c>
      <c r="J23" s="219">
        <v>108378</v>
      </c>
      <c r="K23" s="219">
        <v>155302</v>
      </c>
      <c r="L23" s="218"/>
      <c r="M23" s="219">
        <v>39168</v>
      </c>
      <c r="N23" s="219">
        <v>406298</v>
      </c>
      <c r="O23" s="219">
        <v>184146</v>
      </c>
      <c r="P23" s="219">
        <v>629612</v>
      </c>
      <c r="Q23" s="218"/>
      <c r="R23" s="219">
        <v>-28259</v>
      </c>
      <c r="S23" s="219">
        <v>-7559</v>
      </c>
      <c r="T23" s="219">
        <v>-35818</v>
      </c>
    </row>
    <row r="24" spans="1:20">
      <c r="A24" s="242">
        <v>12160</v>
      </c>
      <c r="B24" s="243" t="s">
        <v>16</v>
      </c>
      <c r="C24" s="254">
        <f t="shared" si="0"/>
        <v>1.7006759671411127E-3</v>
      </c>
      <c r="D24" s="255">
        <f t="shared" si="1"/>
        <v>1.6084344191856902E-3</v>
      </c>
      <c r="E24" s="220">
        <v>50890060</v>
      </c>
      <c r="F24" s="219">
        <v>47178199</v>
      </c>
      <c r="G24" s="219">
        <v>42740</v>
      </c>
      <c r="H24" s="219">
        <v>2069033</v>
      </c>
      <c r="I24" s="219">
        <v>99386</v>
      </c>
      <c r="J24" s="219">
        <v>4563442</v>
      </c>
      <c r="K24" s="219">
        <v>6774601</v>
      </c>
      <c r="L24" s="218"/>
      <c r="M24" s="219">
        <v>1845669</v>
      </c>
      <c r="N24" s="219">
        <v>19145658</v>
      </c>
      <c r="O24" s="219">
        <v>1309008</v>
      </c>
      <c r="P24" s="219">
        <v>22300335</v>
      </c>
      <c r="Q24" s="218"/>
      <c r="R24" s="219">
        <v>-1331634</v>
      </c>
      <c r="S24" s="219">
        <v>774394</v>
      </c>
      <c r="T24" s="219">
        <v>-557240</v>
      </c>
    </row>
    <row r="25" spans="1:20">
      <c r="A25" s="242">
        <v>12220</v>
      </c>
      <c r="B25" s="243" t="s">
        <v>760</v>
      </c>
      <c r="C25" s="254">
        <f t="shared" si="0"/>
        <v>4.1706796784363835E-2</v>
      </c>
      <c r="D25" s="255">
        <f t="shared" si="1"/>
        <v>4.1711058262527544E-2</v>
      </c>
      <c r="E25" s="220">
        <v>1319717007</v>
      </c>
      <c r="F25" s="219">
        <v>1156982045</v>
      </c>
      <c r="G25" s="219">
        <v>1048142</v>
      </c>
      <c r="H25" s="219">
        <v>50740266</v>
      </c>
      <c r="I25" s="219">
        <v>2437306</v>
      </c>
      <c r="J25" s="219">
        <v>43843958</v>
      </c>
      <c r="K25" s="219">
        <v>98069672</v>
      </c>
      <c r="L25" s="218"/>
      <c r="M25" s="219">
        <v>45262561</v>
      </c>
      <c r="N25" s="219">
        <v>469521581</v>
      </c>
      <c r="O25" s="219">
        <v>0</v>
      </c>
      <c r="P25" s="219">
        <v>514784142</v>
      </c>
      <c r="Q25" s="218"/>
      <c r="R25" s="219">
        <v>-32656559</v>
      </c>
      <c r="S25" s="219">
        <v>17456293</v>
      </c>
      <c r="T25" s="219">
        <v>-15200266</v>
      </c>
    </row>
    <row r="26" spans="1:20">
      <c r="A26" s="242">
        <v>12510</v>
      </c>
      <c r="B26" s="243" t="s">
        <v>18</v>
      </c>
      <c r="C26" s="254">
        <f t="shared" si="0"/>
        <v>3.7010873292115895E-3</v>
      </c>
      <c r="D26" s="255">
        <f t="shared" si="1"/>
        <v>3.8222175102302809E-3</v>
      </c>
      <c r="E26" s="220">
        <v>120933049</v>
      </c>
      <c r="F26" s="219">
        <v>102671313</v>
      </c>
      <c r="G26" s="219">
        <v>93013</v>
      </c>
      <c r="H26" s="219">
        <v>4502723</v>
      </c>
      <c r="I26" s="219">
        <v>216288</v>
      </c>
      <c r="J26" s="219">
        <v>1574676</v>
      </c>
      <c r="K26" s="219">
        <v>6386700</v>
      </c>
      <c r="L26" s="218"/>
      <c r="M26" s="219">
        <v>4016628</v>
      </c>
      <c r="N26" s="219">
        <v>41665640</v>
      </c>
      <c r="O26" s="219">
        <v>18331692</v>
      </c>
      <c r="P26" s="219">
        <v>64013960</v>
      </c>
      <c r="Q26" s="218"/>
      <c r="R26" s="219">
        <v>-2897963</v>
      </c>
      <c r="S26" s="219">
        <v>-4743131</v>
      </c>
      <c r="T26" s="219">
        <v>-7641094</v>
      </c>
    </row>
    <row r="27" spans="1:20">
      <c r="A27" s="242">
        <v>12600</v>
      </c>
      <c r="B27" s="243" t="s">
        <v>761</v>
      </c>
      <c r="C27" s="254">
        <f t="shared" si="0"/>
        <v>1.7481003950705265E-3</v>
      </c>
      <c r="D27" s="255">
        <f t="shared" si="1"/>
        <v>1.726200947070171E-3</v>
      </c>
      <c r="E27" s="220">
        <v>54616134</v>
      </c>
      <c r="F27" s="220">
        <v>48493793</v>
      </c>
      <c r="G27" s="220">
        <v>43932</v>
      </c>
      <c r="H27" s="220">
        <v>2126730</v>
      </c>
      <c r="I27" s="220">
        <v>102157</v>
      </c>
      <c r="J27" s="220">
        <v>12913425</v>
      </c>
      <c r="K27" s="220">
        <v>15186244</v>
      </c>
      <c r="L27" s="217"/>
      <c r="M27" s="220">
        <v>1897137</v>
      </c>
      <c r="N27" s="220">
        <v>19679547</v>
      </c>
      <c r="O27" s="220">
        <v>0</v>
      </c>
      <c r="P27" s="220">
        <v>21576684</v>
      </c>
      <c r="Q27" s="217"/>
      <c r="R27" s="220">
        <v>-1368770</v>
      </c>
      <c r="S27" s="220">
        <v>4210568</v>
      </c>
      <c r="T27" s="220">
        <v>2841798</v>
      </c>
    </row>
    <row r="28" spans="1:20">
      <c r="A28" s="242">
        <v>12700</v>
      </c>
      <c r="B28" s="243" t="s">
        <v>762</v>
      </c>
      <c r="C28" s="254">
        <f t="shared" si="0"/>
        <v>9.4793316827705004E-4</v>
      </c>
      <c r="D28" s="255">
        <f t="shared" si="1"/>
        <v>9.878215362094404E-4</v>
      </c>
      <c r="E28" s="220">
        <v>31254179</v>
      </c>
      <c r="F28" s="219">
        <v>26296473</v>
      </c>
      <c r="G28" s="219">
        <v>23823</v>
      </c>
      <c r="H28" s="219">
        <v>1153250</v>
      </c>
      <c r="I28" s="219">
        <v>55396</v>
      </c>
      <c r="J28" s="219">
        <v>1083726</v>
      </c>
      <c r="K28" s="219">
        <v>2316195</v>
      </c>
      <c r="L28" s="218"/>
      <c r="M28" s="219">
        <v>1028750</v>
      </c>
      <c r="N28" s="219">
        <v>10671524</v>
      </c>
      <c r="O28" s="219">
        <v>1163125</v>
      </c>
      <c r="P28" s="219">
        <v>12863399</v>
      </c>
      <c r="Q28" s="218"/>
      <c r="R28" s="219">
        <v>-742235</v>
      </c>
      <c r="S28" s="219">
        <v>152833</v>
      </c>
      <c r="T28" s="219">
        <v>-589402</v>
      </c>
    </row>
    <row r="29" spans="1:20">
      <c r="A29" s="242">
        <v>13500</v>
      </c>
      <c r="B29" s="243" t="s">
        <v>763</v>
      </c>
      <c r="C29" s="254">
        <f t="shared" si="0"/>
        <v>3.7825669125529679E-3</v>
      </c>
      <c r="D29" s="255">
        <f t="shared" si="1"/>
        <v>3.7778069467811213E-3</v>
      </c>
      <c r="E29" s="220">
        <v>119527921</v>
      </c>
      <c r="F29" s="219">
        <v>104931626</v>
      </c>
      <c r="G29" s="219">
        <v>95060</v>
      </c>
      <c r="H29" s="219">
        <v>4601851</v>
      </c>
      <c r="I29" s="219">
        <v>221050</v>
      </c>
      <c r="J29" s="219">
        <v>6181857</v>
      </c>
      <c r="K29" s="219">
        <v>11099818</v>
      </c>
      <c r="L29" s="218"/>
      <c r="M29" s="219">
        <v>4105054</v>
      </c>
      <c r="N29" s="219">
        <v>42582910</v>
      </c>
      <c r="O29" s="219">
        <v>3212866</v>
      </c>
      <c r="P29" s="219">
        <v>49900830</v>
      </c>
      <c r="Q29" s="218"/>
      <c r="R29" s="219">
        <v>-2961761</v>
      </c>
      <c r="S29" s="219">
        <v>2078997</v>
      </c>
      <c r="T29" s="219">
        <v>-882764</v>
      </c>
    </row>
    <row r="30" spans="1:20">
      <c r="A30" s="242">
        <v>13700</v>
      </c>
      <c r="B30" s="243" t="s">
        <v>764</v>
      </c>
      <c r="C30" s="254">
        <f t="shared" si="0"/>
        <v>4.166894484567672E-4</v>
      </c>
      <c r="D30" s="255">
        <f t="shared" si="1"/>
        <v>4.078815785441828E-4</v>
      </c>
      <c r="E30" s="220">
        <v>12905169</v>
      </c>
      <c r="F30" s="220">
        <v>11559320</v>
      </c>
      <c r="G30" s="220">
        <v>10472</v>
      </c>
      <c r="H30" s="220">
        <v>506942</v>
      </c>
      <c r="I30" s="220">
        <v>24351</v>
      </c>
      <c r="J30" s="220">
        <v>556691</v>
      </c>
      <c r="K30" s="220">
        <v>1098456</v>
      </c>
      <c r="L30" s="217"/>
      <c r="M30" s="220">
        <v>452215</v>
      </c>
      <c r="N30" s="220">
        <v>4690955</v>
      </c>
      <c r="O30" s="220">
        <v>422138</v>
      </c>
      <c r="P30" s="220">
        <v>5565308</v>
      </c>
      <c r="Q30" s="217"/>
      <c r="R30" s="220">
        <v>-326270</v>
      </c>
      <c r="S30" s="220">
        <v>-19693</v>
      </c>
      <c r="T30" s="220">
        <v>-345963</v>
      </c>
    </row>
    <row r="31" spans="1:20">
      <c r="A31" s="242">
        <v>14300</v>
      </c>
      <c r="B31" s="243" t="s">
        <v>765</v>
      </c>
      <c r="C31" s="254">
        <f t="shared" si="0"/>
        <v>1.2922895443581214E-3</v>
      </c>
      <c r="D31" s="255">
        <f t="shared" si="1"/>
        <v>1.3366561946195343E-3</v>
      </c>
      <c r="E31" s="220">
        <v>42291133</v>
      </c>
      <c r="F31" s="219">
        <v>35849212</v>
      </c>
      <c r="G31" s="219">
        <v>32477</v>
      </c>
      <c r="H31" s="219">
        <v>1572193</v>
      </c>
      <c r="I31" s="219">
        <v>75520</v>
      </c>
      <c r="J31" s="219">
        <v>3129730</v>
      </c>
      <c r="K31" s="219">
        <v>4809920</v>
      </c>
      <c r="L31" s="218"/>
      <c r="M31" s="219">
        <v>1402465</v>
      </c>
      <c r="N31" s="219">
        <v>14548176</v>
      </c>
      <c r="O31" s="219">
        <v>3983926</v>
      </c>
      <c r="P31" s="219">
        <v>19934567</v>
      </c>
      <c r="Q31" s="218"/>
      <c r="R31" s="219">
        <v>-1011866</v>
      </c>
      <c r="S31" s="219">
        <v>566405</v>
      </c>
      <c r="T31" s="219">
        <v>-445461</v>
      </c>
    </row>
    <row r="32" spans="1:20">
      <c r="A32" s="242">
        <v>14300.2</v>
      </c>
      <c r="B32" s="243" t="s">
        <v>766</v>
      </c>
      <c r="C32" s="254">
        <f t="shared" si="0"/>
        <v>1.960442365059995E-4</v>
      </c>
      <c r="D32" s="255">
        <f t="shared" si="1"/>
        <v>1.4445516118687197E-4</v>
      </c>
      <c r="E32" s="220">
        <v>4570489</v>
      </c>
      <c r="F32" s="219">
        <v>5438434</v>
      </c>
      <c r="G32" s="219">
        <v>4927</v>
      </c>
      <c r="H32" s="219">
        <v>238506</v>
      </c>
      <c r="I32" s="219">
        <v>11457</v>
      </c>
      <c r="J32" s="219">
        <v>2468748</v>
      </c>
      <c r="K32" s="219">
        <v>2723638</v>
      </c>
      <c r="L32" s="218"/>
      <c r="M32" s="219">
        <v>212758</v>
      </c>
      <c r="N32" s="219">
        <v>2207002</v>
      </c>
      <c r="O32" s="219">
        <v>574887</v>
      </c>
      <c r="P32" s="219">
        <v>2994647</v>
      </c>
      <c r="Q32" s="218"/>
      <c r="R32" s="219">
        <v>-153503</v>
      </c>
      <c r="S32" s="219">
        <v>488918</v>
      </c>
      <c r="T32" s="219">
        <v>335415</v>
      </c>
    </row>
    <row r="33" spans="1:20">
      <c r="A33" s="242">
        <v>18400</v>
      </c>
      <c r="B33" s="243" t="s">
        <v>767</v>
      </c>
      <c r="C33" s="254">
        <f t="shared" si="0"/>
        <v>4.7684660390896949E-3</v>
      </c>
      <c r="D33" s="255">
        <f t="shared" si="1"/>
        <v>4.803545517678102E-3</v>
      </c>
      <c r="E33" s="220">
        <v>151981776</v>
      </c>
      <c r="F33" s="219">
        <v>132281307</v>
      </c>
      <c r="G33" s="219">
        <v>119837</v>
      </c>
      <c r="H33" s="219">
        <v>5801290</v>
      </c>
      <c r="I33" s="219">
        <v>278665</v>
      </c>
      <c r="J33" s="219">
        <v>3111232</v>
      </c>
      <c r="K33" s="219">
        <v>9311024</v>
      </c>
      <c r="L33" s="218"/>
      <c r="M33" s="219">
        <v>5175007</v>
      </c>
      <c r="N33" s="219">
        <v>53681843</v>
      </c>
      <c r="O33" s="219">
        <v>2011220</v>
      </c>
      <c r="P33" s="219">
        <v>60868070</v>
      </c>
      <c r="Q33" s="218"/>
      <c r="R33" s="219">
        <v>-3733725</v>
      </c>
      <c r="S33" s="219">
        <v>1054609</v>
      </c>
      <c r="T33" s="219">
        <v>-2679116</v>
      </c>
    </row>
    <row r="34" spans="1:20">
      <c r="A34" s="242">
        <v>18600</v>
      </c>
      <c r="B34" s="243" t="s">
        <v>768</v>
      </c>
      <c r="C34" s="254">
        <f t="shared" si="0"/>
        <v>1.1962105892599666E-5</v>
      </c>
      <c r="D34" s="255">
        <f t="shared" si="1"/>
        <v>1.3420597883143524E-5</v>
      </c>
      <c r="E34" s="220">
        <v>424621</v>
      </c>
      <c r="F34" s="219">
        <v>331839</v>
      </c>
      <c r="G34" s="219">
        <v>301</v>
      </c>
      <c r="H34" s="219">
        <v>14553</v>
      </c>
      <c r="I34" s="219">
        <v>699</v>
      </c>
      <c r="J34" s="219">
        <v>0</v>
      </c>
      <c r="K34" s="219">
        <v>15553</v>
      </c>
      <c r="L34" s="218"/>
      <c r="M34" s="219">
        <v>12982</v>
      </c>
      <c r="N34" s="219">
        <v>134665</v>
      </c>
      <c r="O34" s="219">
        <v>145899</v>
      </c>
      <c r="P34" s="219">
        <v>293546</v>
      </c>
      <c r="Q34" s="218"/>
      <c r="R34" s="219">
        <v>-9365</v>
      </c>
      <c r="S34" s="219">
        <v>-54254</v>
      </c>
      <c r="T34" s="219">
        <v>-63619</v>
      </c>
    </row>
    <row r="35" spans="1:20">
      <c r="A35" s="242">
        <v>18640</v>
      </c>
      <c r="B35" s="243" t="s">
        <v>25</v>
      </c>
      <c r="C35" s="254">
        <f t="shared" si="0"/>
        <v>1.3436501889192047E-6</v>
      </c>
      <c r="D35" s="255">
        <f t="shared" si="1"/>
        <v>1.3979361462844233E-6</v>
      </c>
      <c r="E35" s="220">
        <v>44230</v>
      </c>
      <c r="F35" s="219">
        <v>37274</v>
      </c>
      <c r="G35" s="219">
        <v>34</v>
      </c>
      <c r="H35" s="219">
        <v>1635</v>
      </c>
      <c r="I35" s="219">
        <v>79</v>
      </c>
      <c r="J35" s="219">
        <v>34743</v>
      </c>
      <c r="K35" s="219">
        <v>36491</v>
      </c>
      <c r="L35" s="218"/>
      <c r="M35" s="219">
        <v>1458</v>
      </c>
      <c r="N35" s="219">
        <v>15126</v>
      </c>
      <c r="O35" s="219">
        <v>1420</v>
      </c>
      <c r="P35" s="219">
        <v>18004</v>
      </c>
      <c r="Q35" s="218"/>
      <c r="R35" s="219">
        <v>-1052</v>
      </c>
      <c r="S35" s="219">
        <v>10128</v>
      </c>
      <c r="T35" s="219">
        <v>9076</v>
      </c>
    </row>
    <row r="36" spans="1:20">
      <c r="A36" s="242">
        <v>18690</v>
      </c>
      <c r="B36" s="243" t="s">
        <v>769</v>
      </c>
      <c r="C36" s="254">
        <f t="shared" si="0"/>
        <v>0</v>
      </c>
      <c r="D36" s="255">
        <f t="shared" si="1"/>
        <v>0</v>
      </c>
      <c r="E36" s="220">
        <v>0</v>
      </c>
      <c r="F36" s="219">
        <v>0</v>
      </c>
      <c r="G36" s="219">
        <v>0</v>
      </c>
      <c r="H36" s="219">
        <v>0</v>
      </c>
      <c r="I36" s="219">
        <v>0</v>
      </c>
      <c r="J36" s="219">
        <v>0</v>
      </c>
      <c r="K36" s="219">
        <v>0</v>
      </c>
      <c r="L36" s="218"/>
      <c r="M36" s="219">
        <v>0</v>
      </c>
      <c r="N36" s="219">
        <v>0</v>
      </c>
      <c r="O36" s="219">
        <v>59072</v>
      </c>
      <c r="P36" s="219">
        <v>59072</v>
      </c>
      <c r="Q36" s="218"/>
      <c r="R36" s="219">
        <v>0</v>
      </c>
      <c r="S36" s="219">
        <v>-29536</v>
      </c>
      <c r="T36" s="219">
        <v>-29536</v>
      </c>
    </row>
    <row r="37" spans="1:20">
      <c r="A37" s="242">
        <v>18740</v>
      </c>
      <c r="B37" s="243" t="s">
        <v>770</v>
      </c>
      <c r="C37" s="254">
        <f t="shared" si="0"/>
        <v>0</v>
      </c>
      <c r="D37" s="255">
        <f t="shared" si="1"/>
        <v>6.5544336441401178E-6</v>
      </c>
      <c r="E37" s="220">
        <v>207379</v>
      </c>
      <c r="F37" s="219">
        <v>0</v>
      </c>
      <c r="G37" s="219">
        <v>0</v>
      </c>
      <c r="H37" s="219">
        <v>0</v>
      </c>
      <c r="I37" s="219">
        <v>0</v>
      </c>
      <c r="J37" s="219">
        <v>12182</v>
      </c>
      <c r="K37" s="219">
        <v>12182</v>
      </c>
      <c r="L37" s="218"/>
      <c r="M37" s="219">
        <v>0</v>
      </c>
      <c r="N37" s="219">
        <v>0</v>
      </c>
      <c r="O37" s="219">
        <v>220405</v>
      </c>
      <c r="P37" s="219">
        <v>220405</v>
      </c>
      <c r="Q37" s="218"/>
      <c r="R37" s="219">
        <v>0</v>
      </c>
      <c r="S37" s="219">
        <v>-38323</v>
      </c>
      <c r="T37" s="219">
        <v>-38323</v>
      </c>
    </row>
    <row r="38" spans="1:20">
      <c r="A38" s="242">
        <v>18780</v>
      </c>
      <c r="B38" s="243" t="s">
        <v>771</v>
      </c>
      <c r="C38" s="254">
        <f t="shared" si="0"/>
        <v>2.033589363432783E-5</v>
      </c>
      <c r="D38" s="255">
        <f t="shared" si="1"/>
        <v>1.8126993444321929E-5</v>
      </c>
      <c r="E38" s="220">
        <v>573529</v>
      </c>
      <c r="F38" s="219">
        <v>564135</v>
      </c>
      <c r="G38" s="219">
        <v>511</v>
      </c>
      <c r="H38" s="219">
        <v>24741</v>
      </c>
      <c r="I38" s="219">
        <v>1188</v>
      </c>
      <c r="J38" s="219">
        <v>212478</v>
      </c>
      <c r="K38" s="219">
        <v>238918</v>
      </c>
      <c r="L38" s="218"/>
      <c r="M38" s="219">
        <v>22070</v>
      </c>
      <c r="N38" s="219">
        <v>228935</v>
      </c>
      <c r="O38" s="219">
        <v>0</v>
      </c>
      <c r="P38" s="219">
        <v>251005</v>
      </c>
      <c r="Q38" s="218"/>
      <c r="R38" s="219">
        <v>-15924</v>
      </c>
      <c r="S38" s="219">
        <v>59773</v>
      </c>
      <c r="T38" s="219">
        <v>43849</v>
      </c>
    </row>
    <row r="39" spans="1:20">
      <c r="A39" s="242">
        <v>19005</v>
      </c>
      <c r="B39" s="243" t="s">
        <v>772</v>
      </c>
      <c r="C39" s="254">
        <f t="shared" si="0"/>
        <v>6.5221188953556726E-4</v>
      </c>
      <c r="D39" s="255">
        <f t="shared" si="1"/>
        <v>6.869546087695526E-4</v>
      </c>
      <c r="E39" s="220">
        <v>21734900</v>
      </c>
      <c r="F39" s="220">
        <v>18092913</v>
      </c>
      <c r="G39" s="220">
        <v>16391</v>
      </c>
      <c r="H39" s="220">
        <v>793477</v>
      </c>
      <c r="I39" s="220">
        <v>38115</v>
      </c>
      <c r="J39" s="220">
        <v>1083352</v>
      </c>
      <c r="K39" s="220">
        <v>1931335</v>
      </c>
      <c r="L39" s="217"/>
      <c r="M39" s="220">
        <v>707817</v>
      </c>
      <c r="N39" s="220">
        <v>7342390</v>
      </c>
      <c r="O39" s="220">
        <v>1001970</v>
      </c>
      <c r="P39" s="220">
        <v>9052177</v>
      </c>
      <c r="Q39" s="217"/>
      <c r="R39" s="220">
        <v>-510685</v>
      </c>
      <c r="S39" s="220">
        <v>209066</v>
      </c>
      <c r="T39" s="220">
        <v>-301619</v>
      </c>
    </row>
    <row r="40" spans="1:20">
      <c r="A40" s="242">
        <v>19100</v>
      </c>
      <c r="B40" s="243" t="s">
        <v>30</v>
      </c>
      <c r="C40" s="254">
        <f t="shared" si="0"/>
        <v>6.1968338987198952E-2</v>
      </c>
      <c r="D40" s="255">
        <f t="shared" si="1"/>
        <v>6.2379403253909858E-2</v>
      </c>
      <c r="E40" s="220">
        <v>1973653098</v>
      </c>
      <c r="F40" s="219">
        <v>1719054473</v>
      </c>
      <c r="G40" s="219">
        <v>1557338</v>
      </c>
      <c r="H40" s="219">
        <v>75390350</v>
      </c>
      <c r="I40" s="219">
        <v>3621372</v>
      </c>
      <c r="J40" s="219">
        <v>98896494</v>
      </c>
      <c r="K40" s="219">
        <v>179465554</v>
      </c>
      <c r="L40" s="218"/>
      <c r="M40" s="219">
        <v>67251526</v>
      </c>
      <c r="N40" s="219">
        <v>697619447</v>
      </c>
      <c r="O40" s="219">
        <v>11689875</v>
      </c>
      <c r="P40" s="219">
        <v>776560848</v>
      </c>
      <c r="Q40" s="218"/>
      <c r="R40" s="219">
        <v>-48521411</v>
      </c>
      <c r="S40" s="219">
        <v>37022986</v>
      </c>
      <c r="T40" s="219">
        <v>-11498425</v>
      </c>
    </row>
    <row r="41" spans="1:20">
      <c r="A41" s="242">
        <v>20100</v>
      </c>
      <c r="B41" s="243" t="s">
        <v>31</v>
      </c>
      <c r="C41" s="254">
        <f t="shared" si="0"/>
        <v>1.0378926139710358E-2</v>
      </c>
      <c r="D41" s="255">
        <f t="shared" si="1"/>
        <v>1.0390856467574363E-2</v>
      </c>
      <c r="E41" s="220">
        <v>328761498</v>
      </c>
      <c r="F41" s="219">
        <v>287920246</v>
      </c>
      <c r="G41" s="219">
        <v>260835</v>
      </c>
      <c r="H41" s="219">
        <v>12626946</v>
      </c>
      <c r="I41" s="219">
        <v>606535</v>
      </c>
      <c r="J41" s="219">
        <v>18751919</v>
      </c>
      <c r="K41" s="219">
        <v>32246235</v>
      </c>
      <c r="L41" s="218"/>
      <c r="M41" s="219">
        <v>11263794</v>
      </c>
      <c r="N41" s="219">
        <v>116842582</v>
      </c>
      <c r="O41" s="219">
        <v>16341745</v>
      </c>
      <c r="P41" s="219">
        <v>144448121</v>
      </c>
      <c r="Q41" s="218"/>
      <c r="R41" s="219">
        <v>-8126733</v>
      </c>
      <c r="S41" s="219">
        <v>-2682499</v>
      </c>
      <c r="T41" s="219">
        <v>-10809232</v>
      </c>
    </row>
    <row r="42" spans="1:20">
      <c r="A42" s="242">
        <v>20200</v>
      </c>
      <c r="B42" s="243" t="s">
        <v>773</v>
      </c>
      <c r="C42" s="254">
        <f t="shared" si="0"/>
        <v>1.5421973406896572E-3</v>
      </c>
      <c r="D42" s="255">
        <f t="shared" si="1"/>
        <v>1.554574085520998E-3</v>
      </c>
      <c r="E42" s="220">
        <v>49185946</v>
      </c>
      <c r="F42" s="220">
        <v>42781867</v>
      </c>
      <c r="G42" s="220">
        <v>38757</v>
      </c>
      <c r="H42" s="220">
        <v>1876229</v>
      </c>
      <c r="I42" s="220">
        <v>90125</v>
      </c>
      <c r="J42" s="220">
        <v>5156811</v>
      </c>
      <c r="K42" s="220">
        <v>7161922</v>
      </c>
      <c r="L42" s="217"/>
      <c r="M42" s="220">
        <v>1673679</v>
      </c>
      <c r="N42" s="220">
        <v>17361557</v>
      </c>
      <c r="O42" s="220">
        <v>770591</v>
      </c>
      <c r="P42" s="220">
        <v>19805827</v>
      </c>
      <c r="Q42" s="217"/>
      <c r="R42" s="220">
        <v>-1207547</v>
      </c>
      <c r="S42" s="220">
        <v>1181510</v>
      </c>
      <c r="T42" s="220">
        <v>-26037</v>
      </c>
    </row>
    <row r="43" spans="1:20">
      <c r="A43" s="242">
        <v>20300</v>
      </c>
      <c r="B43" s="243" t="s">
        <v>33</v>
      </c>
      <c r="C43" s="254">
        <f t="shared" si="0"/>
        <v>2.4266376627953275E-2</v>
      </c>
      <c r="D43" s="255">
        <f t="shared" si="1"/>
        <v>2.4363414282971303E-2</v>
      </c>
      <c r="E43" s="220">
        <v>770846234</v>
      </c>
      <c r="F43" s="219">
        <v>673169944</v>
      </c>
      <c r="G43" s="219">
        <v>609843</v>
      </c>
      <c r="H43" s="219">
        <v>29522344</v>
      </c>
      <c r="I43" s="219">
        <v>1418105</v>
      </c>
      <c r="J43" s="219">
        <v>35916753</v>
      </c>
      <c r="K43" s="219">
        <v>67467045</v>
      </c>
      <c r="L43" s="218"/>
      <c r="M43" s="219">
        <v>26335236</v>
      </c>
      <c r="N43" s="219">
        <v>273182992</v>
      </c>
      <c r="O43" s="219">
        <v>51300828</v>
      </c>
      <c r="P43" s="219">
        <v>350819056</v>
      </c>
      <c r="Q43" s="218"/>
      <c r="R43" s="219">
        <v>-19000651</v>
      </c>
      <c r="S43" s="219">
        <v>-13000015</v>
      </c>
      <c r="T43" s="219">
        <v>-32000666</v>
      </c>
    </row>
    <row r="44" spans="1:20">
      <c r="A44" s="242">
        <v>20400</v>
      </c>
      <c r="B44" s="243" t="s">
        <v>34</v>
      </c>
      <c r="C44" s="254">
        <f t="shared" si="0"/>
        <v>1.1520647917963622E-3</v>
      </c>
      <c r="D44" s="255">
        <f t="shared" si="1"/>
        <v>1.1262660144521651E-3</v>
      </c>
      <c r="E44" s="220">
        <v>35634493</v>
      </c>
      <c r="F44" s="219">
        <v>31959258</v>
      </c>
      <c r="G44" s="219">
        <v>28953</v>
      </c>
      <c r="H44" s="219">
        <v>1401596</v>
      </c>
      <c r="I44" s="219">
        <v>67326</v>
      </c>
      <c r="J44" s="219">
        <v>1712486</v>
      </c>
      <c r="K44" s="219">
        <v>3210361</v>
      </c>
      <c r="L44" s="218"/>
      <c r="M44" s="219">
        <v>1250285</v>
      </c>
      <c r="N44" s="219">
        <v>12969571</v>
      </c>
      <c r="O44" s="219">
        <v>2438956</v>
      </c>
      <c r="P44" s="219">
        <v>16658812</v>
      </c>
      <c r="Q44" s="218"/>
      <c r="R44" s="219">
        <v>-902070</v>
      </c>
      <c r="S44" s="219">
        <v>-784568</v>
      </c>
      <c r="T44" s="219">
        <v>-1686638</v>
      </c>
    </row>
    <row r="45" spans="1:20">
      <c r="A45" s="242">
        <v>20600</v>
      </c>
      <c r="B45" s="243" t="s">
        <v>35</v>
      </c>
      <c r="C45" s="254">
        <f t="shared" si="0"/>
        <v>2.7050508785661674E-3</v>
      </c>
      <c r="D45" s="255">
        <f t="shared" si="1"/>
        <v>2.9204613367199584E-3</v>
      </c>
      <c r="E45" s="220">
        <v>92401935</v>
      </c>
      <c r="F45" s="219">
        <v>75040414</v>
      </c>
      <c r="G45" s="219">
        <v>67981</v>
      </c>
      <c r="H45" s="219">
        <v>3290950</v>
      </c>
      <c r="I45" s="219">
        <v>158081</v>
      </c>
      <c r="J45" s="219">
        <v>7924065</v>
      </c>
      <c r="K45" s="219">
        <v>11441077</v>
      </c>
      <c r="L45" s="218"/>
      <c r="M45" s="219">
        <v>2935673</v>
      </c>
      <c r="N45" s="219">
        <v>30452585</v>
      </c>
      <c r="O45" s="219">
        <v>10596557</v>
      </c>
      <c r="P45" s="219">
        <v>43984815</v>
      </c>
      <c r="Q45" s="218"/>
      <c r="R45" s="219">
        <v>-2118064</v>
      </c>
      <c r="S45" s="219">
        <v>-671418</v>
      </c>
      <c r="T45" s="219">
        <v>-2789482</v>
      </c>
    </row>
    <row r="46" spans="1:20">
      <c r="A46" s="242">
        <v>20700</v>
      </c>
      <c r="B46" s="243" t="s">
        <v>774</v>
      </c>
      <c r="C46" s="254">
        <f t="shared" si="0"/>
        <v>5.9081360057557106E-3</v>
      </c>
      <c r="D46" s="255">
        <f t="shared" si="1"/>
        <v>5.8562289838325742E-3</v>
      </c>
      <c r="E46" s="220">
        <v>185288154</v>
      </c>
      <c r="F46" s="219">
        <v>163896722</v>
      </c>
      <c r="G46" s="219">
        <v>148479</v>
      </c>
      <c r="H46" s="219">
        <v>7187807</v>
      </c>
      <c r="I46" s="219">
        <v>345266</v>
      </c>
      <c r="J46" s="219">
        <v>12471674</v>
      </c>
      <c r="K46" s="219">
        <v>20153226</v>
      </c>
      <c r="L46" s="218"/>
      <c r="M46" s="219">
        <v>6411841</v>
      </c>
      <c r="N46" s="219">
        <v>66511877</v>
      </c>
      <c r="O46" s="219">
        <v>10964598</v>
      </c>
      <c r="P46" s="219">
        <v>83888316</v>
      </c>
      <c r="Q46" s="218"/>
      <c r="R46" s="219">
        <v>-4626089</v>
      </c>
      <c r="S46" s="219">
        <v>-1845087</v>
      </c>
      <c r="T46" s="219">
        <v>-6471176</v>
      </c>
    </row>
    <row r="47" spans="1:20">
      <c r="A47" s="242">
        <v>20800</v>
      </c>
      <c r="B47" s="243" t="s">
        <v>775</v>
      </c>
      <c r="C47" s="254">
        <f t="shared" si="0"/>
        <v>4.336703693392392E-3</v>
      </c>
      <c r="D47" s="255">
        <f t="shared" si="1"/>
        <v>4.4494108386401434E-3</v>
      </c>
      <c r="E47" s="220">
        <v>140777132</v>
      </c>
      <c r="F47" s="219">
        <v>120303852</v>
      </c>
      <c r="G47" s="219">
        <v>108987</v>
      </c>
      <c r="H47" s="219">
        <v>5276011</v>
      </c>
      <c r="I47" s="219">
        <v>253433</v>
      </c>
      <c r="J47" s="219">
        <v>2675391</v>
      </c>
      <c r="K47" s="219">
        <v>8313822</v>
      </c>
      <c r="L47" s="218"/>
      <c r="M47" s="219">
        <v>4706435</v>
      </c>
      <c r="N47" s="219">
        <v>48821202</v>
      </c>
      <c r="O47" s="219">
        <v>11919739</v>
      </c>
      <c r="P47" s="219">
        <v>65447376</v>
      </c>
      <c r="Q47" s="218"/>
      <c r="R47" s="219">
        <v>-3395654</v>
      </c>
      <c r="S47" s="219">
        <v>-3833819</v>
      </c>
      <c r="T47" s="219">
        <v>-7229473</v>
      </c>
    </row>
    <row r="48" spans="1:20">
      <c r="A48" s="242">
        <v>20900</v>
      </c>
      <c r="B48" s="243" t="s">
        <v>38</v>
      </c>
      <c r="C48" s="254">
        <f t="shared" si="0"/>
        <v>1.021773998999766E-2</v>
      </c>
      <c r="D48" s="255">
        <f t="shared" si="1"/>
        <v>1.0044522891711498E-2</v>
      </c>
      <c r="E48" s="220">
        <v>317803677</v>
      </c>
      <c r="F48" s="219">
        <v>283448805</v>
      </c>
      <c r="G48" s="219">
        <v>256784</v>
      </c>
      <c r="H48" s="219">
        <v>12430848</v>
      </c>
      <c r="I48" s="219">
        <v>597115</v>
      </c>
      <c r="J48" s="219">
        <v>35206467</v>
      </c>
      <c r="K48" s="219">
        <v>48491214</v>
      </c>
      <c r="L48" s="218"/>
      <c r="M48" s="219">
        <v>11088866</v>
      </c>
      <c r="N48" s="219">
        <v>115028001</v>
      </c>
      <c r="O48" s="219">
        <v>16911348</v>
      </c>
      <c r="P48" s="219">
        <v>143028215</v>
      </c>
      <c r="Q48" s="218"/>
      <c r="R48" s="219">
        <v>-8000522</v>
      </c>
      <c r="S48" s="219">
        <v>1056616</v>
      </c>
      <c r="T48" s="219">
        <v>-6943906</v>
      </c>
    </row>
    <row r="49" spans="1:20">
      <c r="A49" s="242">
        <v>21200</v>
      </c>
      <c r="B49" s="243" t="s">
        <v>776</v>
      </c>
      <c r="C49" s="254">
        <f t="shared" si="0"/>
        <v>3.1545259107226185E-3</v>
      </c>
      <c r="D49" s="255">
        <f t="shared" si="1"/>
        <v>3.0559204327191055E-3</v>
      </c>
      <c r="E49" s="220">
        <v>96687793</v>
      </c>
      <c r="F49" s="219">
        <v>87509234</v>
      </c>
      <c r="G49" s="219">
        <v>79277</v>
      </c>
      <c r="H49" s="219">
        <v>3837779</v>
      </c>
      <c r="I49" s="219">
        <v>184348</v>
      </c>
      <c r="J49" s="219">
        <v>8317876</v>
      </c>
      <c r="K49" s="219">
        <v>12419280</v>
      </c>
      <c r="L49" s="218"/>
      <c r="M49" s="219">
        <v>3423469</v>
      </c>
      <c r="N49" s="219">
        <v>35512629</v>
      </c>
      <c r="O49" s="219">
        <v>6737146</v>
      </c>
      <c r="P49" s="219">
        <v>45673244</v>
      </c>
      <c r="Q49" s="218"/>
      <c r="R49" s="219">
        <v>-2470005</v>
      </c>
      <c r="S49" s="219">
        <v>-1183496</v>
      </c>
      <c r="T49" s="219">
        <v>-3653501</v>
      </c>
    </row>
    <row r="50" spans="1:20">
      <c r="A50" s="242">
        <v>21300</v>
      </c>
      <c r="B50" s="243" t="s">
        <v>777</v>
      </c>
      <c r="C50" s="254">
        <f t="shared" si="0"/>
        <v>3.9037771332400696E-2</v>
      </c>
      <c r="D50" s="255">
        <f t="shared" si="1"/>
        <v>3.8835592233019856E-2</v>
      </c>
      <c r="E50" s="220">
        <v>1228738701</v>
      </c>
      <c r="F50" s="219">
        <v>1082941007</v>
      </c>
      <c r="G50" s="219">
        <v>981066</v>
      </c>
      <c r="H50" s="219">
        <v>47493144</v>
      </c>
      <c r="I50" s="219">
        <v>2281331</v>
      </c>
      <c r="J50" s="219">
        <v>83913229</v>
      </c>
      <c r="K50" s="219">
        <v>134668770</v>
      </c>
      <c r="L50" s="218"/>
      <c r="M50" s="219">
        <v>42365984</v>
      </c>
      <c r="N50" s="219">
        <v>439474559</v>
      </c>
      <c r="O50" s="219">
        <v>62121200</v>
      </c>
      <c r="P50" s="219">
        <v>543961743</v>
      </c>
      <c r="Q50" s="218"/>
      <c r="R50" s="219">
        <v>-30566701</v>
      </c>
      <c r="S50" s="219">
        <v>-4966011</v>
      </c>
      <c r="T50" s="219">
        <v>-35532712</v>
      </c>
    </row>
    <row r="51" spans="1:20">
      <c r="A51" s="242">
        <v>21520</v>
      </c>
      <c r="B51" s="243" t="s">
        <v>778</v>
      </c>
      <c r="C51" s="254">
        <f t="shared" si="0"/>
        <v>6.959545879772247E-2</v>
      </c>
      <c r="D51" s="255">
        <f t="shared" si="1"/>
        <v>6.9092226761333322E-2</v>
      </c>
      <c r="E51" s="220">
        <v>2186043474</v>
      </c>
      <c r="F51" s="220">
        <v>1930637269</v>
      </c>
      <c r="G51" s="220">
        <v>1749017</v>
      </c>
      <c r="H51" s="220">
        <v>84669463</v>
      </c>
      <c r="I51" s="220">
        <v>4067094</v>
      </c>
      <c r="J51" s="220">
        <v>146674266</v>
      </c>
      <c r="K51" s="220">
        <v>237159840</v>
      </c>
      <c r="L51" s="217"/>
      <c r="M51" s="220">
        <v>75528905</v>
      </c>
      <c r="N51" s="220">
        <v>783483086</v>
      </c>
      <c r="O51" s="220">
        <v>127408418</v>
      </c>
      <c r="P51" s="220">
        <v>986420409</v>
      </c>
      <c r="Q51" s="217"/>
      <c r="R51" s="220">
        <v>-54493435</v>
      </c>
      <c r="S51" s="220">
        <v>-20429270</v>
      </c>
      <c r="T51" s="220">
        <v>-74922705</v>
      </c>
    </row>
    <row r="52" spans="1:20">
      <c r="A52" s="242">
        <v>21525</v>
      </c>
      <c r="B52" s="243" t="s">
        <v>779</v>
      </c>
      <c r="C52" s="254">
        <f t="shared" si="0"/>
        <v>1.6588637318114268E-3</v>
      </c>
      <c r="D52" s="255">
        <f t="shared" si="1"/>
        <v>1.5966124875520426E-3</v>
      </c>
      <c r="E52" s="220">
        <v>50516020</v>
      </c>
      <c r="F52" s="219">
        <v>46018292</v>
      </c>
      <c r="G52" s="219">
        <v>41689</v>
      </c>
      <c r="H52" s="219">
        <v>2018165</v>
      </c>
      <c r="I52" s="219">
        <v>96942</v>
      </c>
      <c r="J52" s="219">
        <v>2166289</v>
      </c>
      <c r="K52" s="219">
        <v>4323085</v>
      </c>
      <c r="L52" s="218"/>
      <c r="M52" s="219">
        <v>1800292</v>
      </c>
      <c r="N52" s="219">
        <v>18674950</v>
      </c>
      <c r="O52" s="219">
        <v>3215242</v>
      </c>
      <c r="P52" s="219">
        <v>23690484</v>
      </c>
      <c r="Q52" s="218"/>
      <c r="R52" s="219">
        <v>-1298895</v>
      </c>
      <c r="S52" s="219">
        <v>-809631</v>
      </c>
      <c r="T52" s="219">
        <v>-2108526</v>
      </c>
    </row>
    <row r="53" spans="1:20">
      <c r="A53" s="242">
        <v>21525.200000000001</v>
      </c>
      <c r="B53" s="243" t="s">
        <v>780</v>
      </c>
      <c r="C53" s="254">
        <f t="shared" si="0"/>
        <v>1.5081909220662163E-4</v>
      </c>
      <c r="D53" s="255">
        <f t="shared" si="1"/>
        <v>1.4981317893950291E-4</v>
      </c>
      <c r="E53" s="220">
        <v>4740014</v>
      </c>
      <c r="F53" s="219">
        <v>4183850</v>
      </c>
      <c r="G53" s="219">
        <v>3790</v>
      </c>
      <c r="H53" s="219">
        <v>183486</v>
      </c>
      <c r="I53" s="219">
        <v>8814</v>
      </c>
      <c r="J53" s="219">
        <v>1846458</v>
      </c>
      <c r="K53" s="219">
        <v>2042548</v>
      </c>
      <c r="L53" s="218"/>
      <c r="M53" s="219">
        <v>163677</v>
      </c>
      <c r="N53" s="219">
        <v>1697872</v>
      </c>
      <c r="O53" s="219">
        <v>88700</v>
      </c>
      <c r="P53" s="219">
        <v>1950249</v>
      </c>
      <c r="Q53" s="218"/>
      <c r="R53" s="219">
        <v>-118093</v>
      </c>
      <c r="S53" s="219">
        <v>554572</v>
      </c>
      <c r="T53" s="219">
        <v>436479</v>
      </c>
    </row>
    <row r="54" spans="1:20">
      <c r="A54" s="242">
        <v>21550</v>
      </c>
      <c r="B54" s="243" t="s">
        <v>43</v>
      </c>
      <c r="C54" s="254">
        <f t="shared" si="0"/>
        <v>4.3836408579755425E-2</v>
      </c>
      <c r="D54" s="255">
        <f t="shared" si="1"/>
        <v>4.2226732570223711E-2</v>
      </c>
      <c r="E54" s="220">
        <v>1336032684</v>
      </c>
      <c r="F54" s="220">
        <v>1216059289</v>
      </c>
      <c r="G54" s="220">
        <v>1101661</v>
      </c>
      <c r="H54" s="220">
        <v>53331140</v>
      </c>
      <c r="I54" s="220">
        <v>2561759</v>
      </c>
      <c r="J54" s="220">
        <v>152353519</v>
      </c>
      <c r="K54" s="220">
        <v>209348079</v>
      </c>
      <c r="L54" s="217"/>
      <c r="M54" s="220">
        <v>47573735</v>
      </c>
      <c r="N54" s="220">
        <v>493496059</v>
      </c>
      <c r="O54" s="220">
        <v>8055354</v>
      </c>
      <c r="P54" s="220">
        <v>549125148</v>
      </c>
      <c r="Q54" s="217"/>
      <c r="R54" s="220">
        <v>-34324051</v>
      </c>
      <c r="S54" s="220">
        <v>31859795</v>
      </c>
      <c r="T54" s="220">
        <v>-2464256</v>
      </c>
    </row>
    <row r="55" spans="1:20">
      <c r="A55" s="242">
        <v>21570</v>
      </c>
      <c r="B55" s="243" t="s">
        <v>44</v>
      </c>
      <c r="C55" s="254">
        <f t="shared" si="0"/>
        <v>1.8549164035308247E-4</v>
      </c>
      <c r="D55" s="255">
        <f t="shared" si="1"/>
        <v>1.8252064955017765E-4</v>
      </c>
      <c r="E55" s="220">
        <v>5774862</v>
      </c>
      <c r="F55" s="219">
        <v>5145696</v>
      </c>
      <c r="G55" s="219">
        <v>4662</v>
      </c>
      <c r="H55" s="219">
        <v>225668</v>
      </c>
      <c r="I55" s="219">
        <v>10840</v>
      </c>
      <c r="J55" s="219">
        <v>815301</v>
      </c>
      <c r="K55" s="219">
        <v>1056471</v>
      </c>
      <c r="L55" s="218"/>
      <c r="M55" s="219">
        <v>201306</v>
      </c>
      <c r="N55" s="219">
        <v>2088205</v>
      </c>
      <c r="O55" s="219">
        <v>20460</v>
      </c>
      <c r="P55" s="219">
        <v>2309971</v>
      </c>
      <c r="Q55" s="218"/>
      <c r="R55" s="219">
        <v>-145240</v>
      </c>
      <c r="S55" s="219">
        <v>216965</v>
      </c>
      <c r="T55" s="219">
        <v>71725</v>
      </c>
    </row>
    <row r="56" spans="1:20">
      <c r="A56" s="242">
        <v>21800</v>
      </c>
      <c r="B56" s="243" t="s">
        <v>45</v>
      </c>
      <c r="C56" s="254">
        <f t="shared" si="0"/>
        <v>5.8087701291700301E-3</v>
      </c>
      <c r="D56" s="255">
        <f t="shared" si="1"/>
        <v>5.7892033660579623E-3</v>
      </c>
      <c r="E56" s="220">
        <v>183167497</v>
      </c>
      <c r="F56" s="219">
        <v>161140228</v>
      </c>
      <c r="G56" s="219">
        <v>145981</v>
      </c>
      <c r="H56" s="219">
        <v>7066919</v>
      </c>
      <c r="I56" s="219">
        <v>339459</v>
      </c>
      <c r="J56" s="219">
        <v>14408014</v>
      </c>
      <c r="K56" s="219">
        <v>21960373</v>
      </c>
      <c r="L56" s="218"/>
      <c r="M56" s="219">
        <v>6304004</v>
      </c>
      <c r="N56" s="219">
        <v>65393249</v>
      </c>
      <c r="O56" s="219">
        <v>9423034</v>
      </c>
      <c r="P56" s="219">
        <v>81120287</v>
      </c>
      <c r="Q56" s="218"/>
      <c r="R56" s="219">
        <v>-4548285</v>
      </c>
      <c r="S56" s="219">
        <v>-373807</v>
      </c>
      <c r="T56" s="219">
        <v>-4922092</v>
      </c>
    </row>
    <row r="57" spans="1:20">
      <c r="A57" s="242">
        <v>21900</v>
      </c>
      <c r="B57" s="243" t="s">
        <v>46</v>
      </c>
      <c r="C57" s="254">
        <f t="shared" si="0"/>
        <v>2.7916493387151573E-3</v>
      </c>
      <c r="D57" s="255">
        <f t="shared" si="1"/>
        <v>2.9853166926039811E-3</v>
      </c>
      <c r="E57" s="220">
        <v>94453926</v>
      </c>
      <c r="F57" s="219">
        <v>77442729</v>
      </c>
      <c r="G57" s="219">
        <v>70157</v>
      </c>
      <c r="H57" s="219">
        <v>3396306</v>
      </c>
      <c r="I57" s="219">
        <v>163141</v>
      </c>
      <c r="J57" s="219">
        <v>2456478</v>
      </c>
      <c r="K57" s="219">
        <v>6086082</v>
      </c>
      <c r="L57" s="218"/>
      <c r="M57" s="219">
        <v>3029655</v>
      </c>
      <c r="N57" s="219">
        <v>31427482</v>
      </c>
      <c r="O57" s="219">
        <v>15387257</v>
      </c>
      <c r="P57" s="219">
        <v>49844394</v>
      </c>
      <c r="Q57" s="218"/>
      <c r="R57" s="219">
        <v>-2185872</v>
      </c>
      <c r="S57" s="219">
        <v>-3928573</v>
      </c>
      <c r="T57" s="219">
        <v>-6114445</v>
      </c>
    </row>
    <row r="58" spans="1:20">
      <c r="A58" s="242">
        <v>22000</v>
      </c>
      <c r="B58" s="243" t="s">
        <v>47</v>
      </c>
      <c r="C58" s="254">
        <f t="shared" si="0"/>
        <v>2.8325101973268635E-3</v>
      </c>
      <c r="D58" s="255">
        <f t="shared" si="1"/>
        <v>2.839276139713881E-3</v>
      </c>
      <c r="E58" s="220">
        <v>89833276</v>
      </c>
      <c r="F58" s="219">
        <v>78576244</v>
      </c>
      <c r="G58" s="219">
        <v>71184</v>
      </c>
      <c r="H58" s="219">
        <v>3446017</v>
      </c>
      <c r="I58" s="219">
        <v>165529</v>
      </c>
      <c r="J58" s="219">
        <v>339210</v>
      </c>
      <c r="K58" s="219">
        <v>4021940</v>
      </c>
      <c r="L58" s="218"/>
      <c r="M58" s="219">
        <v>3073999</v>
      </c>
      <c r="N58" s="219">
        <v>31887481</v>
      </c>
      <c r="O58" s="219">
        <v>11044772</v>
      </c>
      <c r="P58" s="219">
        <v>46006252</v>
      </c>
      <c r="Q58" s="218"/>
      <c r="R58" s="219">
        <v>-2217866</v>
      </c>
      <c r="S58" s="219">
        <v>-3060827</v>
      </c>
      <c r="T58" s="219">
        <v>-5278693</v>
      </c>
    </row>
    <row r="59" spans="1:20">
      <c r="A59" s="242">
        <v>23000</v>
      </c>
      <c r="B59" s="243" t="s">
        <v>48</v>
      </c>
      <c r="C59" s="254">
        <f t="shared" si="0"/>
        <v>2.4091763601146159E-3</v>
      </c>
      <c r="D59" s="255">
        <f t="shared" si="1"/>
        <v>2.4844759950290768E-3</v>
      </c>
      <c r="E59" s="220">
        <v>78607577</v>
      </c>
      <c r="F59" s="219">
        <v>66832603</v>
      </c>
      <c r="G59" s="219">
        <v>60545</v>
      </c>
      <c r="H59" s="219">
        <v>2930991</v>
      </c>
      <c r="I59" s="219">
        <v>140790</v>
      </c>
      <c r="J59" s="219">
        <v>3101661</v>
      </c>
      <c r="K59" s="219">
        <v>6233987</v>
      </c>
      <c r="L59" s="218"/>
      <c r="M59" s="219">
        <v>2614574</v>
      </c>
      <c r="N59" s="219">
        <v>27121725</v>
      </c>
      <c r="O59" s="219">
        <v>6028880</v>
      </c>
      <c r="P59" s="219">
        <v>35765179</v>
      </c>
      <c r="Q59" s="218"/>
      <c r="R59" s="219">
        <v>-1886392</v>
      </c>
      <c r="S59" s="219">
        <v>-955698</v>
      </c>
      <c r="T59" s="219">
        <v>-2842090</v>
      </c>
    </row>
    <row r="60" spans="1:20">
      <c r="A60" s="242">
        <v>23100</v>
      </c>
      <c r="B60" s="243" t="s">
        <v>49</v>
      </c>
      <c r="C60" s="254">
        <f t="shared" si="0"/>
        <v>1.5479745138071625E-2</v>
      </c>
      <c r="D60" s="255">
        <f t="shared" si="1"/>
        <v>1.5402893051939804E-2</v>
      </c>
      <c r="E60" s="220">
        <v>487339827</v>
      </c>
      <c r="F60" s="219">
        <v>429421307</v>
      </c>
      <c r="G60" s="219">
        <v>389024</v>
      </c>
      <c r="H60" s="219">
        <v>18832575</v>
      </c>
      <c r="I60" s="219">
        <v>904622</v>
      </c>
      <c r="J60" s="219">
        <v>43965935</v>
      </c>
      <c r="K60" s="219">
        <v>64092156</v>
      </c>
      <c r="L60" s="218"/>
      <c r="M60" s="219">
        <v>16799490</v>
      </c>
      <c r="N60" s="219">
        <v>174265946</v>
      </c>
      <c r="O60" s="219">
        <v>14546924</v>
      </c>
      <c r="P60" s="219">
        <v>205612360</v>
      </c>
      <c r="Q60" s="218"/>
      <c r="R60" s="219">
        <v>-12120690</v>
      </c>
      <c r="S60" s="219">
        <v>5209990</v>
      </c>
      <c r="T60" s="219">
        <v>-6910700</v>
      </c>
    </row>
    <row r="61" spans="1:20">
      <c r="A61" s="242">
        <v>23200</v>
      </c>
      <c r="B61" s="243" t="s">
        <v>50</v>
      </c>
      <c r="C61" s="254">
        <f t="shared" si="0"/>
        <v>8.2023694979237623E-3</v>
      </c>
      <c r="D61" s="255">
        <f t="shared" si="1"/>
        <v>8.2034718029658938E-3</v>
      </c>
      <c r="E61" s="220">
        <v>259553742</v>
      </c>
      <c r="F61" s="219">
        <v>227540712</v>
      </c>
      <c r="G61" s="219">
        <v>206135</v>
      </c>
      <c r="H61" s="219">
        <v>9978959</v>
      </c>
      <c r="I61" s="219">
        <v>479339</v>
      </c>
      <c r="J61" s="219">
        <v>31299146</v>
      </c>
      <c r="K61" s="219">
        <v>41963579</v>
      </c>
      <c r="L61" s="218"/>
      <c r="M61" s="219">
        <v>8901673</v>
      </c>
      <c r="N61" s="219">
        <v>92339614</v>
      </c>
      <c r="O61" s="219">
        <v>11200512</v>
      </c>
      <c r="P61" s="219">
        <v>112441799</v>
      </c>
      <c r="Q61" s="218"/>
      <c r="R61" s="219">
        <v>-6422481</v>
      </c>
      <c r="S61" s="219">
        <v>3010135</v>
      </c>
      <c r="T61" s="219">
        <v>-3412346</v>
      </c>
    </row>
    <row r="62" spans="1:20">
      <c r="A62" s="242">
        <v>30000</v>
      </c>
      <c r="B62" s="243" t="s">
        <v>51</v>
      </c>
      <c r="C62" s="254">
        <f t="shared" si="0"/>
        <v>7.6123193995140807E-4</v>
      </c>
      <c r="D62" s="255">
        <f t="shared" si="1"/>
        <v>7.8485976052765501E-4</v>
      </c>
      <c r="E62" s="220">
        <v>24832570</v>
      </c>
      <c r="F62" s="219">
        <v>21117222</v>
      </c>
      <c r="G62" s="219">
        <v>19131</v>
      </c>
      <c r="H62" s="219">
        <v>926111</v>
      </c>
      <c r="I62" s="219">
        <v>44486</v>
      </c>
      <c r="J62" s="219">
        <v>400814</v>
      </c>
      <c r="K62" s="219">
        <v>1390542</v>
      </c>
      <c r="L62" s="218"/>
      <c r="M62" s="219">
        <v>826132</v>
      </c>
      <c r="N62" s="219">
        <v>8569702</v>
      </c>
      <c r="O62" s="219">
        <v>3948024</v>
      </c>
      <c r="P62" s="219">
        <v>13343858</v>
      </c>
      <c r="Q62" s="218"/>
      <c r="R62" s="219">
        <v>-596048</v>
      </c>
      <c r="S62" s="219">
        <v>-827547</v>
      </c>
      <c r="T62" s="219">
        <v>-1423595</v>
      </c>
    </row>
    <row r="63" spans="1:20">
      <c r="A63" s="242">
        <v>30100</v>
      </c>
      <c r="B63" s="243" t="s">
        <v>52</v>
      </c>
      <c r="C63" s="254">
        <f t="shared" si="0"/>
        <v>7.3812994518501693E-3</v>
      </c>
      <c r="D63" s="255">
        <f t="shared" si="1"/>
        <v>7.3597556120430967E-3</v>
      </c>
      <c r="E63" s="220">
        <v>232858984</v>
      </c>
      <c r="F63" s="220">
        <v>204763530</v>
      </c>
      <c r="G63" s="220">
        <v>185501</v>
      </c>
      <c r="H63" s="220">
        <v>8980049</v>
      </c>
      <c r="I63" s="220">
        <v>431356</v>
      </c>
      <c r="J63" s="220">
        <v>2038498</v>
      </c>
      <c r="K63" s="220">
        <v>11635404</v>
      </c>
      <c r="L63" s="217"/>
      <c r="M63" s="220">
        <v>8010601</v>
      </c>
      <c r="N63" s="220">
        <v>83096273</v>
      </c>
      <c r="O63" s="220">
        <v>12984281</v>
      </c>
      <c r="P63" s="220">
        <v>104091155</v>
      </c>
      <c r="Q63" s="217"/>
      <c r="R63" s="220">
        <v>-5779581</v>
      </c>
      <c r="S63" s="220">
        <v>-2928122</v>
      </c>
      <c r="T63" s="220">
        <v>-8707703</v>
      </c>
    </row>
    <row r="64" spans="1:20">
      <c r="A64" s="242">
        <v>30102</v>
      </c>
      <c r="B64" s="243" t="s">
        <v>53</v>
      </c>
      <c r="C64" s="254">
        <f t="shared" si="0"/>
        <v>1.5164855485745143E-4</v>
      </c>
      <c r="D64" s="255">
        <f t="shared" si="1"/>
        <v>1.4853322822469217E-4</v>
      </c>
      <c r="E64" s="220">
        <v>4699517</v>
      </c>
      <c r="F64" s="219">
        <v>4206860</v>
      </c>
      <c r="G64" s="219">
        <v>3811</v>
      </c>
      <c r="H64" s="219">
        <v>184495</v>
      </c>
      <c r="I64" s="219">
        <v>8862</v>
      </c>
      <c r="J64" s="219">
        <v>143075</v>
      </c>
      <c r="K64" s="219">
        <v>340243</v>
      </c>
      <c r="L64" s="218"/>
      <c r="M64" s="219">
        <v>164578</v>
      </c>
      <c r="N64" s="219">
        <v>1707210</v>
      </c>
      <c r="O64" s="219">
        <v>10880</v>
      </c>
      <c r="P64" s="219">
        <v>1882668</v>
      </c>
      <c r="Q64" s="218"/>
      <c r="R64" s="219">
        <v>-118743</v>
      </c>
      <c r="S64" s="219">
        <v>37589</v>
      </c>
      <c r="T64" s="219">
        <v>-81154</v>
      </c>
    </row>
    <row r="65" spans="1:20">
      <c r="A65" s="242">
        <v>30103</v>
      </c>
      <c r="B65" s="243" t="s">
        <v>54</v>
      </c>
      <c r="C65" s="254">
        <f t="shared" si="0"/>
        <v>2.1767075383818306E-4</v>
      </c>
      <c r="D65" s="255">
        <f t="shared" si="1"/>
        <v>1.9298478473697047E-4</v>
      </c>
      <c r="E65" s="220">
        <v>6105942</v>
      </c>
      <c r="F65" s="219">
        <v>6038372</v>
      </c>
      <c r="G65" s="219">
        <v>5470</v>
      </c>
      <c r="H65" s="219">
        <v>264817</v>
      </c>
      <c r="I65" s="219">
        <v>12720</v>
      </c>
      <c r="J65" s="219">
        <v>1380027</v>
      </c>
      <c r="K65" s="219">
        <v>1663034</v>
      </c>
      <c r="L65" s="218"/>
      <c r="M65" s="219">
        <v>236229</v>
      </c>
      <c r="N65" s="219">
        <v>2450467</v>
      </c>
      <c r="O65" s="219">
        <v>197631</v>
      </c>
      <c r="P65" s="219">
        <v>2884327</v>
      </c>
      <c r="Q65" s="218"/>
      <c r="R65" s="219">
        <v>-170437</v>
      </c>
      <c r="S65" s="219">
        <v>351741</v>
      </c>
      <c r="T65" s="219">
        <v>181304</v>
      </c>
    </row>
    <row r="66" spans="1:20">
      <c r="A66" s="242">
        <v>30104</v>
      </c>
      <c r="B66" s="243" t="s">
        <v>55</v>
      </c>
      <c r="C66" s="254">
        <f t="shared" si="0"/>
        <v>9.944096440409327E-5</v>
      </c>
      <c r="D66" s="255">
        <f t="shared" si="1"/>
        <v>1.1036618958243527E-4</v>
      </c>
      <c r="E66" s="220">
        <v>3491931</v>
      </c>
      <c r="F66" s="220">
        <v>2758577</v>
      </c>
      <c r="G66" s="220">
        <v>2499</v>
      </c>
      <c r="H66" s="220">
        <v>120979</v>
      </c>
      <c r="I66" s="220">
        <v>5811</v>
      </c>
      <c r="J66" s="220">
        <v>260299</v>
      </c>
      <c r="K66" s="220">
        <v>389588</v>
      </c>
      <c r="L66" s="217"/>
      <c r="M66" s="220">
        <v>107919</v>
      </c>
      <c r="N66" s="220">
        <v>1119474</v>
      </c>
      <c r="O66" s="220">
        <v>757342</v>
      </c>
      <c r="P66" s="220">
        <v>1984735</v>
      </c>
      <c r="Q66" s="217"/>
      <c r="R66" s="220">
        <v>-77862</v>
      </c>
      <c r="S66" s="220">
        <v>-56317</v>
      </c>
      <c r="T66" s="220">
        <v>-134179</v>
      </c>
    </row>
    <row r="67" spans="1:20">
      <c r="A67" s="242">
        <v>30105</v>
      </c>
      <c r="B67" s="243" t="s">
        <v>56</v>
      </c>
      <c r="C67" s="254">
        <f t="shared" si="0"/>
        <v>6.8579005886340388E-4</v>
      </c>
      <c r="D67" s="255">
        <f t="shared" si="1"/>
        <v>7.51933544358119E-4</v>
      </c>
      <c r="E67" s="220">
        <v>23790801</v>
      </c>
      <c r="F67" s="219">
        <v>19024400</v>
      </c>
      <c r="G67" s="219">
        <v>17235</v>
      </c>
      <c r="H67" s="219">
        <v>834329</v>
      </c>
      <c r="I67" s="219">
        <v>40077</v>
      </c>
      <c r="J67" s="219">
        <v>1236426</v>
      </c>
      <c r="K67" s="219">
        <v>2128067</v>
      </c>
      <c r="L67" s="218"/>
      <c r="M67" s="219">
        <v>744258</v>
      </c>
      <c r="N67" s="219">
        <v>7720402</v>
      </c>
      <c r="O67" s="219">
        <v>2777922</v>
      </c>
      <c r="P67" s="219">
        <v>11242582</v>
      </c>
      <c r="Q67" s="218"/>
      <c r="R67" s="219">
        <v>-536974</v>
      </c>
      <c r="S67" s="219">
        <v>-132746</v>
      </c>
      <c r="T67" s="219">
        <v>-669720</v>
      </c>
    </row>
    <row r="68" spans="1:20">
      <c r="A68" s="242">
        <v>30200</v>
      </c>
      <c r="B68" s="243" t="s">
        <v>57</v>
      </c>
      <c r="C68" s="254">
        <f t="shared" si="0"/>
        <v>1.6754759834013058E-3</v>
      </c>
      <c r="D68" s="255">
        <f t="shared" si="1"/>
        <v>1.7035995465637375E-3</v>
      </c>
      <c r="E68" s="220">
        <v>53901037</v>
      </c>
      <c r="F68" s="219">
        <v>46479130</v>
      </c>
      <c r="G68" s="219">
        <v>42107</v>
      </c>
      <c r="H68" s="219">
        <v>2038375</v>
      </c>
      <c r="I68" s="219">
        <v>97913</v>
      </c>
      <c r="J68" s="219">
        <v>1423562</v>
      </c>
      <c r="K68" s="219">
        <v>3601957</v>
      </c>
      <c r="L68" s="218"/>
      <c r="M68" s="219">
        <v>1818321</v>
      </c>
      <c r="N68" s="219">
        <v>18861965</v>
      </c>
      <c r="O68" s="219">
        <v>3445046</v>
      </c>
      <c r="P68" s="219">
        <v>24125332</v>
      </c>
      <c r="Q68" s="218"/>
      <c r="R68" s="219">
        <v>-1311901</v>
      </c>
      <c r="S68" s="219">
        <v>-208397</v>
      </c>
      <c r="T68" s="219">
        <v>-1520298</v>
      </c>
    </row>
    <row r="69" spans="1:20">
      <c r="A69" s="242">
        <v>30300</v>
      </c>
      <c r="B69" s="243" t="s">
        <v>58</v>
      </c>
      <c r="C69" s="254">
        <f t="shared" si="0"/>
        <v>5.4205304926303953E-4</v>
      </c>
      <c r="D69" s="255">
        <f t="shared" si="1"/>
        <v>5.50224000874294E-4</v>
      </c>
      <c r="E69" s="220">
        <v>17408812</v>
      </c>
      <c r="F69" s="219">
        <v>15037013</v>
      </c>
      <c r="G69" s="219">
        <v>13622</v>
      </c>
      <c r="H69" s="219">
        <v>659459</v>
      </c>
      <c r="I69" s="219">
        <v>31677</v>
      </c>
      <c r="J69" s="219">
        <v>0</v>
      </c>
      <c r="K69" s="219">
        <v>704758</v>
      </c>
      <c r="L69" s="218"/>
      <c r="M69" s="219">
        <v>588266</v>
      </c>
      <c r="N69" s="219">
        <v>6102257</v>
      </c>
      <c r="O69" s="219">
        <v>915333</v>
      </c>
      <c r="P69" s="219">
        <v>7605856</v>
      </c>
      <c r="Q69" s="218"/>
      <c r="R69" s="219">
        <v>-424430</v>
      </c>
      <c r="S69" s="219">
        <v>-296438</v>
      </c>
      <c r="T69" s="219">
        <v>-720868</v>
      </c>
    </row>
    <row r="70" spans="1:20">
      <c r="A70" s="242">
        <v>30400</v>
      </c>
      <c r="B70" s="243" t="s">
        <v>59</v>
      </c>
      <c r="C70" s="254">
        <f t="shared" si="0"/>
        <v>1.0156430588000047E-3</v>
      </c>
      <c r="D70" s="255">
        <f t="shared" si="1"/>
        <v>1.0061028936632231E-3</v>
      </c>
      <c r="E70" s="220">
        <v>31832592</v>
      </c>
      <c r="F70" s="219">
        <v>28174803</v>
      </c>
      <c r="G70" s="219">
        <v>25524</v>
      </c>
      <c r="H70" s="219">
        <v>1235626</v>
      </c>
      <c r="I70" s="219">
        <v>59353</v>
      </c>
      <c r="J70" s="219">
        <v>476309</v>
      </c>
      <c r="K70" s="219">
        <v>1796812</v>
      </c>
      <c r="L70" s="218"/>
      <c r="M70" s="219">
        <v>1102233</v>
      </c>
      <c r="N70" s="219">
        <v>11433780</v>
      </c>
      <c r="O70" s="219">
        <v>1717547</v>
      </c>
      <c r="P70" s="219">
        <v>14253560</v>
      </c>
      <c r="Q70" s="218"/>
      <c r="R70" s="219">
        <v>-795250</v>
      </c>
      <c r="S70" s="219">
        <v>-376601</v>
      </c>
      <c r="T70" s="219">
        <v>-1171851</v>
      </c>
    </row>
    <row r="71" spans="1:20">
      <c r="A71" s="242">
        <v>30405</v>
      </c>
      <c r="B71" s="243" t="s">
        <v>60</v>
      </c>
      <c r="C71" s="254">
        <f t="shared" ref="C71:C134" si="2">F71/$F$316</f>
        <v>5.9163061948424244E-4</v>
      </c>
      <c r="D71" s="255">
        <f t="shared" ref="D71:D134" si="3">E71/$E$316</f>
        <v>6.0446382853194202E-4</v>
      </c>
      <c r="E71" s="220">
        <v>19124933</v>
      </c>
      <c r="F71" s="219">
        <v>16412337</v>
      </c>
      <c r="G71" s="219">
        <v>14868</v>
      </c>
      <c r="H71" s="219">
        <v>719775</v>
      </c>
      <c r="I71" s="219">
        <v>34574</v>
      </c>
      <c r="J71" s="219">
        <v>0</v>
      </c>
      <c r="K71" s="219">
        <v>769217</v>
      </c>
      <c r="L71" s="218"/>
      <c r="M71" s="219">
        <v>642071</v>
      </c>
      <c r="N71" s="219">
        <v>6660386</v>
      </c>
      <c r="O71" s="219">
        <v>3622015</v>
      </c>
      <c r="P71" s="219">
        <v>10924472</v>
      </c>
      <c r="Q71" s="218"/>
      <c r="R71" s="219">
        <v>-463247</v>
      </c>
      <c r="S71" s="219">
        <v>-1093307</v>
      </c>
      <c r="T71" s="219">
        <v>-1556554</v>
      </c>
    </row>
    <row r="72" spans="1:20">
      <c r="A72" s="242">
        <v>30500</v>
      </c>
      <c r="B72" s="243" t="s">
        <v>61</v>
      </c>
      <c r="C72" s="254">
        <f t="shared" si="2"/>
        <v>1.0672581656319356E-3</v>
      </c>
      <c r="D72" s="255">
        <f t="shared" si="3"/>
        <v>1.0891823684217629E-3</v>
      </c>
      <c r="E72" s="220">
        <v>34461185</v>
      </c>
      <c r="F72" s="219">
        <v>29606650</v>
      </c>
      <c r="G72" s="219">
        <v>26821</v>
      </c>
      <c r="H72" s="219">
        <v>1298421</v>
      </c>
      <c r="I72" s="219">
        <v>62370</v>
      </c>
      <c r="J72" s="219">
        <v>432812</v>
      </c>
      <c r="K72" s="219">
        <v>1820424</v>
      </c>
      <c r="L72" s="218"/>
      <c r="M72" s="219">
        <v>1158249</v>
      </c>
      <c r="N72" s="219">
        <v>12014846</v>
      </c>
      <c r="O72" s="219">
        <v>2521070</v>
      </c>
      <c r="P72" s="219">
        <v>15694165</v>
      </c>
      <c r="Q72" s="218"/>
      <c r="R72" s="219">
        <v>-835668</v>
      </c>
      <c r="S72" s="219">
        <v>-459298</v>
      </c>
      <c r="T72" s="219">
        <v>-1294966</v>
      </c>
    </row>
    <row r="73" spans="1:20">
      <c r="A73" s="242">
        <v>30600</v>
      </c>
      <c r="B73" s="243" t="s">
        <v>62</v>
      </c>
      <c r="C73" s="254">
        <f t="shared" si="2"/>
        <v>7.6777917956112629E-4</v>
      </c>
      <c r="D73" s="255">
        <f t="shared" si="3"/>
        <v>7.9402861605930362E-4</v>
      </c>
      <c r="E73" s="220">
        <v>25122668</v>
      </c>
      <c r="F73" s="219">
        <v>21298848</v>
      </c>
      <c r="G73" s="219">
        <v>19295</v>
      </c>
      <c r="H73" s="219">
        <v>934076</v>
      </c>
      <c r="I73" s="219">
        <v>44868</v>
      </c>
      <c r="J73" s="219">
        <v>336226</v>
      </c>
      <c r="K73" s="219">
        <v>1334465</v>
      </c>
      <c r="L73" s="218"/>
      <c r="M73" s="219">
        <v>833237</v>
      </c>
      <c r="N73" s="219">
        <v>8643409</v>
      </c>
      <c r="O73" s="219">
        <v>3702805</v>
      </c>
      <c r="P73" s="219">
        <v>13179451</v>
      </c>
      <c r="Q73" s="218"/>
      <c r="R73" s="219">
        <v>-601174</v>
      </c>
      <c r="S73" s="219">
        <v>-817112</v>
      </c>
      <c r="T73" s="219">
        <v>-1418286</v>
      </c>
    </row>
    <row r="74" spans="1:20">
      <c r="A74" s="242">
        <v>30601</v>
      </c>
      <c r="B74" s="243" t="s">
        <v>63</v>
      </c>
      <c r="C74" s="254">
        <f t="shared" si="2"/>
        <v>1.5761989288917506E-5</v>
      </c>
      <c r="D74" s="255">
        <f t="shared" si="3"/>
        <v>7.3418670863406633E-6</v>
      </c>
      <c r="E74" s="220">
        <v>232293</v>
      </c>
      <c r="F74" s="219">
        <v>437251</v>
      </c>
      <c r="G74" s="219">
        <v>396</v>
      </c>
      <c r="H74" s="219">
        <v>19176</v>
      </c>
      <c r="I74" s="219">
        <v>921</v>
      </c>
      <c r="J74" s="219">
        <v>376201</v>
      </c>
      <c r="K74" s="219">
        <v>396694</v>
      </c>
      <c r="L74" s="218"/>
      <c r="M74" s="219">
        <v>17106</v>
      </c>
      <c r="N74" s="219">
        <v>177444</v>
      </c>
      <c r="O74" s="219">
        <v>471524</v>
      </c>
      <c r="P74" s="219">
        <v>666074</v>
      </c>
      <c r="Q74" s="218"/>
      <c r="R74" s="219">
        <v>-12341</v>
      </c>
      <c r="S74" s="219">
        <v>-45251</v>
      </c>
      <c r="T74" s="219">
        <v>-57592</v>
      </c>
    </row>
    <row r="75" spans="1:20">
      <c r="A75" s="242">
        <v>30700</v>
      </c>
      <c r="B75" s="243" t="s">
        <v>64</v>
      </c>
      <c r="C75" s="254">
        <f t="shared" si="2"/>
        <v>2.1078177994207333E-3</v>
      </c>
      <c r="D75" s="255">
        <f t="shared" si="3"/>
        <v>2.1387537436279216E-3</v>
      </c>
      <c r="E75" s="220">
        <v>67669098</v>
      </c>
      <c r="F75" s="220">
        <v>58472660</v>
      </c>
      <c r="G75" s="220">
        <v>52972</v>
      </c>
      <c r="H75" s="220">
        <v>2564360</v>
      </c>
      <c r="I75" s="220">
        <v>123179</v>
      </c>
      <c r="J75" s="220">
        <v>953664</v>
      </c>
      <c r="K75" s="220">
        <v>3694175</v>
      </c>
      <c r="L75" s="217"/>
      <c r="M75" s="220">
        <v>2287522</v>
      </c>
      <c r="N75" s="220">
        <v>23729129</v>
      </c>
      <c r="O75" s="220">
        <v>5698223</v>
      </c>
      <c r="P75" s="220">
        <v>31714874</v>
      </c>
      <c r="Q75" s="217"/>
      <c r="R75" s="220">
        <v>-1650428</v>
      </c>
      <c r="S75" s="220">
        <v>-1067481</v>
      </c>
      <c r="T75" s="220">
        <v>-2717909</v>
      </c>
    </row>
    <row r="76" spans="1:20">
      <c r="A76" s="242">
        <v>30705</v>
      </c>
      <c r="B76" s="243" t="s">
        <v>65</v>
      </c>
      <c r="C76" s="254">
        <f t="shared" si="2"/>
        <v>4.0119839533836845E-4</v>
      </c>
      <c r="D76" s="255">
        <f t="shared" si="3"/>
        <v>4.075760111315154E-4</v>
      </c>
      <c r="E76" s="220">
        <v>12895501</v>
      </c>
      <c r="F76" s="219">
        <v>11129585</v>
      </c>
      <c r="G76" s="219">
        <v>10083</v>
      </c>
      <c r="H76" s="219">
        <v>488096</v>
      </c>
      <c r="I76" s="219">
        <v>23446</v>
      </c>
      <c r="J76" s="219">
        <v>41430</v>
      </c>
      <c r="K76" s="219">
        <v>563055</v>
      </c>
      <c r="L76" s="218"/>
      <c r="M76" s="219">
        <v>435403</v>
      </c>
      <c r="N76" s="219">
        <v>4516561</v>
      </c>
      <c r="O76" s="219">
        <v>882025</v>
      </c>
      <c r="P76" s="219">
        <v>5833989</v>
      </c>
      <c r="Q76" s="218"/>
      <c r="R76" s="219">
        <v>-314138</v>
      </c>
      <c r="S76" s="219">
        <v>-330191</v>
      </c>
      <c r="T76" s="219">
        <v>-644329</v>
      </c>
    </row>
    <row r="77" spans="1:20">
      <c r="A77" s="242">
        <v>30800</v>
      </c>
      <c r="B77" s="243" t="s">
        <v>66</v>
      </c>
      <c r="C77" s="254">
        <f t="shared" si="2"/>
        <v>6.6886790330093976E-4</v>
      </c>
      <c r="D77" s="255">
        <f t="shared" si="3"/>
        <v>7.1397245081939343E-4</v>
      </c>
      <c r="E77" s="220">
        <v>22589731</v>
      </c>
      <c r="F77" s="219">
        <v>18554965</v>
      </c>
      <c r="G77" s="219">
        <v>16809</v>
      </c>
      <c r="H77" s="219">
        <v>813741</v>
      </c>
      <c r="I77" s="219">
        <v>39088</v>
      </c>
      <c r="J77" s="219">
        <v>0</v>
      </c>
      <c r="K77" s="219">
        <v>869638</v>
      </c>
      <c r="L77" s="218"/>
      <c r="M77" s="219">
        <v>725893</v>
      </c>
      <c r="N77" s="219">
        <v>7529898</v>
      </c>
      <c r="O77" s="219">
        <v>5034238</v>
      </c>
      <c r="P77" s="219">
        <v>13290029</v>
      </c>
      <c r="Q77" s="218"/>
      <c r="R77" s="219">
        <v>-523726</v>
      </c>
      <c r="S77" s="219">
        <v>-1467453</v>
      </c>
      <c r="T77" s="219">
        <v>-1991179</v>
      </c>
    </row>
    <row r="78" spans="1:20">
      <c r="A78" s="242">
        <v>30900</v>
      </c>
      <c r="B78" s="243" t="s">
        <v>67</v>
      </c>
      <c r="C78" s="254">
        <f t="shared" si="2"/>
        <v>1.3293099656629416E-3</v>
      </c>
      <c r="D78" s="255">
        <f t="shared" si="3"/>
        <v>1.3471224790185801E-3</v>
      </c>
      <c r="E78" s="220">
        <v>42622281</v>
      </c>
      <c r="F78" s="220">
        <v>36876190</v>
      </c>
      <c r="G78" s="220">
        <v>33407</v>
      </c>
      <c r="H78" s="220">
        <v>1617231</v>
      </c>
      <c r="I78" s="220">
        <v>77684</v>
      </c>
      <c r="J78" s="220">
        <v>0</v>
      </c>
      <c r="K78" s="220">
        <v>1728322</v>
      </c>
      <c r="L78" s="217"/>
      <c r="M78" s="220">
        <v>1442642</v>
      </c>
      <c r="N78" s="220">
        <v>14964940</v>
      </c>
      <c r="O78" s="220">
        <v>3223236</v>
      </c>
      <c r="P78" s="220">
        <v>19630818</v>
      </c>
      <c r="Q78" s="217"/>
      <c r="R78" s="220">
        <v>-1040854</v>
      </c>
      <c r="S78" s="220">
        <v>-880505</v>
      </c>
      <c r="T78" s="220">
        <v>-1921359</v>
      </c>
    </row>
    <row r="79" spans="1:20">
      <c r="A79" s="242">
        <v>30905</v>
      </c>
      <c r="B79" s="243" t="s">
        <v>68</v>
      </c>
      <c r="C79" s="254">
        <f t="shared" si="2"/>
        <v>2.6233675884260128E-4</v>
      </c>
      <c r="D79" s="255">
        <f t="shared" si="3"/>
        <v>2.6544294735969016E-4</v>
      </c>
      <c r="E79" s="220">
        <v>8398482</v>
      </c>
      <c r="F79" s="219">
        <v>7277445</v>
      </c>
      <c r="G79" s="219">
        <v>6593</v>
      </c>
      <c r="H79" s="219">
        <v>319158</v>
      </c>
      <c r="I79" s="219">
        <v>15331</v>
      </c>
      <c r="J79" s="219">
        <v>238459</v>
      </c>
      <c r="K79" s="219">
        <v>579541</v>
      </c>
      <c r="L79" s="218"/>
      <c r="M79" s="219">
        <v>284703</v>
      </c>
      <c r="N79" s="219">
        <v>2953302</v>
      </c>
      <c r="O79" s="219">
        <v>632279</v>
      </c>
      <c r="P79" s="219">
        <v>3870284</v>
      </c>
      <c r="Q79" s="218"/>
      <c r="R79" s="219">
        <v>-205411</v>
      </c>
      <c r="S79" s="219">
        <v>-229308</v>
      </c>
      <c r="T79" s="219">
        <v>-434719</v>
      </c>
    </row>
    <row r="80" spans="1:20">
      <c r="A80" s="242">
        <v>31000</v>
      </c>
      <c r="B80" s="243" t="s">
        <v>69</v>
      </c>
      <c r="C80" s="254">
        <f t="shared" si="2"/>
        <v>4.1937644603207338E-3</v>
      </c>
      <c r="D80" s="255">
        <f t="shared" si="3"/>
        <v>4.2110363978485514E-3</v>
      </c>
      <c r="E80" s="220">
        <v>133235084</v>
      </c>
      <c r="F80" s="219">
        <v>116338596</v>
      </c>
      <c r="G80" s="219">
        <v>105394</v>
      </c>
      <c r="H80" s="219">
        <v>5102111</v>
      </c>
      <c r="I80" s="219">
        <v>245080</v>
      </c>
      <c r="J80" s="219">
        <v>2750034</v>
      </c>
      <c r="K80" s="219">
        <v>8202619</v>
      </c>
      <c r="L80" s="218"/>
      <c r="M80" s="219">
        <v>4551309</v>
      </c>
      <c r="N80" s="219">
        <v>47212039</v>
      </c>
      <c r="O80" s="219">
        <v>4518501</v>
      </c>
      <c r="P80" s="219">
        <v>56281849</v>
      </c>
      <c r="Q80" s="218"/>
      <c r="R80" s="219">
        <v>-3283732</v>
      </c>
      <c r="S80" s="219">
        <v>173992</v>
      </c>
      <c r="T80" s="219">
        <v>-3109740</v>
      </c>
    </row>
    <row r="81" spans="1:20">
      <c r="A81" s="242">
        <v>31005</v>
      </c>
      <c r="B81" s="243" t="s">
        <v>70</v>
      </c>
      <c r="C81" s="254">
        <f t="shared" si="2"/>
        <v>3.6488844249878968E-4</v>
      </c>
      <c r="D81" s="255">
        <f t="shared" si="3"/>
        <v>3.8063563554096788E-4</v>
      </c>
      <c r="E81" s="220">
        <v>12043121</v>
      </c>
      <c r="F81" s="219">
        <v>10122316</v>
      </c>
      <c r="G81" s="219">
        <v>9170</v>
      </c>
      <c r="H81" s="219">
        <v>443921</v>
      </c>
      <c r="I81" s="219">
        <v>21324</v>
      </c>
      <c r="J81" s="219">
        <v>0</v>
      </c>
      <c r="K81" s="219">
        <v>474415</v>
      </c>
      <c r="L81" s="218"/>
      <c r="M81" s="219">
        <v>395997</v>
      </c>
      <c r="N81" s="219">
        <v>4107796</v>
      </c>
      <c r="O81" s="219">
        <v>943469</v>
      </c>
      <c r="P81" s="219">
        <v>5447262</v>
      </c>
      <c r="Q81" s="218"/>
      <c r="R81" s="219">
        <v>-285710</v>
      </c>
      <c r="S81" s="219">
        <v>-306819</v>
      </c>
      <c r="T81" s="219">
        <v>-592529</v>
      </c>
    </row>
    <row r="82" spans="1:20">
      <c r="A82" s="242">
        <v>31100</v>
      </c>
      <c r="B82" s="243" t="s">
        <v>71</v>
      </c>
      <c r="C82" s="254">
        <f t="shared" si="2"/>
        <v>8.6798211048969513E-3</v>
      </c>
      <c r="D82" s="255">
        <f t="shared" si="3"/>
        <v>8.7968210119378411E-3</v>
      </c>
      <c r="E82" s="220">
        <v>278327014</v>
      </c>
      <c r="F82" s="219">
        <v>240785626</v>
      </c>
      <c r="G82" s="219">
        <v>218134</v>
      </c>
      <c r="H82" s="219">
        <v>10559824</v>
      </c>
      <c r="I82" s="219">
        <v>507241</v>
      </c>
      <c r="J82" s="219">
        <v>4662002</v>
      </c>
      <c r="K82" s="219">
        <v>15947201</v>
      </c>
      <c r="L82" s="218"/>
      <c r="M82" s="219">
        <v>9419830</v>
      </c>
      <c r="N82" s="219">
        <v>97714609</v>
      </c>
      <c r="O82" s="219">
        <v>11142334</v>
      </c>
      <c r="P82" s="219">
        <v>118276773</v>
      </c>
      <c r="Q82" s="218"/>
      <c r="R82" s="219">
        <v>-6796329</v>
      </c>
      <c r="S82" s="219">
        <v>-356772</v>
      </c>
      <c r="T82" s="219">
        <v>-7153101</v>
      </c>
    </row>
    <row r="83" spans="1:20">
      <c r="A83" s="242">
        <v>31101</v>
      </c>
      <c r="B83" s="243" t="s">
        <v>781</v>
      </c>
      <c r="C83" s="254">
        <f t="shared" si="2"/>
        <v>5.0888272610780126E-5</v>
      </c>
      <c r="D83" s="255">
        <f t="shared" si="3"/>
        <v>5.2653709014981531E-5</v>
      </c>
      <c r="E83" s="220">
        <v>1665937</v>
      </c>
      <c r="F83" s="219">
        <v>1411684</v>
      </c>
      <c r="G83" s="219">
        <v>1279</v>
      </c>
      <c r="H83" s="219">
        <v>61910</v>
      </c>
      <c r="I83" s="219">
        <v>2974</v>
      </c>
      <c r="J83" s="219">
        <v>38870</v>
      </c>
      <c r="K83" s="219">
        <v>105033</v>
      </c>
      <c r="L83" s="218"/>
      <c r="M83" s="219">
        <v>55227</v>
      </c>
      <c r="N83" s="219">
        <v>572884</v>
      </c>
      <c r="O83" s="219">
        <v>324743</v>
      </c>
      <c r="P83" s="219">
        <v>952854</v>
      </c>
      <c r="Q83" s="218"/>
      <c r="R83" s="219">
        <v>-39846</v>
      </c>
      <c r="S83" s="219">
        <v>-62248</v>
      </c>
      <c r="T83" s="219">
        <v>-102094</v>
      </c>
    </row>
    <row r="84" spans="1:20">
      <c r="A84" s="242">
        <v>31102</v>
      </c>
      <c r="B84" s="243" t="s">
        <v>73</v>
      </c>
      <c r="C84" s="254">
        <f t="shared" si="2"/>
        <v>1.5431952552730089E-4</v>
      </c>
      <c r="D84" s="255">
        <f t="shared" si="3"/>
        <v>1.6616647175996468E-4</v>
      </c>
      <c r="E84" s="220">
        <v>5257424</v>
      </c>
      <c r="F84" s="220">
        <v>4280955</v>
      </c>
      <c r="G84" s="220">
        <v>3878</v>
      </c>
      <c r="H84" s="220">
        <v>187744</v>
      </c>
      <c r="I84" s="220">
        <v>9018</v>
      </c>
      <c r="J84" s="220">
        <v>387178</v>
      </c>
      <c r="K84" s="220">
        <v>587818</v>
      </c>
      <c r="L84" s="217"/>
      <c r="M84" s="220">
        <v>167476</v>
      </c>
      <c r="N84" s="220">
        <v>1737279</v>
      </c>
      <c r="O84" s="220">
        <v>428990</v>
      </c>
      <c r="P84" s="220">
        <v>2333745</v>
      </c>
      <c r="Q84" s="217"/>
      <c r="R84" s="220">
        <v>-120831</v>
      </c>
      <c r="S84" s="220">
        <v>42506</v>
      </c>
      <c r="T84" s="220">
        <v>-78325</v>
      </c>
    </row>
    <row r="85" spans="1:20">
      <c r="A85" s="242">
        <v>31105</v>
      </c>
      <c r="B85" s="243" t="s">
        <v>74</v>
      </c>
      <c r="C85" s="254">
        <f t="shared" si="2"/>
        <v>1.2760435396405776E-3</v>
      </c>
      <c r="D85" s="255">
        <f t="shared" si="3"/>
        <v>1.3437211293858716E-3</v>
      </c>
      <c r="E85" s="220">
        <v>42514664</v>
      </c>
      <c r="F85" s="219">
        <v>35398534</v>
      </c>
      <c r="G85" s="219">
        <v>32068</v>
      </c>
      <c r="H85" s="219">
        <v>1552428</v>
      </c>
      <c r="I85" s="219">
        <v>74571</v>
      </c>
      <c r="J85" s="219">
        <v>1777197</v>
      </c>
      <c r="K85" s="219">
        <v>3436264</v>
      </c>
      <c r="L85" s="218"/>
      <c r="M85" s="219">
        <v>1384834</v>
      </c>
      <c r="N85" s="219">
        <v>14365284</v>
      </c>
      <c r="O85" s="219">
        <v>4466795</v>
      </c>
      <c r="P85" s="219">
        <v>20216913</v>
      </c>
      <c r="Q85" s="218"/>
      <c r="R85" s="219">
        <v>-999147</v>
      </c>
      <c r="S85" s="219">
        <v>-731917</v>
      </c>
      <c r="T85" s="219">
        <v>-1731064</v>
      </c>
    </row>
    <row r="86" spans="1:20">
      <c r="A86" s="242">
        <v>31110</v>
      </c>
      <c r="B86" s="243" t="s">
        <v>75</v>
      </c>
      <c r="C86" s="254">
        <f t="shared" si="2"/>
        <v>2.1233193064360786E-3</v>
      </c>
      <c r="D86" s="255">
        <f t="shared" si="3"/>
        <v>2.1374246138797935E-3</v>
      </c>
      <c r="E86" s="220">
        <v>67627045</v>
      </c>
      <c r="F86" s="219">
        <v>58902685</v>
      </c>
      <c r="G86" s="219">
        <v>53362</v>
      </c>
      <c r="H86" s="219">
        <v>2583219</v>
      </c>
      <c r="I86" s="219">
        <v>124085</v>
      </c>
      <c r="J86" s="219">
        <v>2185946</v>
      </c>
      <c r="K86" s="219">
        <v>4946612</v>
      </c>
      <c r="L86" s="218"/>
      <c r="M86" s="219">
        <v>2304346</v>
      </c>
      <c r="N86" s="219">
        <v>23903640</v>
      </c>
      <c r="O86" s="219">
        <v>624225</v>
      </c>
      <c r="P86" s="219">
        <v>26832211</v>
      </c>
      <c r="Q86" s="218"/>
      <c r="R86" s="219">
        <v>-1662566</v>
      </c>
      <c r="S86" s="219">
        <v>644275</v>
      </c>
      <c r="T86" s="219">
        <v>-1018291</v>
      </c>
    </row>
    <row r="87" spans="1:20">
      <c r="A87" s="242">
        <v>31200</v>
      </c>
      <c r="B87" s="243" t="s">
        <v>76</v>
      </c>
      <c r="C87" s="254">
        <f t="shared" si="2"/>
        <v>3.7386029408003926E-3</v>
      </c>
      <c r="D87" s="255">
        <f t="shared" si="3"/>
        <v>3.7364182073656512E-3</v>
      </c>
      <c r="E87" s="220">
        <v>118218402</v>
      </c>
      <c r="F87" s="219">
        <v>103712028</v>
      </c>
      <c r="G87" s="219">
        <v>93956</v>
      </c>
      <c r="H87" s="219">
        <v>4548364</v>
      </c>
      <c r="I87" s="219">
        <v>218480</v>
      </c>
      <c r="J87" s="219">
        <v>64590</v>
      </c>
      <c r="K87" s="219">
        <v>4925390</v>
      </c>
      <c r="L87" s="218"/>
      <c r="M87" s="219">
        <v>4057342</v>
      </c>
      <c r="N87" s="219">
        <v>42087979</v>
      </c>
      <c r="O87" s="219">
        <v>8995591</v>
      </c>
      <c r="P87" s="219">
        <v>55140912</v>
      </c>
      <c r="Q87" s="218"/>
      <c r="R87" s="219">
        <v>-2927339</v>
      </c>
      <c r="S87" s="219">
        <v>-2765133</v>
      </c>
      <c r="T87" s="219">
        <v>-5692472</v>
      </c>
    </row>
    <row r="88" spans="1:20">
      <c r="A88" s="242">
        <v>31205</v>
      </c>
      <c r="B88" s="243" t="s">
        <v>782</v>
      </c>
      <c r="C88" s="254">
        <f t="shared" si="2"/>
        <v>3.9241164261933015E-4</v>
      </c>
      <c r="D88" s="255">
        <f t="shared" si="3"/>
        <v>4.2184330382412789E-4</v>
      </c>
      <c r="E88" s="220">
        <v>13346911</v>
      </c>
      <c r="F88" s="219">
        <v>10885833</v>
      </c>
      <c r="G88" s="219">
        <v>9862</v>
      </c>
      <c r="H88" s="219">
        <v>477406</v>
      </c>
      <c r="I88" s="219">
        <v>22932</v>
      </c>
      <c r="J88" s="219">
        <v>0</v>
      </c>
      <c r="K88" s="219">
        <v>510200</v>
      </c>
      <c r="L88" s="218"/>
      <c r="M88" s="219">
        <v>425867</v>
      </c>
      <c r="N88" s="219">
        <v>4417643</v>
      </c>
      <c r="O88" s="219">
        <v>2466738</v>
      </c>
      <c r="P88" s="219">
        <v>7310248</v>
      </c>
      <c r="Q88" s="218"/>
      <c r="R88" s="219">
        <v>-307262</v>
      </c>
      <c r="S88" s="219">
        <v>-763242</v>
      </c>
      <c r="T88" s="219">
        <v>-1070504</v>
      </c>
    </row>
    <row r="89" spans="1:20">
      <c r="A89" s="242">
        <v>31300</v>
      </c>
      <c r="B89" s="243" t="s">
        <v>78</v>
      </c>
      <c r="C89" s="254">
        <f t="shared" si="2"/>
        <v>1.1011977622251359E-2</v>
      </c>
      <c r="D89" s="255">
        <f t="shared" si="3"/>
        <v>1.0868536179305508E-2</v>
      </c>
      <c r="E89" s="220">
        <v>343875045</v>
      </c>
      <c r="F89" s="219">
        <v>305481633</v>
      </c>
      <c r="G89" s="219">
        <v>276744</v>
      </c>
      <c r="H89" s="219">
        <v>13397113</v>
      </c>
      <c r="I89" s="219">
        <v>643530</v>
      </c>
      <c r="J89" s="219">
        <v>13871997</v>
      </c>
      <c r="K89" s="219">
        <v>28189384</v>
      </c>
      <c r="L89" s="218"/>
      <c r="M89" s="219">
        <v>11950817</v>
      </c>
      <c r="N89" s="219">
        <v>123969270</v>
      </c>
      <c r="O89" s="219">
        <v>7028427</v>
      </c>
      <c r="P89" s="219">
        <v>142948514</v>
      </c>
      <c r="Q89" s="218"/>
      <c r="R89" s="219">
        <v>-8622415</v>
      </c>
      <c r="S89" s="219">
        <v>3706211</v>
      </c>
      <c r="T89" s="219">
        <v>-4916204</v>
      </c>
    </row>
    <row r="90" spans="1:20">
      <c r="A90" s="242">
        <v>31301</v>
      </c>
      <c r="B90" s="243" t="s">
        <v>79</v>
      </c>
      <c r="C90" s="254">
        <f t="shared" si="2"/>
        <v>2.2740196207446351E-4</v>
      </c>
      <c r="D90" s="255">
        <f t="shared" si="3"/>
        <v>2.3366554835147331E-4</v>
      </c>
      <c r="E90" s="220">
        <v>7393061</v>
      </c>
      <c r="F90" s="219">
        <v>6308324</v>
      </c>
      <c r="G90" s="219">
        <v>5715</v>
      </c>
      <c r="H90" s="219">
        <v>276656</v>
      </c>
      <c r="I90" s="219">
        <v>13289</v>
      </c>
      <c r="J90" s="219">
        <v>785540</v>
      </c>
      <c r="K90" s="219">
        <v>1081200</v>
      </c>
      <c r="L90" s="218"/>
      <c r="M90" s="219">
        <v>246789</v>
      </c>
      <c r="N90" s="219">
        <v>2560018</v>
      </c>
      <c r="O90" s="219">
        <v>853002</v>
      </c>
      <c r="P90" s="219">
        <v>3659809</v>
      </c>
      <c r="Q90" s="218"/>
      <c r="R90" s="219">
        <v>-178055</v>
      </c>
      <c r="S90" s="219">
        <v>177870</v>
      </c>
      <c r="T90" s="219">
        <v>-185</v>
      </c>
    </row>
    <row r="91" spans="1:20">
      <c r="A91" s="242">
        <v>31320</v>
      </c>
      <c r="B91" s="243" t="s">
        <v>80</v>
      </c>
      <c r="C91" s="254">
        <f t="shared" si="2"/>
        <v>1.8629136707428735E-3</v>
      </c>
      <c r="D91" s="255">
        <f t="shared" si="3"/>
        <v>1.9133532438436124E-3</v>
      </c>
      <c r="E91" s="220">
        <v>60537539</v>
      </c>
      <c r="F91" s="219">
        <v>51678811</v>
      </c>
      <c r="G91" s="219">
        <v>46817</v>
      </c>
      <c r="H91" s="219">
        <v>2266411</v>
      </c>
      <c r="I91" s="219">
        <v>108867</v>
      </c>
      <c r="J91" s="219">
        <v>622626</v>
      </c>
      <c r="K91" s="219">
        <v>3044721</v>
      </c>
      <c r="L91" s="218"/>
      <c r="M91" s="219">
        <v>2021739</v>
      </c>
      <c r="N91" s="219">
        <v>20972077</v>
      </c>
      <c r="O91" s="219">
        <v>3866818</v>
      </c>
      <c r="P91" s="219">
        <v>26860634</v>
      </c>
      <c r="Q91" s="218"/>
      <c r="R91" s="219">
        <v>-1458669</v>
      </c>
      <c r="S91" s="219">
        <v>-718695</v>
      </c>
      <c r="T91" s="219">
        <v>-2177364</v>
      </c>
    </row>
    <row r="92" spans="1:20">
      <c r="A92" s="242">
        <v>31400</v>
      </c>
      <c r="B92" s="243" t="s">
        <v>81</v>
      </c>
      <c r="C92" s="254">
        <f t="shared" si="2"/>
        <v>3.7107439182524236E-3</v>
      </c>
      <c r="D92" s="255">
        <f t="shared" si="3"/>
        <v>3.8923829058639938E-3</v>
      </c>
      <c r="E92" s="220">
        <v>123153047</v>
      </c>
      <c r="F92" s="219">
        <v>102939195</v>
      </c>
      <c r="G92" s="219">
        <v>93255</v>
      </c>
      <c r="H92" s="219">
        <v>4514471</v>
      </c>
      <c r="I92" s="219">
        <v>216852</v>
      </c>
      <c r="J92" s="219">
        <v>1845502</v>
      </c>
      <c r="K92" s="219">
        <v>6670080</v>
      </c>
      <c r="L92" s="218"/>
      <c r="M92" s="219">
        <v>4027108</v>
      </c>
      <c r="N92" s="219">
        <v>41774351</v>
      </c>
      <c r="O92" s="219">
        <v>13946302</v>
      </c>
      <c r="P92" s="219">
        <v>59747761</v>
      </c>
      <c r="Q92" s="218"/>
      <c r="R92" s="219">
        <v>-2905526</v>
      </c>
      <c r="S92" s="219">
        <v>-2454971</v>
      </c>
      <c r="T92" s="219">
        <v>-5360497</v>
      </c>
    </row>
    <row r="93" spans="1:20">
      <c r="A93" s="242">
        <v>31405</v>
      </c>
      <c r="B93" s="243" t="s">
        <v>82</v>
      </c>
      <c r="C93" s="254">
        <f t="shared" si="2"/>
        <v>7.1524823926083449E-4</v>
      </c>
      <c r="D93" s="255">
        <f t="shared" si="3"/>
        <v>7.5861275873717951E-4</v>
      </c>
      <c r="E93" s="220">
        <v>24002128</v>
      </c>
      <c r="F93" s="220">
        <v>19841595</v>
      </c>
      <c r="G93" s="220">
        <v>17975</v>
      </c>
      <c r="H93" s="220">
        <v>870167</v>
      </c>
      <c r="I93" s="220">
        <v>41798</v>
      </c>
      <c r="J93" s="220">
        <v>684171</v>
      </c>
      <c r="K93" s="220">
        <v>1614111</v>
      </c>
      <c r="L93" s="217"/>
      <c r="M93" s="220">
        <v>776228</v>
      </c>
      <c r="N93" s="220">
        <v>8052033</v>
      </c>
      <c r="O93" s="220">
        <v>3127408</v>
      </c>
      <c r="P93" s="220">
        <v>11955669</v>
      </c>
      <c r="Q93" s="217"/>
      <c r="R93" s="220">
        <v>-560042</v>
      </c>
      <c r="S93" s="220">
        <v>-632351</v>
      </c>
      <c r="T93" s="220">
        <v>-1192393</v>
      </c>
    </row>
    <row r="94" spans="1:20">
      <c r="A94" s="242">
        <v>31500</v>
      </c>
      <c r="B94" s="243" t="s">
        <v>83</v>
      </c>
      <c r="C94" s="254">
        <f t="shared" si="2"/>
        <v>6.0347596616232497E-4</v>
      </c>
      <c r="D94" s="255">
        <f t="shared" si="3"/>
        <v>6.3103596188779896E-4</v>
      </c>
      <c r="E94" s="220">
        <v>19965662</v>
      </c>
      <c r="F94" s="219">
        <v>16740937</v>
      </c>
      <c r="G94" s="219">
        <v>15166</v>
      </c>
      <c r="H94" s="219">
        <v>734186</v>
      </c>
      <c r="I94" s="219">
        <v>35267</v>
      </c>
      <c r="J94" s="219">
        <v>457624</v>
      </c>
      <c r="K94" s="219">
        <v>1242243</v>
      </c>
      <c r="L94" s="218"/>
      <c r="M94" s="219">
        <v>654926</v>
      </c>
      <c r="N94" s="219">
        <v>6793737</v>
      </c>
      <c r="O94" s="219">
        <v>1203305</v>
      </c>
      <c r="P94" s="219">
        <v>8651968</v>
      </c>
      <c r="Q94" s="218"/>
      <c r="R94" s="219">
        <v>-472522</v>
      </c>
      <c r="S94" s="219">
        <v>-139886</v>
      </c>
      <c r="T94" s="219">
        <v>-612408</v>
      </c>
    </row>
    <row r="95" spans="1:20">
      <c r="A95" s="242">
        <v>31600</v>
      </c>
      <c r="B95" s="243" t="s">
        <v>84</v>
      </c>
      <c r="C95" s="254">
        <f t="shared" si="2"/>
        <v>2.8293529041614755E-3</v>
      </c>
      <c r="D95" s="255">
        <f t="shared" si="3"/>
        <v>2.8435256380349356E-3</v>
      </c>
      <c r="E95" s="220">
        <v>89967728</v>
      </c>
      <c r="F95" s="219">
        <v>78488658</v>
      </c>
      <c r="G95" s="219">
        <v>71105</v>
      </c>
      <c r="H95" s="219">
        <v>3442176</v>
      </c>
      <c r="I95" s="219">
        <v>165345</v>
      </c>
      <c r="J95" s="219">
        <v>871566</v>
      </c>
      <c r="K95" s="219">
        <v>4550192</v>
      </c>
      <c r="L95" s="218"/>
      <c r="M95" s="219">
        <v>3070573</v>
      </c>
      <c r="N95" s="219">
        <v>31851937</v>
      </c>
      <c r="O95" s="219">
        <v>3423777</v>
      </c>
      <c r="P95" s="219">
        <v>38346287</v>
      </c>
      <c r="Q95" s="218"/>
      <c r="R95" s="219">
        <v>-2215393</v>
      </c>
      <c r="S95" s="219">
        <v>-530447</v>
      </c>
      <c r="T95" s="219">
        <v>-2745840</v>
      </c>
    </row>
    <row r="96" spans="1:20">
      <c r="A96" s="242">
        <v>31605</v>
      </c>
      <c r="B96" s="243" t="s">
        <v>85</v>
      </c>
      <c r="C96" s="254">
        <f t="shared" si="2"/>
        <v>4.0984200176507972E-4</v>
      </c>
      <c r="D96" s="255">
        <f t="shared" si="3"/>
        <v>4.0174260659217261E-4</v>
      </c>
      <c r="E96" s="220">
        <v>12710935</v>
      </c>
      <c r="F96" s="220">
        <v>11369366</v>
      </c>
      <c r="G96" s="220">
        <v>10300</v>
      </c>
      <c r="H96" s="220">
        <v>498612</v>
      </c>
      <c r="I96" s="220">
        <v>23951</v>
      </c>
      <c r="J96" s="220">
        <v>511095</v>
      </c>
      <c r="K96" s="220">
        <v>1043958</v>
      </c>
      <c r="L96" s="217"/>
      <c r="M96" s="220">
        <v>444784</v>
      </c>
      <c r="N96" s="220">
        <v>4613868</v>
      </c>
      <c r="O96" s="220">
        <v>118127</v>
      </c>
      <c r="P96" s="220">
        <v>5176779</v>
      </c>
      <c r="Q96" s="217"/>
      <c r="R96" s="220">
        <v>-320908</v>
      </c>
      <c r="S96" s="220">
        <v>121670</v>
      </c>
      <c r="T96" s="220">
        <v>-199238</v>
      </c>
    </row>
    <row r="97" spans="1:20">
      <c r="A97" s="242">
        <v>31700</v>
      </c>
      <c r="B97" s="243" t="s">
        <v>86</v>
      </c>
      <c r="C97" s="254">
        <f t="shared" si="2"/>
        <v>7.9079289297019964E-4</v>
      </c>
      <c r="D97" s="255">
        <f t="shared" si="3"/>
        <v>8.3986701498991372E-4</v>
      </c>
      <c r="E97" s="220">
        <v>26572972</v>
      </c>
      <c r="F97" s="219">
        <v>21937268</v>
      </c>
      <c r="G97" s="219">
        <v>19874</v>
      </c>
      <c r="H97" s="219">
        <v>962074</v>
      </c>
      <c r="I97" s="219">
        <v>46213</v>
      </c>
      <c r="J97" s="219">
        <v>824510</v>
      </c>
      <c r="K97" s="219">
        <v>1852671</v>
      </c>
      <c r="L97" s="218"/>
      <c r="M97" s="219">
        <v>858213</v>
      </c>
      <c r="N97" s="219">
        <v>8902490</v>
      </c>
      <c r="O97" s="219">
        <v>3110886</v>
      </c>
      <c r="P97" s="219">
        <v>12871589</v>
      </c>
      <c r="Q97" s="218"/>
      <c r="R97" s="219">
        <v>-619193</v>
      </c>
      <c r="S97" s="219">
        <v>-313865</v>
      </c>
      <c r="T97" s="219">
        <v>-933058</v>
      </c>
    </row>
    <row r="98" spans="1:20">
      <c r="A98" s="242">
        <v>31800</v>
      </c>
      <c r="B98" s="243" t="s">
        <v>87</v>
      </c>
      <c r="C98" s="254">
        <f t="shared" si="2"/>
        <v>4.940324896626434E-3</v>
      </c>
      <c r="D98" s="255">
        <f t="shared" si="3"/>
        <v>4.9170736409694807E-3</v>
      </c>
      <c r="E98" s="220">
        <v>155573749</v>
      </c>
      <c r="F98" s="219">
        <v>137048818</v>
      </c>
      <c r="G98" s="219">
        <v>124156</v>
      </c>
      <c r="H98" s="219">
        <v>6010373</v>
      </c>
      <c r="I98" s="219">
        <v>288708</v>
      </c>
      <c r="J98" s="219">
        <v>1247216</v>
      </c>
      <c r="K98" s="219">
        <v>7670453</v>
      </c>
      <c r="L98" s="218"/>
      <c r="M98" s="219">
        <v>5361518</v>
      </c>
      <c r="N98" s="219">
        <v>55616574</v>
      </c>
      <c r="O98" s="219">
        <v>11031523</v>
      </c>
      <c r="P98" s="219">
        <v>72009615</v>
      </c>
      <c r="Q98" s="218"/>
      <c r="R98" s="219">
        <v>-3868289</v>
      </c>
      <c r="S98" s="219">
        <v>-2879663</v>
      </c>
      <c r="T98" s="219">
        <v>-6747952</v>
      </c>
    </row>
    <row r="99" spans="1:20">
      <c r="A99" s="242">
        <v>31805</v>
      </c>
      <c r="B99" s="243" t="s">
        <v>88</v>
      </c>
      <c r="C99" s="254">
        <f t="shared" si="2"/>
        <v>1.0062445728699892E-3</v>
      </c>
      <c r="D99" s="255">
        <f t="shared" si="3"/>
        <v>1.013399026777064E-3</v>
      </c>
      <c r="E99" s="220">
        <v>32063438</v>
      </c>
      <c r="F99" s="219">
        <v>27914081</v>
      </c>
      <c r="G99" s="219">
        <v>25288</v>
      </c>
      <c r="H99" s="219">
        <v>1224192</v>
      </c>
      <c r="I99" s="219">
        <v>58804</v>
      </c>
      <c r="J99" s="219">
        <v>1089147</v>
      </c>
      <c r="K99" s="219">
        <v>2397431</v>
      </c>
      <c r="L99" s="218"/>
      <c r="M99" s="219">
        <v>1092033</v>
      </c>
      <c r="N99" s="219">
        <v>11327975</v>
      </c>
      <c r="O99" s="219">
        <v>318574</v>
      </c>
      <c r="P99" s="219">
        <v>12738582</v>
      </c>
      <c r="Q99" s="218"/>
      <c r="R99" s="219">
        <v>-787893</v>
      </c>
      <c r="S99" s="219">
        <v>203296</v>
      </c>
      <c r="T99" s="219">
        <v>-584597</v>
      </c>
    </row>
    <row r="100" spans="1:20">
      <c r="A100" s="242">
        <v>31810</v>
      </c>
      <c r="B100" s="243" t="s">
        <v>89</v>
      </c>
      <c r="C100" s="254">
        <f t="shared" si="2"/>
        <v>1.2338506743182749E-3</v>
      </c>
      <c r="D100" s="255">
        <f t="shared" si="3"/>
        <v>1.2710090120506175E-3</v>
      </c>
      <c r="E100" s="220">
        <v>40214089</v>
      </c>
      <c r="F100" s="219">
        <v>34228068</v>
      </c>
      <c r="G100" s="219">
        <v>31008</v>
      </c>
      <c r="H100" s="219">
        <v>1501096</v>
      </c>
      <c r="I100" s="219">
        <v>72105</v>
      </c>
      <c r="J100" s="219">
        <v>1020066</v>
      </c>
      <c r="K100" s="219">
        <v>2624275</v>
      </c>
      <c r="L100" s="218"/>
      <c r="M100" s="219">
        <v>1339044</v>
      </c>
      <c r="N100" s="219">
        <v>13890290</v>
      </c>
      <c r="O100" s="219">
        <v>4716815</v>
      </c>
      <c r="P100" s="219">
        <v>19946149</v>
      </c>
      <c r="Q100" s="218"/>
      <c r="R100" s="219">
        <v>-966110</v>
      </c>
      <c r="S100" s="219">
        <v>-651808</v>
      </c>
      <c r="T100" s="219">
        <v>-1617918</v>
      </c>
    </row>
    <row r="101" spans="1:20">
      <c r="A101" s="242">
        <v>31820</v>
      </c>
      <c r="B101" s="243" t="s">
        <v>90</v>
      </c>
      <c r="C101" s="254">
        <f t="shared" si="2"/>
        <v>1.0613331131301409E-3</v>
      </c>
      <c r="D101" s="255">
        <f t="shared" si="3"/>
        <v>1.0978795034699547E-3</v>
      </c>
      <c r="E101" s="220">
        <v>34736358</v>
      </c>
      <c r="F101" s="219">
        <v>29442284</v>
      </c>
      <c r="G101" s="219">
        <v>26673</v>
      </c>
      <c r="H101" s="219">
        <v>1291212</v>
      </c>
      <c r="I101" s="219">
        <v>62023</v>
      </c>
      <c r="J101" s="219">
        <v>0</v>
      </c>
      <c r="K101" s="219">
        <v>1379908</v>
      </c>
      <c r="L101" s="218"/>
      <c r="M101" s="219">
        <v>1151818</v>
      </c>
      <c r="N101" s="219">
        <v>11948144</v>
      </c>
      <c r="O101" s="219">
        <v>3644697</v>
      </c>
      <c r="P101" s="219">
        <v>16744659</v>
      </c>
      <c r="Q101" s="218"/>
      <c r="R101" s="219">
        <v>-831028</v>
      </c>
      <c r="S101" s="219">
        <v>-911353</v>
      </c>
      <c r="T101" s="219">
        <v>-1742381</v>
      </c>
    </row>
    <row r="102" spans="1:20">
      <c r="A102" s="242">
        <v>31900</v>
      </c>
      <c r="B102" s="243" t="s">
        <v>91</v>
      </c>
      <c r="C102" s="254">
        <f t="shared" si="2"/>
        <v>3.2967456633489095E-3</v>
      </c>
      <c r="D102" s="255">
        <f t="shared" si="3"/>
        <v>3.2231902089103273E-3</v>
      </c>
      <c r="E102" s="220">
        <v>101980125</v>
      </c>
      <c r="F102" s="219">
        <v>91454531</v>
      </c>
      <c r="G102" s="219">
        <v>82851</v>
      </c>
      <c r="H102" s="219">
        <v>4010803</v>
      </c>
      <c r="I102" s="219">
        <v>192659</v>
      </c>
      <c r="J102" s="219">
        <v>4924111</v>
      </c>
      <c r="K102" s="219">
        <v>9210424</v>
      </c>
      <c r="L102" s="218"/>
      <c r="M102" s="219">
        <v>3577814</v>
      </c>
      <c r="N102" s="219">
        <v>37113693</v>
      </c>
      <c r="O102" s="219">
        <v>1929114</v>
      </c>
      <c r="P102" s="219">
        <v>42620621</v>
      </c>
      <c r="Q102" s="218"/>
      <c r="R102" s="219">
        <v>-2581364</v>
      </c>
      <c r="S102" s="219">
        <v>1198511</v>
      </c>
      <c r="T102" s="219">
        <v>-1382853</v>
      </c>
    </row>
    <row r="103" spans="1:20">
      <c r="A103" s="242">
        <v>32000</v>
      </c>
      <c r="B103" s="243" t="s">
        <v>92</v>
      </c>
      <c r="C103" s="254">
        <f t="shared" si="2"/>
        <v>1.2733204436776772E-3</v>
      </c>
      <c r="D103" s="255">
        <f t="shared" si="3"/>
        <v>1.2791098671228699E-3</v>
      </c>
      <c r="E103" s="220">
        <v>40470396</v>
      </c>
      <c r="F103" s="219">
        <v>35322993</v>
      </c>
      <c r="G103" s="219">
        <v>32000</v>
      </c>
      <c r="H103" s="219">
        <v>1549115</v>
      </c>
      <c r="I103" s="219">
        <v>74412</v>
      </c>
      <c r="J103" s="219">
        <v>999370</v>
      </c>
      <c r="K103" s="219">
        <v>2654897</v>
      </c>
      <c r="L103" s="218"/>
      <c r="M103" s="219">
        <v>1381879</v>
      </c>
      <c r="N103" s="219">
        <v>14334628</v>
      </c>
      <c r="O103" s="219">
        <v>1324059</v>
      </c>
      <c r="P103" s="219">
        <v>17040566</v>
      </c>
      <c r="Q103" s="218"/>
      <c r="R103" s="219">
        <v>-997013</v>
      </c>
      <c r="S103" s="219">
        <v>141681</v>
      </c>
      <c r="T103" s="219">
        <v>-855332</v>
      </c>
    </row>
    <row r="104" spans="1:20">
      <c r="A104" s="242">
        <v>32005</v>
      </c>
      <c r="B104" s="243" t="s">
        <v>93</v>
      </c>
      <c r="C104" s="254">
        <f t="shared" si="2"/>
        <v>2.6252550575436769E-4</v>
      </c>
      <c r="D104" s="255">
        <f t="shared" si="3"/>
        <v>2.6139920450579185E-4</v>
      </c>
      <c r="E104" s="220">
        <v>8270540</v>
      </c>
      <c r="F104" s="219">
        <v>7282681</v>
      </c>
      <c r="G104" s="219">
        <v>6598</v>
      </c>
      <c r="H104" s="219">
        <v>319387</v>
      </c>
      <c r="I104" s="219">
        <v>15342</v>
      </c>
      <c r="J104" s="219">
        <v>294832</v>
      </c>
      <c r="K104" s="219">
        <v>636159</v>
      </c>
      <c r="L104" s="218"/>
      <c r="M104" s="219">
        <v>284907</v>
      </c>
      <c r="N104" s="219">
        <v>2955427</v>
      </c>
      <c r="O104" s="219">
        <v>713176</v>
      </c>
      <c r="P104" s="219">
        <v>3953510</v>
      </c>
      <c r="Q104" s="218"/>
      <c r="R104" s="219">
        <v>-205559</v>
      </c>
      <c r="S104" s="219">
        <v>-121030</v>
      </c>
      <c r="T104" s="219">
        <v>-326589</v>
      </c>
    </row>
    <row r="105" spans="1:20">
      <c r="A105" s="242">
        <v>32100</v>
      </c>
      <c r="B105" s="243" t="s">
        <v>94</v>
      </c>
      <c r="C105" s="254">
        <f t="shared" si="2"/>
        <v>7.1495924308214256E-4</v>
      </c>
      <c r="D105" s="255">
        <f t="shared" si="3"/>
        <v>7.1690299654445866E-4</v>
      </c>
      <c r="E105" s="220">
        <v>22682452</v>
      </c>
      <c r="F105" s="220">
        <v>19833578</v>
      </c>
      <c r="G105" s="220">
        <v>17968</v>
      </c>
      <c r="H105" s="220">
        <v>869816</v>
      </c>
      <c r="I105" s="220">
        <v>41782</v>
      </c>
      <c r="J105" s="220">
        <v>0</v>
      </c>
      <c r="K105" s="220">
        <v>929566</v>
      </c>
      <c r="L105" s="217"/>
      <c r="M105" s="220">
        <v>775914</v>
      </c>
      <c r="N105" s="220">
        <v>8048779</v>
      </c>
      <c r="O105" s="220">
        <v>1410361</v>
      </c>
      <c r="P105" s="220">
        <v>10235054</v>
      </c>
      <c r="Q105" s="217"/>
      <c r="R105" s="220">
        <v>-559815</v>
      </c>
      <c r="S105" s="220">
        <v>-459160</v>
      </c>
      <c r="T105" s="220">
        <v>-1018975</v>
      </c>
    </row>
    <row r="106" spans="1:20">
      <c r="A106" s="242">
        <v>32200</v>
      </c>
      <c r="B106" s="243" t="s">
        <v>95</v>
      </c>
      <c r="C106" s="254">
        <f t="shared" si="2"/>
        <v>4.8484362959995116E-4</v>
      </c>
      <c r="D106" s="255">
        <f t="shared" si="3"/>
        <v>4.8730280959366322E-4</v>
      </c>
      <c r="E106" s="220">
        <v>15418017</v>
      </c>
      <c r="F106" s="219">
        <v>13449975</v>
      </c>
      <c r="G106" s="219">
        <v>12185</v>
      </c>
      <c r="H106" s="219">
        <v>589858</v>
      </c>
      <c r="I106" s="219">
        <v>28334</v>
      </c>
      <c r="J106" s="219">
        <v>312678</v>
      </c>
      <c r="K106" s="219">
        <v>943055</v>
      </c>
      <c r="L106" s="218"/>
      <c r="M106" s="219">
        <v>526180</v>
      </c>
      <c r="N106" s="219">
        <v>5458212</v>
      </c>
      <c r="O106" s="219">
        <v>376424</v>
      </c>
      <c r="P106" s="219">
        <v>6360816</v>
      </c>
      <c r="Q106" s="218"/>
      <c r="R106" s="219">
        <v>-379634</v>
      </c>
      <c r="S106" s="219">
        <v>37010</v>
      </c>
      <c r="T106" s="219">
        <v>-342624</v>
      </c>
    </row>
    <row r="107" spans="1:20">
      <c r="A107" s="242">
        <v>32300</v>
      </c>
      <c r="B107" s="243" t="s">
        <v>96</v>
      </c>
      <c r="C107" s="254">
        <f t="shared" si="2"/>
        <v>4.8705064190414345E-3</v>
      </c>
      <c r="D107" s="255">
        <f t="shared" si="3"/>
        <v>5.009561924486497E-3</v>
      </c>
      <c r="E107" s="220">
        <v>158500032</v>
      </c>
      <c r="F107" s="219">
        <v>135111994</v>
      </c>
      <c r="G107" s="221">
        <v>122402</v>
      </c>
      <c r="H107" s="219">
        <v>5925432</v>
      </c>
      <c r="I107" s="221">
        <v>284628</v>
      </c>
      <c r="J107" s="221">
        <v>2381688</v>
      </c>
      <c r="K107" s="219">
        <v>8714150</v>
      </c>
      <c r="L107" s="218"/>
      <c r="M107" s="219">
        <v>5285747</v>
      </c>
      <c r="N107" s="219">
        <v>54830580</v>
      </c>
      <c r="O107" s="219">
        <v>21342562</v>
      </c>
      <c r="P107" s="219">
        <v>81458889</v>
      </c>
      <c r="Q107" s="218"/>
      <c r="R107" s="219">
        <v>-3813624</v>
      </c>
      <c r="S107" s="219">
        <v>-4348998</v>
      </c>
      <c r="T107" s="219">
        <v>-8162622</v>
      </c>
    </row>
    <row r="108" spans="1:20">
      <c r="A108" s="242">
        <v>32305</v>
      </c>
      <c r="B108" s="243" t="s">
        <v>783</v>
      </c>
      <c r="C108" s="254">
        <f t="shared" si="2"/>
        <v>5.1140892832890093E-4</v>
      </c>
      <c r="D108" s="255">
        <f t="shared" si="3"/>
        <v>5.404572534575162E-4</v>
      </c>
      <c r="E108" s="220">
        <v>17099797</v>
      </c>
      <c r="F108" s="220">
        <v>14186919</v>
      </c>
      <c r="G108" s="220">
        <v>12852</v>
      </c>
      <c r="H108" s="220">
        <v>622177</v>
      </c>
      <c r="I108" s="220">
        <v>29886</v>
      </c>
      <c r="J108" s="220">
        <v>587132</v>
      </c>
      <c r="K108" s="220">
        <v>1252047</v>
      </c>
      <c r="L108" s="217"/>
      <c r="M108" s="220">
        <v>555010</v>
      </c>
      <c r="N108" s="220">
        <v>5757276</v>
      </c>
      <c r="O108" s="220">
        <v>1771475</v>
      </c>
      <c r="P108" s="220">
        <v>8083761</v>
      </c>
      <c r="Q108" s="217"/>
      <c r="R108" s="220">
        <v>-400436</v>
      </c>
      <c r="S108" s="220">
        <v>-326096</v>
      </c>
      <c r="T108" s="220">
        <v>-726532</v>
      </c>
    </row>
    <row r="109" spans="1:20">
      <c r="A109" s="242">
        <v>32400</v>
      </c>
      <c r="B109" s="243" t="s">
        <v>97</v>
      </c>
      <c r="C109" s="254">
        <f t="shared" si="2"/>
        <v>1.7247141984988706E-3</v>
      </c>
      <c r="D109" s="255">
        <f t="shared" si="3"/>
        <v>1.766831678287668E-3</v>
      </c>
      <c r="E109" s="220">
        <v>55901670</v>
      </c>
      <c r="F109" s="219">
        <v>47845040</v>
      </c>
      <c r="G109" s="219">
        <v>43344</v>
      </c>
      <c r="H109" s="219">
        <v>2098278</v>
      </c>
      <c r="I109" s="219">
        <v>100791</v>
      </c>
      <c r="J109" s="219">
        <v>898258</v>
      </c>
      <c r="K109" s="219">
        <v>3140671</v>
      </c>
      <c r="L109" s="218"/>
      <c r="M109" s="219">
        <v>1871757</v>
      </c>
      <c r="N109" s="219">
        <v>19416273</v>
      </c>
      <c r="O109" s="219">
        <v>7040567</v>
      </c>
      <c r="P109" s="219">
        <v>28328597</v>
      </c>
      <c r="Q109" s="218"/>
      <c r="R109" s="219">
        <v>-1350457</v>
      </c>
      <c r="S109" s="219">
        <v>-1451139</v>
      </c>
      <c r="T109" s="219">
        <v>-2801596</v>
      </c>
    </row>
    <row r="110" spans="1:20">
      <c r="A110" s="242">
        <v>32405</v>
      </c>
      <c r="B110" s="243" t="s">
        <v>98</v>
      </c>
      <c r="C110" s="254">
        <f t="shared" si="2"/>
        <v>4.4769574284822381E-4</v>
      </c>
      <c r="D110" s="255">
        <f t="shared" si="3"/>
        <v>4.812011011893915E-4</v>
      </c>
      <c r="E110" s="220">
        <v>15224962</v>
      </c>
      <c r="F110" s="219">
        <v>12419461</v>
      </c>
      <c r="G110" s="219">
        <v>11251</v>
      </c>
      <c r="H110" s="219">
        <v>544664</v>
      </c>
      <c r="I110" s="219">
        <v>26163</v>
      </c>
      <c r="J110" s="219">
        <v>131489</v>
      </c>
      <c r="K110" s="219">
        <v>713567</v>
      </c>
      <c r="L110" s="218"/>
      <c r="M110" s="219">
        <v>485865</v>
      </c>
      <c r="N110" s="219">
        <v>5040013</v>
      </c>
      <c r="O110" s="219">
        <v>1229114</v>
      </c>
      <c r="P110" s="219">
        <v>6754992</v>
      </c>
      <c r="Q110" s="218"/>
      <c r="R110" s="219">
        <v>-350548</v>
      </c>
      <c r="S110" s="219">
        <v>-205328</v>
      </c>
      <c r="T110" s="219">
        <v>-555876</v>
      </c>
    </row>
    <row r="111" spans="1:20">
      <c r="A111" s="242">
        <v>32410</v>
      </c>
      <c r="B111" s="243" t="s">
        <v>99</v>
      </c>
      <c r="C111" s="254">
        <f t="shared" si="2"/>
        <v>7.2640229496738463E-4</v>
      </c>
      <c r="D111" s="255">
        <f t="shared" si="3"/>
        <v>7.2233579424106674E-4</v>
      </c>
      <c r="E111" s="220">
        <v>22854343</v>
      </c>
      <c r="F111" s="219">
        <v>20151018</v>
      </c>
      <c r="G111" s="219">
        <v>18255</v>
      </c>
      <c r="H111" s="219">
        <v>883737</v>
      </c>
      <c r="I111" s="219">
        <v>42450</v>
      </c>
      <c r="J111" s="219">
        <v>227112</v>
      </c>
      <c r="K111" s="219">
        <v>1171554</v>
      </c>
      <c r="L111" s="218"/>
      <c r="M111" s="219">
        <v>788333</v>
      </c>
      <c r="N111" s="219">
        <v>8177601</v>
      </c>
      <c r="O111" s="219">
        <v>1061156</v>
      </c>
      <c r="P111" s="219">
        <v>10027090</v>
      </c>
      <c r="Q111" s="218"/>
      <c r="R111" s="219">
        <v>-568775</v>
      </c>
      <c r="S111" s="219">
        <v>-287009</v>
      </c>
      <c r="T111" s="219">
        <v>-855784</v>
      </c>
    </row>
    <row r="112" spans="1:20">
      <c r="A112" s="242">
        <v>32500</v>
      </c>
      <c r="B112" s="243" t="s">
        <v>784</v>
      </c>
      <c r="C112" s="254">
        <f t="shared" si="2"/>
        <v>4.2437897817625345E-3</v>
      </c>
      <c r="D112" s="255">
        <f t="shared" si="3"/>
        <v>4.2530010629356829E-3</v>
      </c>
      <c r="E112" s="220">
        <v>134562825</v>
      </c>
      <c r="F112" s="219">
        <v>117726341</v>
      </c>
      <c r="G112" s="219">
        <v>106652</v>
      </c>
      <c r="H112" s="219">
        <v>5162972</v>
      </c>
      <c r="I112" s="219">
        <v>248003</v>
      </c>
      <c r="J112" s="219">
        <v>1234476</v>
      </c>
      <c r="K112" s="219">
        <v>6752103</v>
      </c>
      <c r="L112" s="218"/>
      <c r="M112" s="219">
        <v>4605599</v>
      </c>
      <c r="N112" s="219">
        <v>47775208</v>
      </c>
      <c r="O112" s="219">
        <v>4844768</v>
      </c>
      <c r="P112" s="219">
        <v>57225575</v>
      </c>
      <c r="Q112" s="218"/>
      <c r="R112" s="219">
        <v>-3322902</v>
      </c>
      <c r="S112" s="219">
        <v>-1339493</v>
      </c>
      <c r="T112" s="219">
        <v>-4662395</v>
      </c>
    </row>
    <row r="113" spans="1:20">
      <c r="A113" s="242">
        <v>32505</v>
      </c>
      <c r="B113" s="243" t="s">
        <v>100</v>
      </c>
      <c r="C113" s="254">
        <f t="shared" si="2"/>
        <v>6.0242545766295589E-4</v>
      </c>
      <c r="D113" s="255">
        <f t="shared" si="3"/>
        <v>6.159610394790209E-4</v>
      </c>
      <c r="E113" s="220">
        <v>19488699</v>
      </c>
      <c r="F113" s="219">
        <v>16711795</v>
      </c>
      <c r="G113" s="219">
        <v>15140</v>
      </c>
      <c r="H113" s="219">
        <v>732908</v>
      </c>
      <c r="I113" s="219">
        <v>35205</v>
      </c>
      <c r="J113" s="219">
        <v>1357251</v>
      </c>
      <c r="K113" s="219">
        <v>2140504</v>
      </c>
      <c r="L113" s="218"/>
      <c r="M113" s="219">
        <v>653786</v>
      </c>
      <c r="N113" s="219">
        <v>6781910</v>
      </c>
      <c r="O113" s="219">
        <v>2391035</v>
      </c>
      <c r="P113" s="219">
        <v>9826731</v>
      </c>
      <c r="Q113" s="218"/>
      <c r="R113" s="219">
        <v>-471701</v>
      </c>
      <c r="S113" s="219">
        <v>-245436</v>
      </c>
      <c r="T113" s="219">
        <v>-717137</v>
      </c>
    </row>
    <row r="114" spans="1:20">
      <c r="A114" s="242">
        <v>32600</v>
      </c>
      <c r="B114" s="243" t="s">
        <v>101</v>
      </c>
      <c r="C114" s="254">
        <f t="shared" si="2"/>
        <v>1.4821709779074248E-2</v>
      </c>
      <c r="D114" s="255">
        <f t="shared" si="3"/>
        <v>1.5513629790999494E-2</v>
      </c>
      <c r="E114" s="220">
        <v>490843482</v>
      </c>
      <c r="F114" s="219">
        <v>411166846</v>
      </c>
      <c r="G114" s="219">
        <v>372487</v>
      </c>
      <c r="H114" s="219">
        <v>18032013</v>
      </c>
      <c r="I114" s="219">
        <v>866167</v>
      </c>
      <c r="J114" s="219">
        <v>5885760</v>
      </c>
      <c r="K114" s="219">
        <v>25156427</v>
      </c>
      <c r="L114" s="218"/>
      <c r="M114" s="219">
        <v>16085353</v>
      </c>
      <c r="N114" s="219">
        <v>166857998</v>
      </c>
      <c r="O114" s="219">
        <v>35797191</v>
      </c>
      <c r="P114" s="219">
        <v>218740542</v>
      </c>
      <c r="Q114" s="218"/>
      <c r="R114" s="219">
        <v>-11605448</v>
      </c>
      <c r="S114" s="219">
        <v>-7453172</v>
      </c>
      <c r="T114" s="219">
        <v>-19058620</v>
      </c>
    </row>
    <row r="115" spans="1:20">
      <c r="A115" s="242">
        <v>32605</v>
      </c>
      <c r="B115" s="243" t="s">
        <v>102</v>
      </c>
      <c r="C115" s="254">
        <f t="shared" si="2"/>
        <v>2.2250245128229589E-3</v>
      </c>
      <c r="D115" s="255">
        <f t="shared" si="3"/>
        <v>2.1827537127185829E-3</v>
      </c>
      <c r="E115" s="220">
        <v>69061235</v>
      </c>
      <c r="F115" s="219">
        <v>61724074</v>
      </c>
      <c r="G115" s="219">
        <v>55918</v>
      </c>
      <c r="H115" s="219">
        <v>2706953</v>
      </c>
      <c r="I115" s="219">
        <v>130028</v>
      </c>
      <c r="J115" s="219">
        <v>3539467</v>
      </c>
      <c r="K115" s="219">
        <v>6432366</v>
      </c>
      <c r="L115" s="218"/>
      <c r="M115" s="219">
        <v>2414722</v>
      </c>
      <c r="N115" s="219">
        <v>25048604</v>
      </c>
      <c r="O115" s="219">
        <v>1955278</v>
      </c>
      <c r="P115" s="219">
        <v>29418604</v>
      </c>
      <c r="Q115" s="218"/>
      <c r="R115" s="219">
        <v>-1742202</v>
      </c>
      <c r="S115" s="219">
        <v>-36280</v>
      </c>
      <c r="T115" s="219">
        <v>-1778482</v>
      </c>
    </row>
    <row r="116" spans="1:20">
      <c r="A116" s="242">
        <v>32700</v>
      </c>
      <c r="B116" s="243" t="s">
        <v>103</v>
      </c>
      <c r="C116" s="254">
        <f t="shared" si="2"/>
        <v>1.3987194435418858E-3</v>
      </c>
      <c r="D116" s="255">
        <f t="shared" si="3"/>
        <v>1.3817991021438819E-3</v>
      </c>
      <c r="E116" s="220">
        <v>43719432</v>
      </c>
      <c r="F116" s="219">
        <v>38801668</v>
      </c>
      <c r="G116" s="219">
        <v>35151</v>
      </c>
      <c r="H116" s="219">
        <v>1701675</v>
      </c>
      <c r="I116" s="219">
        <v>81740</v>
      </c>
      <c r="J116" s="219">
        <v>1774413</v>
      </c>
      <c r="K116" s="219">
        <v>3592979</v>
      </c>
      <c r="L116" s="218"/>
      <c r="M116" s="219">
        <v>1517969</v>
      </c>
      <c r="N116" s="219">
        <v>15746330</v>
      </c>
      <c r="O116" s="219">
        <v>1188932</v>
      </c>
      <c r="P116" s="219">
        <v>18453231</v>
      </c>
      <c r="Q116" s="218"/>
      <c r="R116" s="219">
        <v>-1095203</v>
      </c>
      <c r="S116" s="219">
        <v>358668</v>
      </c>
      <c r="T116" s="219">
        <v>-736535</v>
      </c>
    </row>
    <row r="117" spans="1:20">
      <c r="A117" s="242">
        <v>32800</v>
      </c>
      <c r="B117" s="243" t="s">
        <v>104</v>
      </c>
      <c r="C117" s="254">
        <f t="shared" si="2"/>
        <v>2.0208716210305486E-3</v>
      </c>
      <c r="D117" s="255">
        <f t="shared" si="3"/>
        <v>1.9839326472905782E-3</v>
      </c>
      <c r="E117" s="220">
        <v>62770636</v>
      </c>
      <c r="F117" s="220">
        <v>56060699</v>
      </c>
      <c r="G117" s="220">
        <v>50787</v>
      </c>
      <c r="H117" s="220">
        <v>2458582</v>
      </c>
      <c r="I117" s="220">
        <v>118098</v>
      </c>
      <c r="J117" s="220">
        <v>4906423</v>
      </c>
      <c r="K117" s="220">
        <v>7533890</v>
      </c>
      <c r="L117" s="217"/>
      <c r="M117" s="220">
        <v>2193164</v>
      </c>
      <c r="N117" s="220">
        <v>22750317</v>
      </c>
      <c r="O117" s="220">
        <v>0</v>
      </c>
      <c r="P117" s="220">
        <v>24943481</v>
      </c>
      <c r="Q117" s="217"/>
      <c r="R117" s="220">
        <v>-1582350</v>
      </c>
      <c r="S117" s="220">
        <v>1591147</v>
      </c>
      <c r="T117" s="220">
        <v>8797</v>
      </c>
    </row>
    <row r="118" spans="1:20">
      <c r="A118" s="242">
        <v>32900</v>
      </c>
      <c r="B118" s="243" t="s">
        <v>105</v>
      </c>
      <c r="C118" s="254">
        <f t="shared" si="2"/>
        <v>5.5336480741221671E-3</v>
      </c>
      <c r="D118" s="255">
        <f t="shared" si="3"/>
        <v>5.5778784998030033E-3</v>
      </c>
      <c r="E118" s="220">
        <v>176481284</v>
      </c>
      <c r="F118" s="219">
        <v>153508108</v>
      </c>
      <c r="G118" s="219">
        <v>139067</v>
      </c>
      <c r="H118" s="219">
        <v>6732207</v>
      </c>
      <c r="I118" s="219">
        <v>323381</v>
      </c>
      <c r="J118" s="219">
        <v>3482056</v>
      </c>
      <c r="K118" s="219">
        <v>10676711</v>
      </c>
      <c r="L118" s="218"/>
      <c r="M118" s="219">
        <v>6005426</v>
      </c>
      <c r="N118" s="219">
        <v>62296014</v>
      </c>
      <c r="O118" s="219">
        <v>13020416</v>
      </c>
      <c r="P118" s="219">
        <v>81321856</v>
      </c>
      <c r="Q118" s="218"/>
      <c r="R118" s="219">
        <v>-4332864</v>
      </c>
      <c r="S118" s="219">
        <v>-1752185</v>
      </c>
      <c r="T118" s="219">
        <v>-6085049</v>
      </c>
    </row>
    <row r="119" spans="1:20">
      <c r="A119" s="242">
        <v>32901</v>
      </c>
      <c r="B119" s="243" t="s">
        <v>337</v>
      </c>
      <c r="C119" s="254">
        <f t="shared" si="2"/>
        <v>1.2910735759036324E-4</v>
      </c>
      <c r="D119" s="255">
        <f t="shared" si="3"/>
        <v>1.2492229847456729E-4</v>
      </c>
      <c r="E119" s="220">
        <v>3952479</v>
      </c>
      <c r="F119" s="219">
        <v>3581548</v>
      </c>
      <c r="G119" s="219">
        <v>3245</v>
      </c>
      <c r="H119" s="219">
        <v>157071</v>
      </c>
      <c r="I119" s="219">
        <v>7545</v>
      </c>
      <c r="J119" s="219">
        <v>117945</v>
      </c>
      <c r="K119" s="219">
        <v>285806</v>
      </c>
      <c r="L119" s="218"/>
      <c r="M119" s="219">
        <v>140115</v>
      </c>
      <c r="N119" s="219">
        <v>1453449</v>
      </c>
      <c r="O119" s="219">
        <v>1555690</v>
      </c>
      <c r="P119" s="219">
        <v>3149254</v>
      </c>
      <c r="Q119" s="218"/>
      <c r="R119" s="219">
        <v>-101093</v>
      </c>
      <c r="S119" s="219">
        <v>-518122</v>
      </c>
      <c r="T119" s="219">
        <v>-619215</v>
      </c>
    </row>
    <row r="120" spans="1:20">
      <c r="A120" s="242">
        <v>32904</v>
      </c>
      <c r="B120" s="243" t="s">
        <v>785</v>
      </c>
      <c r="C120" s="254">
        <f t="shared" si="2"/>
        <v>2.6888792767565469E-5</v>
      </c>
      <c r="D120" s="255">
        <f t="shared" si="3"/>
        <v>0</v>
      </c>
      <c r="E120" s="220">
        <v>0</v>
      </c>
      <c r="F120" s="220">
        <v>745918</v>
      </c>
      <c r="G120" s="220">
        <v>676</v>
      </c>
      <c r="H120" s="220">
        <v>32713</v>
      </c>
      <c r="I120" s="220">
        <v>1571</v>
      </c>
      <c r="J120" s="220">
        <v>919480</v>
      </c>
      <c r="K120" s="220">
        <v>954440</v>
      </c>
      <c r="L120" s="217"/>
      <c r="M120" s="220">
        <v>29181</v>
      </c>
      <c r="N120" s="220">
        <v>302705</v>
      </c>
      <c r="O120" s="220">
        <v>0</v>
      </c>
      <c r="P120" s="220">
        <v>331886</v>
      </c>
      <c r="Q120" s="217"/>
      <c r="R120" s="220">
        <v>-21054</v>
      </c>
      <c r="S120" s="220">
        <v>183895</v>
      </c>
      <c r="T120" s="220">
        <v>162841</v>
      </c>
    </row>
    <row r="121" spans="1:20">
      <c r="A121" s="242">
        <v>32905</v>
      </c>
      <c r="B121" s="243" t="s">
        <v>106</v>
      </c>
      <c r="C121" s="254">
        <f t="shared" si="2"/>
        <v>7.4253911053371745E-4</v>
      </c>
      <c r="D121" s="255">
        <f t="shared" si="3"/>
        <v>7.4144747456392115E-4</v>
      </c>
      <c r="E121" s="220">
        <v>23459027</v>
      </c>
      <c r="F121" s="219">
        <v>20598667</v>
      </c>
      <c r="G121" s="219">
        <v>18661</v>
      </c>
      <c r="H121" s="219">
        <v>903369</v>
      </c>
      <c r="I121" s="219">
        <v>43393</v>
      </c>
      <c r="J121" s="219">
        <v>368780</v>
      </c>
      <c r="K121" s="219">
        <v>1334203</v>
      </c>
      <c r="L121" s="218"/>
      <c r="M121" s="219">
        <v>805845</v>
      </c>
      <c r="N121" s="219">
        <v>8359264</v>
      </c>
      <c r="O121" s="219">
        <v>2219524</v>
      </c>
      <c r="P121" s="219">
        <v>11384633</v>
      </c>
      <c r="Q121" s="218"/>
      <c r="R121" s="219">
        <v>-581410</v>
      </c>
      <c r="S121" s="219">
        <v>-586677</v>
      </c>
      <c r="T121" s="219">
        <v>-1168087</v>
      </c>
    </row>
    <row r="122" spans="1:20">
      <c r="A122" s="242">
        <v>32910</v>
      </c>
      <c r="B122" s="243" t="s">
        <v>107</v>
      </c>
      <c r="C122" s="254">
        <f t="shared" si="2"/>
        <v>1.0091941218695047E-3</v>
      </c>
      <c r="D122" s="255">
        <f t="shared" si="3"/>
        <v>1.086276759880044E-3</v>
      </c>
      <c r="E122" s="220">
        <v>34369253</v>
      </c>
      <c r="F122" s="219">
        <v>27995904</v>
      </c>
      <c r="G122" s="219">
        <v>25362</v>
      </c>
      <c r="H122" s="219">
        <v>1227780</v>
      </c>
      <c r="I122" s="219">
        <v>58976</v>
      </c>
      <c r="J122" s="219">
        <v>1456288</v>
      </c>
      <c r="K122" s="219">
        <v>2768406</v>
      </c>
      <c r="L122" s="218"/>
      <c r="M122" s="219">
        <v>1095234</v>
      </c>
      <c r="N122" s="219">
        <v>11361180</v>
      </c>
      <c r="O122" s="219">
        <v>3487463</v>
      </c>
      <c r="P122" s="219">
        <v>15943877</v>
      </c>
      <c r="Q122" s="218"/>
      <c r="R122" s="219">
        <v>-790204</v>
      </c>
      <c r="S122" s="219">
        <v>-245369</v>
      </c>
      <c r="T122" s="219">
        <v>-1035573</v>
      </c>
    </row>
    <row r="123" spans="1:20">
      <c r="A123" s="242">
        <v>32920</v>
      </c>
      <c r="B123" s="243" t="s">
        <v>108</v>
      </c>
      <c r="C123" s="254">
        <f t="shared" si="2"/>
        <v>9.1923213840191533E-4</v>
      </c>
      <c r="D123" s="255">
        <f t="shared" si="3"/>
        <v>9.040959703203932E-4</v>
      </c>
      <c r="E123" s="220">
        <v>28605144</v>
      </c>
      <c r="F123" s="219">
        <v>25500282</v>
      </c>
      <c r="G123" s="219">
        <v>23101</v>
      </c>
      <c r="H123" s="219">
        <v>1118333</v>
      </c>
      <c r="I123" s="219">
        <v>53719</v>
      </c>
      <c r="J123" s="219">
        <v>1446319</v>
      </c>
      <c r="K123" s="219">
        <v>2641472</v>
      </c>
      <c r="L123" s="218"/>
      <c r="M123" s="219">
        <v>997602</v>
      </c>
      <c r="N123" s="219">
        <v>10348417</v>
      </c>
      <c r="O123" s="219">
        <v>721180</v>
      </c>
      <c r="P123" s="219">
        <v>12067199</v>
      </c>
      <c r="Q123" s="218"/>
      <c r="R123" s="219">
        <v>-719763</v>
      </c>
      <c r="S123" s="219">
        <v>394392</v>
      </c>
      <c r="T123" s="219">
        <v>-325371</v>
      </c>
    </row>
    <row r="124" spans="1:20">
      <c r="A124" s="242">
        <v>33000</v>
      </c>
      <c r="B124" s="243" t="s">
        <v>109</v>
      </c>
      <c r="C124" s="254">
        <f t="shared" si="2"/>
        <v>2.1196838736531067E-3</v>
      </c>
      <c r="D124" s="255">
        <f t="shared" si="3"/>
        <v>2.1622604365837792E-3</v>
      </c>
      <c r="E124" s="220">
        <v>68412838</v>
      </c>
      <c r="F124" s="219">
        <v>58801835</v>
      </c>
      <c r="G124" s="219">
        <v>53270</v>
      </c>
      <c r="H124" s="219">
        <v>2578796</v>
      </c>
      <c r="I124" s="219">
        <v>123872</v>
      </c>
      <c r="J124" s="219">
        <v>514630</v>
      </c>
      <c r="K124" s="219">
        <v>3270568</v>
      </c>
      <c r="L124" s="218"/>
      <c r="M124" s="219">
        <v>2300400</v>
      </c>
      <c r="N124" s="219">
        <v>23862713</v>
      </c>
      <c r="O124" s="219">
        <v>4309474</v>
      </c>
      <c r="P124" s="219">
        <v>30472587</v>
      </c>
      <c r="Q124" s="218"/>
      <c r="R124" s="219">
        <v>-1659720</v>
      </c>
      <c r="S124" s="219">
        <v>-833258</v>
      </c>
      <c r="T124" s="219">
        <v>-2492978</v>
      </c>
    </row>
    <row r="125" spans="1:20">
      <c r="A125" s="242">
        <v>33001</v>
      </c>
      <c r="B125" s="243" t="s">
        <v>786</v>
      </c>
      <c r="C125" s="254">
        <f t="shared" si="2"/>
        <v>4.5001791383926278E-5</v>
      </c>
      <c r="D125" s="255">
        <f t="shared" si="3"/>
        <v>4.9619305768399377E-5</v>
      </c>
      <c r="E125" s="220">
        <v>1569930</v>
      </c>
      <c r="F125" s="219">
        <v>1248388</v>
      </c>
      <c r="G125" s="219">
        <v>1131</v>
      </c>
      <c r="H125" s="219">
        <v>54749</v>
      </c>
      <c r="I125" s="219">
        <v>2630</v>
      </c>
      <c r="J125" s="219">
        <v>86264</v>
      </c>
      <c r="K125" s="219">
        <v>144774</v>
      </c>
      <c r="L125" s="218"/>
      <c r="M125" s="219">
        <v>48838</v>
      </c>
      <c r="N125" s="219">
        <v>506616</v>
      </c>
      <c r="O125" s="219">
        <v>569569</v>
      </c>
      <c r="P125" s="219">
        <v>1125023</v>
      </c>
      <c r="Q125" s="218"/>
      <c r="R125" s="219">
        <v>-35237</v>
      </c>
      <c r="S125" s="219">
        <v>-99776</v>
      </c>
      <c r="T125" s="219">
        <v>-135013</v>
      </c>
    </row>
    <row r="126" spans="1:20">
      <c r="A126" s="242">
        <v>33027</v>
      </c>
      <c r="B126" s="243" t="s">
        <v>111</v>
      </c>
      <c r="C126" s="254">
        <f t="shared" si="2"/>
        <v>3.111676684863753E-4</v>
      </c>
      <c r="D126" s="255">
        <f t="shared" si="3"/>
        <v>2.9667046409178092E-4</v>
      </c>
      <c r="E126" s="220">
        <v>9386505</v>
      </c>
      <c r="F126" s="219">
        <v>8632056</v>
      </c>
      <c r="G126" s="219">
        <v>7820</v>
      </c>
      <c r="H126" s="219">
        <v>378565</v>
      </c>
      <c r="I126" s="219">
        <v>18184</v>
      </c>
      <c r="J126" s="219">
        <v>1747428</v>
      </c>
      <c r="K126" s="219">
        <v>2151997</v>
      </c>
      <c r="L126" s="218"/>
      <c r="M126" s="219">
        <v>337697</v>
      </c>
      <c r="N126" s="219">
        <v>3503024</v>
      </c>
      <c r="O126" s="219">
        <v>0</v>
      </c>
      <c r="P126" s="219">
        <v>3840721</v>
      </c>
      <c r="Q126" s="218"/>
      <c r="R126" s="219">
        <v>-243645</v>
      </c>
      <c r="S126" s="219">
        <v>557011</v>
      </c>
      <c r="T126" s="219">
        <v>313366</v>
      </c>
    </row>
    <row r="127" spans="1:20">
      <c r="A127" s="242">
        <v>33100</v>
      </c>
      <c r="B127" s="243" t="s">
        <v>112</v>
      </c>
      <c r="C127" s="254">
        <f t="shared" si="2"/>
        <v>2.8554125226615754E-3</v>
      </c>
      <c r="D127" s="255">
        <f t="shared" si="3"/>
        <v>2.9190194049346142E-3</v>
      </c>
      <c r="E127" s="220">
        <v>92356313</v>
      </c>
      <c r="F127" s="219">
        <v>79211574</v>
      </c>
      <c r="G127" s="219">
        <v>71760</v>
      </c>
      <c r="H127" s="219">
        <v>3473880</v>
      </c>
      <c r="I127" s="219">
        <v>166868</v>
      </c>
      <c r="J127" s="219">
        <v>679768</v>
      </c>
      <c r="K127" s="219">
        <v>4392276</v>
      </c>
      <c r="L127" s="218"/>
      <c r="M127" s="219">
        <v>3098854</v>
      </c>
      <c r="N127" s="219">
        <v>32145308</v>
      </c>
      <c r="O127" s="219">
        <v>9930429</v>
      </c>
      <c r="P127" s="219">
        <v>45174591</v>
      </c>
      <c r="Q127" s="218"/>
      <c r="R127" s="219">
        <v>-2235797</v>
      </c>
      <c r="S127" s="219">
        <v>-2348044</v>
      </c>
      <c r="T127" s="219">
        <v>-4583841</v>
      </c>
    </row>
    <row r="128" spans="1:20">
      <c r="A128" s="242">
        <v>33105</v>
      </c>
      <c r="B128" s="243" t="s">
        <v>113</v>
      </c>
      <c r="C128" s="254">
        <f t="shared" si="2"/>
        <v>3.2007377587020709E-4</v>
      </c>
      <c r="D128" s="255">
        <f t="shared" si="3"/>
        <v>3.1778612681018504E-4</v>
      </c>
      <c r="E128" s="220">
        <v>10054594</v>
      </c>
      <c r="F128" s="219">
        <v>8879119</v>
      </c>
      <c r="G128" s="219">
        <v>8044</v>
      </c>
      <c r="H128" s="219">
        <v>389400</v>
      </c>
      <c r="I128" s="219">
        <v>18705</v>
      </c>
      <c r="J128" s="219">
        <v>106575</v>
      </c>
      <c r="K128" s="219">
        <v>522724</v>
      </c>
      <c r="L128" s="218"/>
      <c r="M128" s="219">
        <v>347362</v>
      </c>
      <c r="N128" s="219">
        <v>3603287</v>
      </c>
      <c r="O128" s="219">
        <v>890140</v>
      </c>
      <c r="P128" s="219">
        <v>4840789</v>
      </c>
      <c r="Q128" s="218"/>
      <c r="R128" s="219">
        <v>-250619</v>
      </c>
      <c r="S128" s="219">
        <v>-251877</v>
      </c>
      <c r="T128" s="219">
        <v>-502496</v>
      </c>
    </row>
    <row r="129" spans="1:20">
      <c r="A129" s="242">
        <v>33200</v>
      </c>
      <c r="B129" s="243" t="s">
        <v>114</v>
      </c>
      <c r="C129" s="254">
        <f t="shared" si="2"/>
        <v>1.4126096589777275E-2</v>
      </c>
      <c r="D129" s="255">
        <f t="shared" si="3"/>
        <v>1.3740531104600455E-2</v>
      </c>
      <c r="E129" s="220">
        <v>434743527</v>
      </c>
      <c r="F129" s="220">
        <v>391869944</v>
      </c>
      <c r="G129" s="220">
        <v>355006</v>
      </c>
      <c r="H129" s="220">
        <v>17185734</v>
      </c>
      <c r="I129" s="220">
        <v>825516</v>
      </c>
      <c r="J129" s="220">
        <v>21062766</v>
      </c>
      <c r="K129" s="220">
        <v>39429022</v>
      </c>
      <c r="L129" s="217"/>
      <c r="M129" s="220">
        <v>15330434</v>
      </c>
      <c r="N129" s="220">
        <v>159027010</v>
      </c>
      <c r="O129" s="220">
        <v>15199713</v>
      </c>
      <c r="P129" s="220">
        <v>189557157</v>
      </c>
      <c r="Q129" s="217"/>
      <c r="R129" s="220">
        <v>-11060781</v>
      </c>
      <c r="S129" s="220">
        <v>970105</v>
      </c>
      <c r="T129" s="220">
        <v>-10090676</v>
      </c>
    </row>
    <row r="130" spans="1:20">
      <c r="A130" s="242">
        <v>33202</v>
      </c>
      <c r="B130" s="243" t="s">
        <v>787</v>
      </c>
      <c r="C130" s="254">
        <f t="shared" si="2"/>
        <v>2.6213968486119813E-4</v>
      </c>
      <c r="D130" s="255">
        <f t="shared" si="3"/>
        <v>2.3031176584289241E-4</v>
      </c>
      <c r="E130" s="220">
        <v>7286949</v>
      </c>
      <c r="F130" s="219">
        <v>7271978</v>
      </c>
      <c r="G130" s="219">
        <v>6588</v>
      </c>
      <c r="H130" s="219">
        <v>318918</v>
      </c>
      <c r="I130" s="219">
        <v>15319</v>
      </c>
      <c r="J130" s="219">
        <v>2174550</v>
      </c>
      <c r="K130" s="219">
        <v>2515375</v>
      </c>
      <c r="L130" s="218"/>
      <c r="M130" s="219">
        <v>284489</v>
      </c>
      <c r="N130" s="219">
        <v>2951084</v>
      </c>
      <c r="O130" s="219">
        <v>171476</v>
      </c>
      <c r="P130" s="219">
        <v>3407049</v>
      </c>
      <c r="Q130" s="218"/>
      <c r="R130" s="219">
        <v>-205256</v>
      </c>
      <c r="S130" s="219">
        <v>652540</v>
      </c>
      <c r="T130" s="219">
        <v>447284</v>
      </c>
    </row>
    <row r="131" spans="1:20">
      <c r="A131" s="242">
        <v>33203</v>
      </c>
      <c r="B131" s="243" t="s">
        <v>116</v>
      </c>
      <c r="C131" s="254">
        <f t="shared" si="2"/>
        <v>1.3976074372901346E-4</v>
      </c>
      <c r="D131" s="255">
        <f t="shared" si="3"/>
        <v>1.146860429987107E-4</v>
      </c>
      <c r="E131" s="220">
        <v>3628609</v>
      </c>
      <c r="F131" s="219">
        <v>3877082</v>
      </c>
      <c r="G131" s="219">
        <v>3512</v>
      </c>
      <c r="H131" s="219">
        <v>170032</v>
      </c>
      <c r="I131" s="219">
        <v>8167</v>
      </c>
      <c r="J131" s="219">
        <v>970612</v>
      </c>
      <c r="K131" s="219">
        <v>1152323</v>
      </c>
      <c r="L131" s="218"/>
      <c r="M131" s="219">
        <v>151676</v>
      </c>
      <c r="N131" s="219">
        <v>1573381</v>
      </c>
      <c r="O131" s="219">
        <v>206151</v>
      </c>
      <c r="P131" s="219">
        <v>1931208</v>
      </c>
      <c r="Q131" s="218"/>
      <c r="R131" s="219">
        <v>-109433</v>
      </c>
      <c r="S131" s="219">
        <v>157057</v>
      </c>
      <c r="T131" s="219">
        <v>47624</v>
      </c>
    </row>
    <row r="132" spans="1:20">
      <c r="A132" s="242">
        <v>33204</v>
      </c>
      <c r="B132" s="243" t="s">
        <v>117</v>
      </c>
      <c r="C132" s="254">
        <f t="shared" si="2"/>
        <v>3.9848506836192513E-4</v>
      </c>
      <c r="D132" s="255">
        <f t="shared" si="3"/>
        <v>3.9874745807526909E-4</v>
      </c>
      <c r="E132" s="220">
        <v>12616170</v>
      </c>
      <c r="F132" s="220">
        <v>11054315</v>
      </c>
      <c r="G132" s="220">
        <v>10014</v>
      </c>
      <c r="H132" s="220">
        <v>484795</v>
      </c>
      <c r="I132" s="220">
        <v>23287</v>
      </c>
      <c r="J132" s="220">
        <v>843118</v>
      </c>
      <c r="K132" s="220">
        <v>1361214</v>
      </c>
      <c r="L132" s="217"/>
      <c r="M132" s="220">
        <v>432458</v>
      </c>
      <c r="N132" s="220">
        <v>4486016</v>
      </c>
      <c r="O132" s="220">
        <v>1377266</v>
      </c>
      <c r="P132" s="220">
        <v>6295740</v>
      </c>
      <c r="Q132" s="217"/>
      <c r="R132" s="220">
        <v>-312015</v>
      </c>
      <c r="S132" s="220">
        <v>-116722</v>
      </c>
      <c r="T132" s="220">
        <v>-428737</v>
      </c>
    </row>
    <row r="133" spans="1:20">
      <c r="A133" s="242">
        <v>33205</v>
      </c>
      <c r="B133" s="243" t="s">
        <v>118</v>
      </c>
      <c r="C133" s="254">
        <f t="shared" si="2"/>
        <v>9.7785582613019303E-4</v>
      </c>
      <c r="D133" s="255">
        <f t="shared" si="3"/>
        <v>1.0322974609959395E-3</v>
      </c>
      <c r="E133" s="220">
        <v>32661375</v>
      </c>
      <c r="F133" s="219">
        <v>27126553</v>
      </c>
      <c r="G133" s="219">
        <v>24575</v>
      </c>
      <c r="H133" s="219">
        <v>1189654</v>
      </c>
      <c r="I133" s="219">
        <v>57145</v>
      </c>
      <c r="J133" s="219">
        <v>248418</v>
      </c>
      <c r="K133" s="219">
        <v>1519792</v>
      </c>
      <c r="L133" s="218"/>
      <c r="M133" s="219">
        <v>1061224</v>
      </c>
      <c r="N133" s="219">
        <v>11008383</v>
      </c>
      <c r="O133" s="219">
        <v>3777501</v>
      </c>
      <c r="P133" s="219">
        <v>15847108</v>
      </c>
      <c r="Q133" s="218"/>
      <c r="R133" s="219">
        <v>-765665</v>
      </c>
      <c r="S133" s="219">
        <v>-914180</v>
      </c>
      <c r="T133" s="219">
        <v>-1679845</v>
      </c>
    </row>
    <row r="134" spans="1:20">
      <c r="A134" s="242">
        <v>33206</v>
      </c>
      <c r="B134" s="243" t="s">
        <v>119</v>
      </c>
      <c r="C134" s="254">
        <f t="shared" si="2"/>
        <v>1.0129609853706395E-4</v>
      </c>
      <c r="D134" s="255">
        <f t="shared" si="3"/>
        <v>1.0115466586635338E-4</v>
      </c>
      <c r="E134" s="220">
        <v>3200483</v>
      </c>
      <c r="F134" s="219">
        <v>2810040</v>
      </c>
      <c r="G134" s="219">
        <v>2546</v>
      </c>
      <c r="H134" s="219">
        <v>123236</v>
      </c>
      <c r="I134" s="219">
        <v>5920</v>
      </c>
      <c r="J134" s="219">
        <v>294670</v>
      </c>
      <c r="K134" s="219">
        <v>426372</v>
      </c>
      <c r="L134" s="218"/>
      <c r="M134" s="219">
        <v>109932</v>
      </c>
      <c r="N134" s="219">
        <v>1140359</v>
      </c>
      <c r="O134" s="219">
        <v>188768</v>
      </c>
      <c r="P134" s="219">
        <v>1439059</v>
      </c>
      <c r="Q134" s="218"/>
      <c r="R134" s="219">
        <v>-79316</v>
      </c>
      <c r="S134" s="219">
        <v>72469</v>
      </c>
      <c r="T134" s="219">
        <v>-6847</v>
      </c>
    </row>
    <row r="135" spans="1:20">
      <c r="A135" s="242">
        <v>33207</v>
      </c>
      <c r="B135" s="243" t="s">
        <v>315</v>
      </c>
      <c r="C135" s="254">
        <f t="shared" ref="C135:C198" si="4">F135/$F$316</f>
        <v>4.3230111791717706E-4</v>
      </c>
      <c r="D135" s="255">
        <f t="shared" ref="D135:D198" si="5">E135/$E$316</f>
        <v>3.6419308719988421E-4</v>
      </c>
      <c r="E135" s="220">
        <v>11522887</v>
      </c>
      <c r="F135" s="219">
        <v>11992401</v>
      </c>
      <c r="G135" s="219">
        <v>10864</v>
      </c>
      <c r="H135" s="219">
        <v>525935</v>
      </c>
      <c r="I135" s="219">
        <v>25263</v>
      </c>
      <c r="J135" s="219">
        <v>5497079</v>
      </c>
      <c r="K135" s="219">
        <v>6059141</v>
      </c>
      <c r="L135" s="218"/>
      <c r="M135" s="219">
        <v>469157</v>
      </c>
      <c r="N135" s="219">
        <v>4866706</v>
      </c>
      <c r="O135" s="219">
        <v>0</v>
      </c>
      <c r="P135" s="219">
        <v>5335863</v>
      </c>
      <c r="Q135" s="218"/>
      <c r="R135" s="219">
        <v>-338493</v>
      </c>
      <c r="S135" s="219">
        <v>1674146</v>
      </c>
      <c r="T135" s="219">
        <v>1335653</v>
      </c>
    </row>
    <row r="136" spans="1:20">
      <c r="A136" s="242">
        <v>33208</v>
      </c>
      <c r="B136" s="243" t="s">
        <v>316</v>
      </c>
      <c r="C136" s="254">
        <f t="shared" si="4"/>
        <v>0</v>
      </c>
      <c r="D136" s="255">
        <f t="shared" si="5"/>
        <v>0</v>
      </c>
      <c r="E136" s="220">
        <v>0</v>
      </c>
      <c r="F136" s="219">
        <v>0</v>
      </c>
      <c r="G136" s="219">
        <v>0</v>
      </c>
      <c r="H136" s="219">
        <v>0</v>
      </c>
      <c r="I136" s="219">
        <v>0</v>
      </c>
      <c r="J136" s="219">
        <v>0</v>
      </c>
      <c r="K136" s="219">
        <v>0</v>
      </c>
      <c r="L136" s="218"/>
      <c r="M136" s="219">
        <v>0</v>
      </c>
      <c r="N136" s="219">
        <v>0</v>
      </c>
      <c r="O136" s="219">
        <v>648518</v>
      </c>
      <c r="P136" s="219">
        <v>648518</v>
      </c>
      <c r="Q136" s="218"/>
      <c r="R136" s="219">
        <v>0</v>
      </c>
      <c r="S136" s="219">
        <v>-223659</v>
      </c>
      <c r="T136" s="219">
        <v>-223659</v>
      </c>
    </row>
    <row r="137" spans="1:20">
      <c r="A137" s="242">
        <v>33209</v>
      </c>
      <c r="B137" s="243" t="s">
        <v>317</v>
      </c>
      <c r="C137" s="254">
        <f t="shared" si="4"/>
        <v>1.0209034236955998E-4</v>
      </c>
      <c r="D137" s="255">
        <f t="shared" si="5"/>
        <v>1.0689546464244466E-4</v>
      </c>
      <c r="E137" s="220">
        <v>3382119</v>
      </c>
      <c r="F137" s="219">
        <v>2832073</v>
      </c>
      <c r="G137" s="219">
        <v>2566</v>
      </c>
      <c r="H137" s="219">
        <v>124203</v>
      </c>
      <c r="I137" s="219">
        <v>5966</v>
      </c>
      <c r="J137" s="219">
        <v>898400</v>
      </c>
      <c r="K137" s="219">
        <v>1031135</v>
      </c>
      <c r="L137" s="218"/>
      <c r="M137" s="219">
        <v>110794</v>
      </c>
      <c r="N137" s="219">
        <v>1149300</v>
      </c>
      <c r="O137" s="219">
        <v>224210</v>
      </c>
      <c r="P137" s="219">
        <v>1484304</v>
      </c>
      <c r="Q137" s="218"/>
      <c r="R137" s="219">
        <v>-79937</v>
      </c>
      <c r="S137" s="219">
        <v>221405</v>
      </c>
      <c r="T137" s="219">
        <v>141468</v>
      </c>
    </row>
    <row r="138" spans="1:20">
      <c r="A138" s="242">
        <v>33300</v>
      </c>
      <c r="B138" s="243" t="s">
        <v>120</v>
      </c>
      <c r="C138" s="254">
        <f t="shared" si="4"/>
        <v>2.0013452555470109E-3</v>
      </c>
      <c r="D138" s="255">
        <f t="shared" si="5"/>
        <v>1.9916411447024199E-3</v>
      </c>
      <c r="E138" s="220">
        <v>63014529</v>
      </c>
      <c r="F138" s="219">
        <v>55519021</v>
      </c>
      <c r="G138" s="219">
        <v>50296</v>
      </c>
      <c r="H138" s="219">
        <v>2434826</v>
      </c>
      <c r="I138" s="219">
        <v>116957</v>
      </c>
      <c r="J138" s="219">
        <v>1154034</v>
      </c>
      <c r="K138" s="219">
        <v>3756113</v>
      </c>
      <c r="L138" s="218"/>
      <c r="M138" s="219">
        <v>2171972</v>
      </c>
      <c r="N138" s="219">
        <v>22530495</v>
      </c>
      <c r="O138" s="219">
        <v>1920710</v>
      </c>
      <c r="P138" s="219">
        <v>26623177</v>
      </c>
      <c r="Q138" s="218"/>
      <c r="R138" s="219">
        <v>-1567061</v>
      </c>
      <c r="S138" s="219">
        <v>-29771</v>
      </c>
      <c r="T138" s="219">
        <v>-1596832</v>
      </c>
    </row>
    <row r="139" spans="1:20">
      <c r="A139" s="242">
        <v>33305</v>
      </c>
      <c r="B139" s="243" t="s">
        <v>121</v>
      </c>
      <c r="C139" s="254">
        <f t="shared" si="4"/>
        <v>4.113814282102639E-4</v>
      </c>
      <c r="D139" s="255">
        <f t="shared" si="5"/>
        <v>4.5224340544490103E-4</v>
      </c>
      <c r="E139" s="220">
        <v>14308755</v>
      </c>
      <c r="F139" s="219">
        <v>11412071</v>
      </c>
      <c r="G139" s="219">
        <v>10339</v>
      </c>
      <c r="H139" s="219">
        <v>500484</v>
      </c>
      <c r="I139" s="219">
        <v>24041</v>
      </c>
      <c r="J139" s="219">
        <v>0</v>
      </c>
      <c r="K139" s="219">
        <v>534864</v>
      </c>
      <c r="L139" s="218"/>
      <c r="M139" s="219">
        <v>446454</v>
      </c>
      <c r="N139" s="219">
        <v>4631199</v>
      </c>
      <c r="O139" s="219">
        <v>2503845</v>
      </c>
      <c r="P139" s="219">
        <v>7581498</v>
      </c>
      <c r="Q139" s="218"/>
      <c r="R139" s="219">
        <v>-322113</v>
      </c>
      <c r="S139" s="219">
        <v>-630758</v>
      </c>
      <c r="T139" s="219">
        <v>-952871</v>
      </c>
    </row>
    <row r="140" spans="1:20">
      <c r="A140" s="242">
        <v>33400</v>
      </c>
      <c r="B140" s="243" t="s">
        <v>122</v>
      </c>
      <c r="C140" s="254">
        <f t="shared" si="4"/>
        <v>1.7727362216448394E-2</v>
      </c>
      <c r="D140" s="255">
        <f t="shared" si="5"/>
        <v>1.8004645775702131E-2</v>
      </c>
      <c r="E140" s="220">
        <v>569657981</v>
      </c>
      <c r="F140" s="219">
        <v>491772118</v>
      </c>
      <c r="G140" s="219">
        <v>445510</v>
      </c>
      <c r="H140" s="219">
        <v>21567014</v>
      </c>
      <c r="I140" s="219">
        <v>1035971</v>
      </c>
      <c r="J140" s="219">
        <v>12323876</v>
      </c>
      <c r="K140" s="219">
        <v>35372371</v>
      </c>
      <c r="L140" s="218"/>
      <c r="M140" s="219">
        <v>19238730</v>
      </c>
      <c r="N140" s="219">
        <v>199568890</v>
      </c>
      <c r="O140" s="219">
        <v>26698408</v>
      </c>
      <c r="P140" s="219">
        <v>245506028</v>
      </c>
      <c r="Q140" s="218"/>
      <c r="R140" s="219">
        <v>-13880584</v>
      </c>
      <c r="S140" s="219">
        <v>-691651</v>
      </c>
      <c r="T140" s="219">
        <v>-14572235</v>
      </c>
    </row>
    <row r="141" spans="1:20">
      <c r="A141" s="242">
        <v>33402</v>
      </c>
      <c r="B141" s="243" t="s">
        <v>123</v>
      </c>
      <c r="C141" s="254">
        <f t="shared" si="4"/>
        <v>1.659103378386947E-4</v>
      </c>
      <c r="D141" s="255">
        <f t="shared" si="5"/>
        <v>1.4889593939843758E-4</v>
      </c>
      <c r="E141" s="220">
        <v>4710993</v>
      </c>
      <c r="F141" s="220">
        <v>4602494</v>
      </c>
      <c r="G141" s="220">
        <v>4170</v>
      </c>
      <c r="H141" s="220">
        <v>201846</v>
      </c>
      <c r="I141" s="220">
        <v>9696</v>
      </c>
      <c r="J141" s="220">
        <v>825841</v>
      </c>
      <c r="K141" s="220">
        <v>1041553</v>
      </c>
      <c r="L141" s="217"/>
      <c r="M141" s="220">
        <v>180055</v>
      </c>
      <c r="N141" s="220">
        <v>1867765</v>
      </c>
      <c r="O141" s="220">
        <v>253668</v>
      </c>
      <c r="P141" s="220">
        <v>2301488</v>
      </c>
      <c r="Q141" s="217"/>
      <c r="R141" s="220">
        <v>-129908</v>
      </c>
      <c r="S141" s="220">
        <v>162112</v>
      </c>
      <c r="T141" s="220">
        <v>32204</v>
      </c>
    </row>
    <row r="142" spans="1:20">
      <c r="A142" s="242">
        <v>33405</v>
      </c>
      <c r="B142" s="243" t="s">
        <v>124</v>
      </c>
      <c r="C142" s="254">
        <f t="shared" si="4"/>
        <v>1.5181599384340709E-3</v>
      </c>
      <c r="D142" s="255">
        <f t="shared" si="5"/>
        <v>1.5437464806149588E-3</v>
      </c>
      <c r="E142" s="220">
        <v>48843366</v>
      </c>
      <c r="F142" s="219">
        <v>42115049</v>
      </c>
      <c r="G142" s="219">
        <v>38153</v>
      </c>
      <c r="H142" s="219">
        <v>1846985</v>
      </c>
      <c r="I142" s="219">
        <v>88720</v>
      </c>
      <c r="J142" s="219">
        <v>0</v>
      </c>
      <c r="K142" s="219">
        <v>1973858</v>
      </c>
      <c r="L142" s="218"/>
      <c r="M142" s="219">
        <v>1647593</v>
      </c>
      <c r="N142" s="219">
        <v>17090952</v>
      </c>
      <c r="O142" s="219">
        <v>5227482</v>
      </c>
      <c r="P142" s="219">
        <v>23966027</v>
      </c>
      <c r="Q142" s="218"/>
      <c r="R142" s="219">
        <v>-1188724</v>
      </c>
      <c r="S142" s="219">
        <v>-1818060</v>
      </c>
      <c r="T142" s="219">
        <v>-3006784</v>
      </c>
    </row>
    <row r="143" spans="1:20">
      <c r="A143" s="242">
        <v>33500</v>
      </c>
      <c r="B143" s="243" t="s">
        <v>125</v>
      </c>
      <c r="C143" s="254">
        <f t="shared" si="4"/>
        <v>2.7524826602713646E-3</v>
      </c>
      <c r="D143" s="255">
        <f t="shared" si="5"/>
        <v>2.7319437212567771E-3</v>
      </c>
      <c r="E143" s="220">
        <v>86437332</v>
      </c>
      <c r="F143" s="219">
        <v>76356212</v>
      </c>
      <c r="G143" s="219">
        <v>69173</v>
      </c>
      <c r="H143" s="219">
        <v>3348656</v>
      </c>
      <c r="I143" s="219">
        <v>160853</v>
      </c>
      <c r="J143" s="219">
        <v>560085</v>
      </c>
      <c r="K143" s="219">
        <v>4138767</v>
      </c>
      <c r="L143" s="218"/>
      <c r="M143" s="219">
        <v>2987149</v>
      </c>
      <c r="N143" s="219">
        <v>30986556</v>
      </c>
      <c r="O143" s="219">
        <v>6298315</v>
      </c>
      <c r="P143" s="219">
        <v>40272020</v>
      </c>
      <c r="Q143" s="218"/>
      <c r="R143" s="219">
        <v>-2155203</v>
      </c>
      <c r="S143" s="219">
        <v>-1794045</v>
      </c>
      <c r="T143" s="219">
        <v>-3949248</v>
      </c>
    </row>
    <row r="144" spans="1:20">
      <c r="A144" s="242">
        <v>33501</v>
      </c>
      <c r="B144" s="243" t="s">
        <v>126</v>
      </c>
      <c r="C144" s="254">
        <f t="shared" si="4"/>
        <v>8.1995825610936473E-5</v>
      </c>
      <c r="D144" s="255">
        <f t="shared" si="5"/>
        <v>6.8909686768872864E-5</v>
      </c>
      <c r="E144" s="220">
        <v>2180268</v>
      </c>
      <c r="F144" s="220">
        <v>2274634</v>
      </c>
      <c r="G144" s="220">
        <v>2061</v>
      </c>
      <c r="H144" s="220">
        <v>99756</v>
      </c>
      <c r="I144" s="220">
        <v>4792</v>
      </c>
      <c r="J144" s="220">
        <v>655589</v>
      </c>
      <c r="K144" s="220">
        <v>762198</v>
      </c>
      <c r="L144" s="217"/>
      <c r="M144" s="220">
        <v>88986</v>
      </c>
      <c r="N144" s="220">
        <v>923082</v>
      </c>
      <c r="O144" s="220">
        <v>115158</v>
      </c>
      <c r="P144" s="220">
        <v>1127226</v>
      </c>
      <c r="Q144" s="217"/>
      <c r="R144" s="220">
        <v>-64204</v>
      </c>
      <c r="S144" s="220">
        <v>139534</v>
      </c>
      <c r="T144" s="220">
        <v>75330</v>
      </c>
    </row>
    <row r="145" spans="1:20">
      <c r="A145" s="242">
        <v>33600</v>
      </c>
      <c r="B145" s="243" t="s">
        <v>127</v>
      </c>
      <c r="C145" s="254">
        <f t="shared" si="4"/>
        <v>9.5571395691208781E-3</v>
      </c>
      <c r="D145" s="255">
        <f t="shared" si="5"/>
        <v>9.7420611223556827E-3</v>
      </c>
      <c r="E145" s="220">
        <v>308233938</v>
      </c>
      <c r="F145" s="219">
        <v>265123187</v>
      </c>
      <c r="G145" s="219">
        <v>240182</v>
      </c>
      <c r="H145" s="219">
        <v>11627165</v>
      </c>
      <c r="I145" s="219">
        <v>558510</v>
      </c>
      <c r="J145" s="219">
        <v>7807324</v>
      </c>
      <c r="K145" s="219">
        <v>20233181</v>
      </c>
      <c r="L145" s="218"/>
      <c r="M145" s="219">
        <v>10371945</v>
      </c>
      <c r="N145" s="219">
        <v>107591175</v>
      </c>
      <c r="O145" s="219">
        <v>13763738</v>
      </c>
      <c r="P145" s="219">
        <v>131726858</v>
      </c>
      <c r="Q145" s="218"/>
      <c r="R145" s="219">
        <v>-7483272</v>
      </c>
      <c r="S145" s="219">
        <v>697575</v>
      </c>
      <c r="T145" s="219">
        <v>-6785697</v>
      </c>
    </row>
    <row r="146" spans="1:20">
      <c r="A146" s="242">
        <v>33605</v>
      </c>
      <c r="B146" s="243" t="s">
        <v>128</v>
      </c>
      <c r="C146" s="254">
        <f t="shared" si="4"/>
        <v>1.0282154559867612E-3</v>
      </c>
      <c r="D146" s="255">
        <f t="shared" si="5"/>
        <v>1.1186399140453735E-3</v>
      </c>
      <c r="E146" s="220">
        <v>35393207</v>
      </c>
      <c r="F146" s="219">
        <v>28523572</v>
      </c>
      <c r="G146" s="219">
        <v>25840</v>
      </c>
      <c r="H146" s="219">
        <v>1250921</v>
      </c>
      <c r="I146" s="219">
        <v>60088</v>
      </c>
      <c r="J146" s="219">
        <v>0</v>
      </c>
      <c r="K146" s="219">
        <v>1336849</v>
      </c>
      <c r="L146" s="218"/>
      <c r="M146" s="219">
        <v>1115877</v>
      </c>
      <c r="N146" s="219">
        <v>11575316</v>
      </c>
      <c r="O146" s="219">
        <v>5723839</v>
      </c>
      <c r="P146" s="219">
        <v>18415032</v>
      </c>
      <c r="Q146" s="218"/>
      <c r="R146" s="219">
        <v>-805094</v>
      </c>
      <c r="S146" s="219">
        <v>-1460152</v>
      </c>
      <c r="T146" s="219">
        <v>-2265246</v>
      </c>
    </row>
    <row r="147" spans="1:20">
      <c r="A147" s="242">
        <v>33700</v>
      </c>
      <c r="B147" s="243" t="s">
        <v>129</v>
      </c>
      <c r="C147" s="254">
        <f t="shared" si="4"/>
        <v>6.4653142217440188E-4</v>
      </c>
      <c r="D147" s="255">
        <f t="shared" si="5"/>
        <v>6.3537569551741415E-4</v>
      </c>
      <c r="E147" s="220">
        <v>20102969</v>
      </c>
      <c r="F147" s="219">
        <v>17935332</v>
      </c>
      <c r="G147" s="219">
        <v>16248</v>
      </c>
      <c r="H147" s="219">
        <v>786567</v>
      </c>
      <c r="I147" s="219">
        <v>37783</v>
      </c>
      <c r="J147" s="219">
        <v>444975</v>
      </c>
      <c r="K147" s="219">
        <v>1285573</v>
      </c>
      <c r="L147" s="218"/>
      <c r="M147" s="219">
        <v>701652</v>
      </c>
      <c r="N147" s="219">
        <v>7278441</v>
      </c>
      <c r="O147" s="219">
        <v>912213</v>
      </c>
      <c r="P147" s="219">
        <v>8892306</v>
      </c>
      <c r="Q147" s="218"/>
      <c r="R147" s="219">
        <v>-506236</v>
      </c>
      <c r="S147" s="219">
        <v>-157584</v>
      </c>
      <c r="T147" s="219">
        <v>-663820</v>
      </c>
    </row>
    <row r="148" spans="1:20">
      <c r="A148" s="242">
        <v>33800</v>
      </c>
      <c r="B148" s="243" t="s">
        <v>130</v>
      </c>
      <c r="C148" s="254">
        <f t="shared" si="4"/>
        <v>4.8071293443715504E-4</v>
      </c>
      <c r="D148" s="255">
        <f t="shared" si="5"/>
        <v>4.7595544298910148E-4</v>
      </c>
      <c r="E148" s="220">
        <v>15058992</v>
      </c>
      <c r="F148" s="219">
        <v>13335386</v>
      </c>
      <c r="G148" s="219">
        <v>12081</v>
      </c>
      <c r="H148" s="219">
        <v>584833</v>
      </c>
      <c r="I148" s="219">
        <v>28092</v>
      </c>
      <c r="J148" s="219">
        <v>468092</v>
      </c>
      <c r="K148" s="219">
        <v>1093098</v>
      </c>
      <c r="L148" s="218"/>
      <c r="M148" s="219">
        <v>521697</v>
      </c>
      <c r="N148" s="219">
        <v>5411710</v>
      </c>
      <c r="O148" s="219">
        <v>1248217</v>
      </c>
      <c r="P148" s="219">
        <v>7181624</v>
      </c>
      <c r="Q148" s="218"/>
      <c r="R148" s="219">
        <v>-376400</v>
      </c>
      <c r="S148" s="219">
        <v>-183524</v>
      </c>
      <c r="T148" s="219">
        <v>-559924</v>
      </c>
    </row>
    <row r="149" spans="1:20">
      <c r="A149" s="242">
        <v>33900</v>
      </c>
      <c r="B149" s="243" t="s">
        <v>131</v>
      </c>
      <c r="C149" s="254">
        <f t="shared" si="4"/>
        <v>2.3295890763122495E-3</v>
      </c>
      <c r="D149" s="255">
        <f t="shared" si="5"/>
        <v>2.3679891966169688E-3</v>
      </c>
      <c r="E149" s="220">
        <v>74921993</v>
      </c>
      <c r="F149" s="219">
        <v>64624784</v>
      </c>
      <c r="G149" s="219">
        <v>58545</v>
      </c>
      <c r="H149" s="219">
        <v>2834166</v>
      </c>
      <c r="I149" s="219">
        <v>136139</v>
      </c>
      <c r="J149" s="219">
        <v>119904</v>
      </c>
      <c r="K149" s="219">
        <v>3148754</v>
      </c>
      <c r="L149" s="218"/>
      <c r="M149" s="219">
        <v>2528201</v>
      </c>
      <c r="N149" s="219">
        <v>26225758</v>
      </c>
      <c r="O149" s="219">
        <v>8378754</v>
      </c>
      <c r="P149" s="219">
        <v>37132713</v>
      </c>
      <c r="Q149" s="218"/>
      <c r="R149" s="219">
        <v>-1824076</v>
      </c>
      <c r="S149" s="219">
        <v>-2195398</v>
      </c>
      <c r="T149" s="219">
        <v>-4019474</v>
      </c>
    </row>
    <row r="150" spans="1:20">
      <c r="A150" s="242">
        <v>34000</v>
      </c>
      <c r="B150" s="243" t="s">
        <v>132</v>
      </c>
      <c r="C150" s="254">
        <f t="shared" si="4"/>
        <v>1.1069872276835335E-3</v>
      </c>
      <c r="D150" s="255">
        <f t="shared" si="5"/>
        <v>1.0878989094340098E-3</v>
      </c>
      <c r="E150" s="220">
        <v>34420577</v>
      </c>
      <c r="F150" s="219">
        <v>30708768</v>
      </c>
      <c r="G150" s="219">
        <v>27820</v>
      </c>
      <c r="H150" s="219">
        <v>1346755</v>
      </c>
      <c r="I150" s="219">
        <v>64691</v>
      </c>
      <c r="J150" s="219">
        <v>1245121</v>
      </c>
      <c r="K150" s="219">
        <v>2684387</v>
      </c>
      <c r="L150" s="218"/>
      <c r="M150" s="219">
        <v>1201365</v>
      </c>
      <c r="N150" s="219">
        <v>12462103</v>
      </c>
      <c r="O150" s="219">
        <v>2935995</v>
      </c>
      <c r="P150" s="219">
        <v>16599463</v>
      </c>
      <c r="Q150" s="218"/>
      <c r="R150" s="219">
        <v>-866775</v>
      </c>
      <c r="S150" s="219">
        <v>-366425</v>
      </c>
      <c r="T150" s="219">
        <v>-1233200</v>
      </c>
    </row>
    <row r="151" spans="1:20">
      <c r="A151" s="242">
        <v>34100</v>
      </c>
      <c r="B151" s="243" t="s">
        <v>133</v>
      </c>
      <c r="C151" s="254">
        <f t="shared" si="4"/>
        <v>2.493073450382394E-2</v>
      </c>
      <c r="D151" s="255">
        <f t="shared" si="5"/>
        <v>2.5411482947933849E-2</v>
      </c>
      <c r="E151" s="220">
        <v>804006602</v>
      </c>
      <c r="F151" s="219">
        <v>691599797</v>
      </c>
      <c r="G151" s="219">
        <v>626539</v>
      </c>
      <c r="H151" s="219">
        <v>30330598</v>
      </c>
      <c r="I151" s="219">
        <v>1456929</v>
      </c>
      <c r="J151" s="219">
        <v>8546484</v>
      </c>
      <c r="K151" s="219">
        <v>40960550</v>
      </c>
      <c r="L151" s="218"/>
      <c r="M151" s="219">
        <v>27056235</v>
      </c>
      <c r="N151" s="219">
        <v>280662117</v>
      </c>
      <c r="O151" s="219">
        <v>50676776</v>
      </c>
      <c r="P151" s="219">
        <v>358395128</v>
      </c>
      <c r="Q151" s="218"/>
      <c r="R151" s="219">
        <v>-19520847</v>
      </c>
      <c r="S151" s="219">
        <v>-9363905</v>
      </c>
      <c r="T151" s="219">
        <v>-28884752</v>
      </c>
    </row>
    <row r="152" spans="1:20">
      <c r="A152" s="242">
        <v>34105</v>
      </c>
      <c r="B152" s="243" t="s">
        <v>134</v>
      </c>
      <c r="C152" s="254">
        <f t="shared" si="4"/>
        <v>1.8311652217640512E-3</v>
      </c>
      <c r="D152" s="255">
        <f t="shared" si="5"/>
        <v>1.9218665264259906E-3</v>
      </c>
      <c r="E152" s="220">
        <v>60806895</v>
      </c>
      <c r="F152" s="219">
        <v>50798082</v>
      </c>
      <c r="G152" s="219">
        <v>46019</v>
      </c>
      <c r="H152" s="219">
        <v>2227786</v>
      </c>
      <c r="I152" s="219">
        <v>107012</v>
      </c>
      <c r="J152" s="219">
        <v>0</v>
      </c>
      <c r="K152" s="219">
        <v>2380817</v>
      </c>
      <c r="L152" s="218"/>
      <c r="M152" s="219">
        <v>1987283</v>
      </c>
      <c r="N152" s="219">
        <v>20614664</v>
      </c>
      <c r="O152" s="219">
        <v>8622176</v>
      </c>
      <c r="P152" s="219">
        <v>31224123</v>
      </c>
      <c r="Q152" s="218"/>
      <c r="R152" s="219">
        <v>-1433809</v>
      </c>
      <c r="S152" s="219">
        <v>-2372610</v>
      </c>
      <c r="T152" s="219">
        <v>-3806419</v>
      </c>
    </row>
    <row r="153" spans="1:20">
      <c r="A153" s="242">
        <v>34200</v>
      </c>
      <c r="B153" s="243" t="s">
        <v>135</v>
      </c>
      <c r="C153" s="254">
        <f t="shared" si="4"/>
        <v>8.1004803389985434E-4</v>
      </c>
      <c r="D153" s="255">
        <f t="shared" si="5"/>
        <v>8.7097831623003327E-4</v>
      </c>
      <c r="E153" s="220">
        <v>27557318</v>
      </c>
      <c r="F153" s="220">
        <v>22471422</v>
      </c>
      <c r="G153" s="220">
        <v>20357</v>
      </c>
      <c r="H153" s="220">
        <v>985500</v>
      </c>
      <c r="I153" s="220">
        <v>47338</v>
      </c>
      <c r="J153" s="220">
        <v>1165752</v>
      </c>
      <c r="K153" s="220">
        <v>2218947</v>
      </c>
      <c r="L153" s="217"/>
      <c r="M153" s="220">
        <v>879110</v>
      </c>
      <c r="N153" s="220">
        <v>9119258</v>
      </c>
      <c r="O153" s="220">
        <v>4779197</v>
      </c>
      <c r="P153" s="220">
        <v>14777565</v>
      </c>
      <c r="Q153" s="217"/>
      <c r="R153" s="220">
        <v>-634271</v>
      </c>
      <c r="S153" s="220">
        <v>-1332813</v>
      </c>
      <c r="T153" s="220">
        <v>-1967084</v>
      </c>
    </row>
    <row r="154" spans="1:20">
      <c r="A154" s="242">
        <v>34205</v>
      </c>
      <c r="B154" s="243" t="s">
        <v>136</v>
      </c>
      <c r="C154" s="254">
        <f t="shared" si="4"/>
        <v>3.1822978054467258E-4</v>
      </c>
      <c r="D154" s="255">
        <f t="shared" si="5"/>
        <v>3.52726407709222E-4</v>
      </c>
      <c r="E154" s="220">
        <v>11160087</v>
      </c>
      <c r="F154" s="219">
        <v>8827965</v>
      </c>
      <c r="G154" s="219">
        <v>7997</v>
      </c>
      <c r="H154" s="219">
        <v>387157</v>
      </c>
      <c r="I154" s="219">
        <v>18597</v>
      </c>
      <c r="J154" s="219">
        <v>0</v>
      </c>
      <c r="K154" s="219">
        <v>413751</v>
      </c>
      <c r="L154" s="218"/>
      <c r="M154" s="219">
        <v>345361</v>
      </c>
      <c r="N154" s="219">
        <v>3582527</v>
      </c>
      <c r="O154" s="219">
        <v>2227680</v>
      </c>
      <c r="P154" s="219">
        <v>6155568</v>
      </c>
      <c r="Q154" s="218"/>
      <c r="R154" s="219">
        <v>-249175</v>
      </c>
      <c r="S154" s="219">
        <v>-609374</v>
      </c>
      <c r="T154" s="219">
        <v>-858549</v>
      </c>
    </row>
    <row r="155" spans="1:20">
      <c r="A155" s="242">
        <v>34220</v>
      </c>
      <c r="B155" s="243" t="s">
        <v>137</v>
      </c>
      <c r="C155" s="254">
        <f t="shared" si="4"/>
        <v>9.4120994271942426E-4</v>
      </c>
      <c r="D155" s="255">
        <f t="shared" si="5"/>
        <v>9.5852119914091941E-4</v>
      </c>
      <c r="E155" s="220">
        <v>30327131</v>
      </c>
      <c r="F155" s="219">
        <v>26109965</v>
      </c>
      <c r="G155" s="219">
        <v>23654</v>
      </c>
      <c r="H155" s="219">
        <v>1145071</v>
      </c>
      <c r="I155" s="219">
        <v>55003</v>
      </c>
      <c r="J155" s="219">
        <v>1541373</v>
      </c>
      <c r="K155" s="219">
        <v>2765101</v>
      </c>
      <c r="L155" s="218"/>
      <c r="M155" s="219">
        <v>1021454</v>
      </c>
      <c r="N155" s="219">
        <v>10595836</v>
      </c>
      <c r="O155" s="219">
        <v>1970685</v>
      </c>
      <c r="P155" s="219">
        <v>13587975</v>
      </c>
      <c r="Q155" s="218"/>
      <c r="R155" s="219">
        <v>-736969</v>
      </c>
      <c r="S155" s="219">
        <v>233591</v>
      </c>
      <c r="T155" s="219">
        <v>-503378</v>
      </c>
    </row>
    <row r="156" spans="1:20">
      <c r="A156" s="242">
        <v>34230</v>
      </c>
      <c r="B156" s="243" t="s">
        <v>138</v>
      </c>
      <c r="C156" s="254">
        <f t="shared" si="4"/>
        <v>3.0640887435669266E-4</v>
      </c>
      <c r="D156" s="255">
        <f t="shared" si="5"/>
        <v>3.1500299176082108E-4</v>
      </c>
      <c r="E156" s="220">
        <v>9966537</v>
      </c>
      <c r="F156" s="220">
        <v>8500043</v>
      </c>
      <c r="G156" s="220">
        <v>7700</v>
      </c>
      <c r="H156" s="220">
        <v>372775</v>
      </c>
      <c r="I156" s="220">
        <v>17906</v>
      </c>
      <c r="J156" s="220">
        <v>0</v>
      </c>
      <c r="K156" s="220">
        <v>398381</v>
      </c>
      <c r="L156" s="217"/>
      <c r="M156" s="220">
        <v>332532</v>
      </c>
      <c r="N156" s="220">
        <v>3449451</v>
      </c>
      <c r="O156" s="220">
        <v>2982979</v>
      </c>
      <c r="P156" s="220">
        <v>6764962</v>
      </c>
      <c r="Q156" s="217"/>
      <c r="R156" s="220">
        <v>-239920</v>
      </c>
      <c r="S156" s="220">
        <v>-875093</v>
      </c>
      <c r="T156" s="220">
        <v>-1115013</v>
      </c>
    </row>
    <row r="157" spans="1:20">
      <c r="A157" s="242">
        <v>34300</v>
      </c>
      <c r="B157" s="243" t="s">
        <v>139</v>
      </c>
      <c r="C157" s="254">
        <f t="shared" si="4"/>
        <v>6.1638855478447531E-3</v>
      </c>
      <c r="D157" s="255">
        <f t="shared" si="5"/>
        <v>6.2100271215165719E-3</v>
      </c>
      <c r="E157" s="220">
        <v>196482150</v>
      </c>
      <c r="F157" s="219">
        <v>170991432</v>
      </c>
      <c r="G157" s="219">
        <v>154906</v>
      </c>
      <c r="H157" s="219">
        <v>7498950</v>
      </c>
      <c r="I157" s="219">
        <v>360212</v>
      </c>
      <c r="J157" s="219">
        <v>4655440</v>
      </c>
      <c r="K157" s="219">
        <v>12669508</v>
      </c>
      <c r="L157" s="218"/>
      <c r="M157" s="219">
        <v>6689395</v>
      </c>
      <c r="N157" s="219">
        <v>69391023</v>
      </c>
      <c r="O157" s="219">
        <v>9682805</v>
      </c>
      <c r="P157" s="219">
        <v>85763223</v>
      </c>
      <c r="Q157" s="218"/>
      <c r="R157" s="219">
        <v>-4826343</v>
      </c>
      <c r="S157" s="219">
        <v>-284227</v>
      </c>
      <c r="T157" s="219">
        <v>-5110570</v>
      </c>
    </row>
    <row r="158" spans="1:20">
      <c r="A158" s="242">
        <v>34400</v>
      </c>
      <c r="B158" s="243" t="s">
        <v>140</v>
      </c>
      <c r="C158" s="254">
        <f t="shared" si="4"/>
        <v>2.5194978486044644E-3</v>
      </c>
      <c r="D158" s="255">
        <f t="shared" si="5"/>
        <v>2.4664607290158448E-3</v>
      </c>
      <c r="E158" s="220">
        <v>78037583</v>
      </c>
      <c r="F158" s="219">
        <v>69893015</v>
      </c>
      <c r="G158" s="219">
        <v>63318</v>
      </c>
      <c r="H158" s="219">
        <v>3065208</v>
      </c>
      <c r="I158" s="219">
        <v>147237</v>
      </c>
      <c r="J158" s="219">
        <v>1708620</v>
      </c>
      <c r="K158" s="219">
        <v>4984383</v>
      </c>
      <c r="L158" s="218"/>
      <c r="M158" s="219">
        <v>2734301</v>
      </c>
      <c r="N158" s="219">
        <v>28363689</v>
      </c>
      <c r="O158" s="219">
        <v>3437271</v>
      </c>
      <c r="P158" s="219">
        <v>34535261</v>
      </c>
      <c r="Q158" s="218"/>
      <c r="R158" s="219">
        <v>-1972775</v>
      </c>
      <c r="S158" s="219">
        <v>-814914</v>
      </c>
      <c r="T158" s="219">
        <v>-2787689</v>
      </c>
    </row>
    <row r="159" spans="1:20">
      <c r="A159" s="242">
        <v>34405</v>
      </c>
      <c r="B159" s="243" t="s">
        <v>141</v>
      </c>
      <c r="C159" s="254">
        <f t="shared" si="4"/>
        <v>4.4212565421964604E-4</v>
      </c>
      <c r="D159" s="255">
        <f t="shared" si="5"/>
        <v>4.8957813003614608E-4</v>
      </c>
      <c r="E159" s="220">
        <v>15490007</v>
      </c>
      <c r="F159" s="219">
        <v>12264942</v>
      </c>
      <c r="G159" s="219">
        <v>11111</v>
      </c>
      <c r="H159" s="219">
        <v>537888</v>
      </c>
      <c r="I159" s="219">
        <v>25837</v>
      </c>
      <c r="J159" s="219">
        <v>0</v>
      </c>
      <c r="K159" s="219">
        <v>574836</v>
      </c>
      <c r="L159" s="218"/>
      <c r="M159" s="219">
        <v>479820</v>
      </c>
      <c r="N159" s="219">
        <v>4977307</v>
      </c>
      <c r="O159" s="219">
        <v>2517409</v>
      </c>
      <c r="P159" s="219">
        <v>7974536</v>
      </c>
      <c r="Q159" s="218"/>
      <c r="R159" s="219">
        <v>-346187</v>
      </c>
      <c r="S159" s="219">
        <v>-748665</v>
      </c>
      <c r="T159" s="219">
        <v>-1094852</v>
      </c>
    </row>
    <row r="160" spans="1:20">
      <c r="A160" s="242">
        <v>34500</v>
      </c>
      <c r="B160" s="243" t="s">
        <v>142</v>
      </c>
      <c r="C160" s="254">
        <f t="shared" si="4"/>
        <v>4.4989977398939033E-3</v>
      </c>
      <c r="D160" s="255">
        <f t="shared" si="5"/>
        <v>4.5244575377851488E-3</v>
      </c>
      <c r="E160" s="220">
        <v>143151572</v>
      </c>
      <c r="F160" s="219">
        <v>124806027</v>
      </c>
      <c r="G160" s="219">
        <v>113065</v>
      </c>
      <c r="H160" s="219">
        <v>5473457</v>
      </c>
      <c r="I160" s="219">
        <v>262917</v>
      </c>
      <c r="J160" s="219">
        <v>1267226</v>
      </c>
      <c r="K160" s="219">
        <v>7116665</v>
      </c>
      <c r="L160" s="218"/>
      <c r="M160" s="219">
        <v>4882565</v>
      </c>
      <c r="N160" s="219">
        <v>50648256</v>
      </c>
      <c r="O160" s="219">
        <v>2937927</v>
      </c>
      <c r="P160" s="219">
        <v>58468748</v>
      </c>
      <c r="Q160" s="218"/>
      <c r="R160" s="219">
        <v>-3522730</v>
      </c>
      <c r="S160" s="219">
        <v>-126536</v>
      </c>
      <c r="T160" s="219">
        <v>-3649266</v>
      </c>
    </row>
    <row r="161" spans="1:20">
      <c r="A161" s="242">
        <v>34501</v>
      </c>
      <c r="B161" s="243" t="s">
        <v>143</v>
      </c>
      <c r="C161" s="254">
        <f t="shared" si="4"/>
        <v>6.1591549071409853E-5</v>
      </c>
      <c r="D161" s="255">
        <f t="shared" si="5"/>
        <v>6.0845557941295674E-5</v>
      </c>
      <c r="E161" s="220">
        <v>1925123</v>
      </c>
      <c r="F161" s="219">
        <v>1708602</v>
      </c>
      <c r="G161" s="219">
        <v>1548</v>
      </c>
      <c r="H161" s="219">
        <v>74932</v>
      </c>
      <c r="I161" s="219">
        <v>3599</v>
      </c>
      <c r="J161" s="219">
        <v>211456</v>
      </c>
      <c r="K161" s="219">
        <v>291535</v>
      </c>
      <c r="L161" s="218"/>
      <c r="M161" s="219">
        <v>66843</v>
      </c>
      <c r="N161" s="219">
        <v>693378</v>
      </c>
      <c r="O161" s="219">
        <v>49156</v>
      </c>
      <c r="P161" s="219">
        <v>809377</v>
      </c>
      <c r="Q161" s="218"/>
      <c r="R161" s="219">
        <v>-48225</v>
      </c>
      <c r="S161" s="219">
        <v>67194</v>
      </c>
      <c r="T161" s="219">
        <v>18969</v>
      </c>
    </row>
    <row r="162" spans="1:20">
      <c r="A162" s="242">
        <v>34505</v>
      </c>
      <c r="B162" s="243" t="s">
        <v>144</v>
      </c>
      <c r="C162" s="254">
        <f t="shared" si="4"/>
        <v>5.622302599513025E-4</v>
      </c>
      <c r="D162" s="255">
        <f t="shared" si="5"/>
        <v>5.4835551366886682E-4</v>
      </c>
      <c r="E162" s="220">
        <v>17349694</v>
      </c>
      <c r="F162" s="220">
        <v>15596746</v>
      </c>
      <c r="G162" s="220">
        <v>14130</v>
      </c>
      <c r="H162" s="220">
        <v>684006</v>
      </c>
      <c r="I162" s="220">
        <v>32856</v>
      </c>
      <c r="J162" s="220">
        <v>1518071</v>
      </c>
      <c r="K162" s="220">
        <v>2249063</v>
      </c>
      <c r="L162" s="217"/>
      <c r="M162" s="220">
        <v>610164</v>
      </c>
      <c r="N162" s="220">
        <v>6329406</v>
      </c>
      <c r="O162" s="220">
        <v>989248</v>
      </c>
      <c r="P162" s="220">
        <v>7928818</v>
      </c>
      <c r="Q162" s="217"/>
      <c r="R162" s="220">
        <v>-440229</v>
      </c>
      <c r="S162" s="220">
        <v>91832</v>
      </c>
      <c r="T162" s="220">
        <v>-348397</v>
      </c>
    </row>
    <row r="163" spans="1:20">
      <c r="A163" s="242">
        <v>34600</v>
      </c>
      <c r="B163" s="243" t="s">
        <v>145</v>
      </c>
      <c r="C163" s="254">
        <f t="shared" si="4"/>
        <v>9.6371927362478562E-4</v>
      </c>
      <c r="D163" s="255">
        <f t="shared" si="5"/>
        <v>9.7940253451162841E-4</v>
      </c>
      <c r="E163" s="220">
        <v>30987806</v>
      </c>
      <c r="F163" s="219">
        <v>26734393</v>
      </c>
      <c r="G163" s="219">
        <v>24219</v>
      </c>
      <c r="H163" s="219">
        <v>1172456</v>
      </c>
      <c r="I163" s="219">
        <v>56319</v>
      </c>
      <c r="J163" s="219">
        <v>95694</v>
      </c>
      <c r="K163" s="219">
        <v>1348688</v>
      </c>
      <c r="L163" s="218"/>
      <c r="M163" s="219">
        <v>1045882</v>
      </c>
      <c r="N163" s="219">
        <v>10849239</v>
      </c>
      <c r="O163" s="219">
        <v>2668764</v>
      </c>
      <c r="P163" s="219">
        <v>14563885</v>
      </c>
      <c r="Q163" s="218"/>
      <c r="R163" s="219">
        <v>-754594</v>
      </c>
      <c r="S163" s="219">
        <v>-647473</v>
      </c>
      <c r="T163" s="219">
        <v>-1402067</v>
      </c>
    </row>
    <row r="164" spans="1:20">
      <c r="A164" s="242">
        <v>34605</v>
      </c>
      <c r="B164" s="243" t="s">
        <v>146</v>
      </c>
      <c r="C164" s="254">
        <f t="shared" si="4"/>
        <v>1.5475065865654578E-4</v>
      </c>
      <c r="D164" s="255">
        <f t="shared" si="5"/>
        <v>1.872896883273166E-4</v>
      </c>
      <c r="E164" s="220">
        <v>5925752</v>
      </c>
      <c r="F164" s="219">
        <v>4292915</v>
      </c>
      <c r="G164" s="219">
        <v>3889</v>
      </c>
      <c r="H164" s="219">
        <v>188269</v>
      </c>
      <c r="I164" s="219">
        <v>9043</v>
      </c>
      <c r="J164" s="219">
        <v>0</v>
      </c>
      <c r="K164" s="219">
        <v>201201</v>
      </c>
      <c r="L164" s="218"/>
      <c r="M164" s="219">
        <v>167944</v>
      </c>
      <c r="N164" s="219">
        <v>1742133</v>
      </c>
      <c r="O164" s="219">
        <v>2395695</v>
      </c>
      <c r="P164" s="219">
        <v>4305772</v>
      </c>
      <c r="Q164" s="218"/>
      <c r="R164" s="219">
        <v>-121171</v>
      </c>
      <c r="S164" s="219">
        <v>-646981</v>
      </c>
      <c r="T164" s="219">
        <v>-768152</v>
      </c>
    </row>
    <row r="165" spans="1:20">
      <c r="A165" s="242">
        <v>34700</v>
      </c>
      <c r="B165" s="243" t="s">
        <v>147</v>
      </c>
      <c r="C165" s="254">
        <f t="shared" si="4"/>
        <v>3.030364147585997E-3</v>
      </c>
      <c r="D165" s="255">
        <f t="shared" si="5"/>
        <v>2.9627774612225703E-3</v>
      </c>
      <c r="E165" s="220">
        <v>93740796</v>
      </c>
      <c r="F165" s="219">
        <v>84064881</v>
      </c>
      <c r="G165" s="219">
        <v>76157</v>
      </c>
      <c r="H165" s="219">
        <v>3686725</v>
      </c>
      <c r="I165" s="219">
        <v>177092</v>
      </c>
      <c r="J165" s="219">
        <v>2503984</v>
      </c>
      <c r="K165" s="219">
        <v>6443958</v>
      </c>
      <c r="L165" s="218"/>
      <c r="M165" s="219">
        <v>3288722</v>
      </c>
      <c r="N165" s="219">
        <v>34114856</v>
      </c>
      <c r="O165" s="219">
        <v>1317126</v>
      </c>
      <c r="P165" s="219">
        <v>38720704</v>
      </c>
      <c r="Q165" s="218"/>
      <c r="R165" s="219">
        <v>-2372787</v>
      </c>
      <c r="S165" s="219">
        <v>300584</v>
      </c>
      <c r="T165" s="219">
        <v>-2072203</v>
      </c>
    </row>
    <row r="166" spans="1:20">
      <c r="A166" s="242">
        <v>34800</v>
      </c>
      <c r="B166" s="243" t="s">
        <v>148</v>
      </c>
      <c r="C166" s="254">
        <f t="shared" si="4"/>
        <v>2.9958193893177282E-4</v>
      </c>
      <c r="D166" s="255">
        <f t="shared" si="5"/>
        <v>3.1460946467609609E-4</v>
      </c>
      <c r="E166" s="220">
        <v>9954086</v>
      </c>
      <c r="F166" s="219">
        <v>8310658</v>
      </c>
      <c r="G166" s="219">
        <v>7529</v>
      </c>
      <c r="H166" s="219">
        <v>364470</v>
      </c>
      <c r="I166" s="219">
        <v>17507</v>
      </c>
      <c r="J166" s="219">
        <v>495343</v>
      </c>
      <c r="K166" s="219">
        <v>884849</v>
      </c>
      <c r="L166" s="218"/>
      <c r="M166" s="219">
        <v>325123</v>
      </c>
      <c r="N166" s="219">
        <v>3372596</v>
      </c>
      <c r="O166" s="219">
        <v>1058342</v>
      </c>
      <c r="P166" s="219">
        <v>4756061</v>
      </c>
      <c r="Q166" s="218"/>
      <c r="R166" s="219">
        <v>-234574</v>
      </c>
      <c r="S166" s="219">
        <v>693</v>
      </c>
      <c r="T166" s="219">
        <v>-233881</v>
      </c>
    </row>
    <row r="167" spans="1:20">
      <c r="A167" s="242">
        <v>34900</v>
      </c>
      <c r="B167" s="243" t="s">
        <v>788</v>
      </c>
      <c r="C167" s="254">
        <f t="shared" si="4"/>
        <v>6.1847002660071542E-3</v>
      </c>
      <c r="D167" s="255">
        <f t="shared" si="5"/>
        <v>6.2735704149262401E-3</v>
      </c>
      <c r="E167" s="220">
        <v>198492628</v>
      </c>
      <c r="F167" s="219">
        <v>171568850</v>
      </c>
      <c r="G167" s="219">
        <v>155429</v>
      </c>
      <c r="H167" s="219">
        <v>7524273</v>
      </c>
      <c r="I167" s="219">
        <v>361428</v>
      </c>
      <c r="J167" s="219">
        <v>2846336</v>
      </c>
      <c r="K167" s="219">
        <v>10887466</v>
      </c>
      <c r="L167" s="218"/>
      <c r="M167" s="219">
        <v>6711984</v>
      </c>
      <c r="N167" s="219">
        <v>69625348</v>
      </c>
      <c r="O167" s="219">
        <v>12265590</v>
      </c>
      <c r="P167" s="219">
        <v>88602922</v>
      </c>
      <c r="Q167" s="218"/>
      <c r="R167" s="219">
        <v>-4842638</v>
      </c>
      <c r="S167" s="219">
        <v>-1856237</v>
      </c>
      <c r="T167" s="219">
        <v>-6698875</v>
      </c>
    </row>
    <row r="168" spans="1:20">
      <c r="A168" s="242">
        <v>34901</v>
      </c>
      <c r="B168" s="243" t="s">
        <v>789</v>
      </c>
      <c r="C168" s="254">
        <f t="shared" si="4"/>
        <v>1.6930706129207986E-4</v>
      </c>
      <c r="D168" s="255">
        <f t="shared" si="5"/>
        <v>1.6705305342036315E-4</v>
      </c>
      <c r="E168" s="220">
        <v>5285475</v>
      </c>
      <c r="F168" s="219">
        <v>4696722</v>
      </c>
      <c r="G168" s="219">
        <v>4255</v>
      </c>
      <c r="H168" s="219">
        <v>205978</v>
      </c>
      <c r="I168" s="219">
        <v>9894</v>
      </c>
      <c r="J168" s="219">
        <v>193192</v>
      </c>
      <c r="K168" s="219">
        <v>413319</v>
      </c>
      <c r="L168" s="218"/>
      <c r="M168" s="219">
        <v>183742</v>
      </c>
      <c r="N168" s="219">
        <v>1906004</v>
      </c>
      <c r="O168" s="219">
        <v>175078</v>
      </c>
      <c r="P168" s="219">
        <v>2264824</v>
      </c>
      <c r="Q168" s="218"/>
      <c r="R168" s="219">
        <v>-132569</v>
      </c>
      <c r="S168" s="219">
        <v>20202</v>
      </c>
      <c r="T168" s="219">
        <v>-112367</v>
      </c>
    </row>
    <row r="169" spans="1:20">
      <c r="A169" s="242">
        <v>34903</v>
      </c>
      <c r="B169" s="243" t="s">
        <v>149</v>
      </c>
      <c r="C169" s="254">
        <f t="shared" si="4"/>
        <v>8.3586115671953792E-6</v>
      </c>
      <c r="D169" s="255">
        <f t="shared" si="5"/>
        <v>6.1808183788173018E-6</v>
      </c>
      <c r="E169" s="220">
        <v>195558</v>
      </c>
      <c r="F169" s="219">
        <v>231875</v>
      </c>
      <c r="G169" s="219">
        <v>210</v>
      </c>
      <c r="H169" s="219">
        <v>10169</v>
      </c>
      <c r="I169" s="219">
        <v>488</v>
      </c>
      <c r="J169" s="219">
        <v>86271</v>
      </c>
      <c r="K169" s="219">
        <v>97138</v>
      </c>
      <c r="L169" s="218"/>
      <c r="M169" s="219">
        <v>9071</v>
      </c>
      <c r="N169" s="219">
        <v>94099</v>
      </c>
      <c r="O169" s="219">
        <v>102441</v>
      </c>
      <c r="P169" s="219">
        <v>205611</v>
      </c>
      <c r="Q169" s="218"/>
      <c r="R169" s="219">
        <v>-6545</v>
      </c>
      <c r="S169" s="219">
        <v>-10031</v>
      </c>
      <c r="T169" s="219">
        <v>-16576</v>
      </c>
    </row>
    <row r="170" spans="1:20">
      <c r="A170" s="242">
        <v>34905</v>
      </c>
      <c r="B170" s="243" t="s">
        <v>150</v>
      </c>
      <c r="C170" s="254">
        <f t="shared" si="4"/>
        <v>5.9387644097965092E-4</v>
      </c>
      <c r="D170" s="255">
        <f t="shared" si="5"/>
        <v>5.8956254983077603E-4</v>
      </c>
      <c r="E170" s="220">
        <v>18653464</v>
      </c>
      <c r="F170" s="219">
        <v>16474638</v>
      </c>
      <c r="G170" s="219">
        <v>14925</v>
      </c>
      <c r="H170" s="219">
        <v>722507</v>
      </c>
      <c r="I170" s="219">
        <v>34706</v>
      </c>
      <c r="J170" s="219">
        <v>266163</v>
      </c>
      <c r="K170" s="219">
        <v>1038301</v>
      </c>
      <c r="L170" s="218"/>
      <c r="M170" s="219">
        <v>644508</v>
      </c>
      <c r="N170" s="219">
        <v>6685668</v>
      </c>
      <c r="O170" s="219">
        <v>953100</v>
      </c>
      <c r="P170" s="219">
        <v>8283276</v>
      </c>
      <c r="Q170" s="218"/>
      <c r="R170" s="219">
        <v>-465008</v>
      </c>
      <c r="S170" s="219">
        <v>-363489</v>
      </c>
      <c r="T170" s="219">
        <v>-828497</v>
      </c>
    </row>
    <row r="171" spans="1:20">
      <c r="A171" s="242">
        <v>34910</v>
      </c>
      <c r="B171" s="243" t="s">
        <v>151</v>
      </c>
      <c r="C171" s="254">
        <f t="shared" si="4"/>
        <v>1.9971198985449675E-3</v>
      </c>
      <c r="D171" s="255">
        <f t="shared" si="5"/>
        <v>1.9817726889763783E-3</v>
      </c>
      <c r="E171" s="220">
        <v>62702296</v>
      </c>
      <c r="F171" s="220">
        <v>55401806</v>
      </c>
      <c r="G171" s="220">
        <v>50190</v>
      </c>
      <c r="H171" s="220">
        <v>2429685</v>
      </c>
      <c r="I171" s="220">
        <v>116710</v>
      </c>
      <c r="J171" s="220">
        <v>1026919</v>
      </c>
      <c r="K171" s="220">
        <v>3623504</v>
      </c>
      <c r="L171" s="217"/>
      <c r="M171" s="220">
        <v>2167387</v>
      </c>
      <c r="N171" s="220">
        <v>22482928</v>
      </c>
      <c r="O171" s="220">
        <v>2486400</v>
      </c>
      <c r="P171" s="220">
        <v>27136715</v>
      </c>
      <c r="Q171" s="217"/>
      <c r="R171" s="220">
        <v>-1563752</v>
      </c>
      <c r="S171" s="220">
        <v>-300498</v>
      </c>
      <c r="T171" s="220">
        <v>-1864250</v>
      </c>
    </row>
    <row r="172" spans="1:20">
      <c r="A172" s="242">
        <v>35000</v>
      </c>
      <c r="B172" s="243" t="s">
        <v>152</v>
      </c>
      <c r="C172" s="254">
        <f t="shared" si="4"/>
        <v>1.3316025413112455E-3</v>
      </c>
      <c r="D172" s="255">
        <f t="shared" si="5"/>
        <v>1.3415304499788795E-3</v>
      </c>
      <c r="E172" s="220">
        <v>42445352</v>
      </c>
      <c r="F172" s="219">
        <v>36939788</v>
      </c>
      <c r="G172" s="219">
        <v>33465</v>
      </c>
      <c r="H172" s="219">
        <v>1620021</v>
      </c>
      <c r="I172" s="219">
        <v>77818</v>
      </c>
      <c r="J172" s="219">
        <v>918238</v>
      </c>
      <c r="K172" s="219">
        <v>2649542</v>
      </c>
      <c r="L172" s="218"/>
      <c r="M172" s="219">
        <v>1445130</v>
      </c>
      <c r="N172" s="219">
        <v>14990749</v>
      </c>
      <c r="O172" s="219">
        <v>1011233</v>
      </c>
      <c r="P172" s="219">
        <v>17447112</v>
      </c>
      <c r="Q172" s="218"/>
      <c r="R172" s="219">
        <v>-1042648</v>
      </c>
      <c r="S172" s="219">
        <v>158800</v>
      </c>
      <c r="T172" s="219">
        <v>-883848</v>
      </c>
    </row>
    <row r="173" spans="1:20">
      <c r="A173" s="242">
        <v>35005</v>
      </c>
      <c r="B173" s="243" t="s">
        <v>153</v>
      </c>
      <c r="C173" s="254">
        <f t="shared" si="4"/>
        <v>5.3161530178485279E-4</v>
      </c>
      <c r="D173" s="255">
        <f t="shared" si="5"/>
        <v>5.8377323574868099E-4</v>
      </c>
      <c r="E173" s="220">
        <v>18470293</v>
      </c>
      <c r="F173" s="219">
        <v>14747461</v>
      </c>
      <c r="G173" s="219">
        <v>13360</v>
      </c>
      <c r="H173" s="219">
        <v>646760</v>
      </c>
      <c r="I173" s="219">
        <v>31067</v>
      </c>
      <c r="J173" s="219">
        <v>343881</v>
      </c>
      <c r="K173" s="219">
        <v>1035068</v>
      </c>
      <c r="L173" s="218"/>
      <c r="M173" s="219">
        <v>576939</v>
      </c>
      <c r="N173" s="219">
        <v>5984753</v>
      </c>
      <c r="O173" s="219">
        <v>2608048</v>
      </c>
      <c r="P173" s="219">
        <v>9169740</v>
      </c>
      <c r="Q173" s="218"/>
      <c r="R173" s="219">
        <v>-416256</v>
      </c>
      <c r="S173" s="219">
        <v>-548784</v>
      </c>
      <c r="T173" s="219">
        <v>-965040</v>
      </c>
    </row>
    <row r="174" spans="1:20">
      <c r="A174" s="242">
        <v>35100</v>
      </c>
      <c r="B174" s="243" t="s">
        <v>154</v>
      </c>
      <c r="C174" s="254">
        <f t="shared" si="4"/>
        <v>1.2100129054464477E-2</v>
      </c>
      <c r="D174" s="255">
        <f t="shared" si="5"/>
        <v>1.2027741115564351E-2</v>
      </c>
      <c r="E174" s="220">
        <v>380551709</v>
      </c>
      <c r="F174" s="220">
        <v>335667880</v>
      </c>
      <c r="G174" s="220">
        <v>304091</v>
      </c>
      <c r="H174" s="220">
        <v>14720952</v>
      </c>
      <c r="I174" s="220">
        <v>707120</v>
      </c>
      <c r="J174" s="220">
        <v>10755779</v>
      </c>
      <c r="K174" s="220">
        <v>26487942</v>
      </c>
      <c r="L174" s="217"/>
      <c r="M174" s="220">
        <v>13131740</v>
      </c>
      <c r="N174" s="220">
        <v>136219326</v>
      </c>
      <c r="O174" s="220">
        <v>2812106</v>
      </c>
      <c r="P174" s="220">
        <v>152163172</v>
      </c>
      <c r="Q174" s="217"/>
      <c r="R174" s="220">
        <v>-9474439</v>
      </c>
      <c r="S174" s="220">
        <v>4152562</v>
      </c>
      <c r="T174" s="220">
        <v>-5321877</v>
      </c>
    </row>
    <row r="175" spans="1:20">
      <c r="A175" s="242">
        <v>35105</v>
      </c>
      <c r="B175" s="243" t="s">
        <v>155</v>
      </c>
      <c r="C175" s="254">
        <f t="shared" si="4"/>
        <v>1.0128440819644404E-3</v>
      </c>
      <c r="D175" s="255">
        <f t="shared" si="5"/>
        <v>1.0096584808811423E-3</v>
      </c>
      <c r="E175" s="220">
        <v>31945089</v>
      </c>
      <c r="F175" s="219">
        <v>28097157</v>
      </c>
      <c r="G175" s="219">
        <v>25454</v>
      </c>
      <c r="H175" s="219">
        <v>1232221</v>
      </c>
      <c r="I175" s="219">
        <v>59190</v>
      </c>
      <c r="J175" s="219">
        <v>583116</v>
      </c>
      <c r="K175" s="219">
        <v>1899981</v>
      </c>
      <c r="L175" s="218"/>
      <c r="M175" s="219">
        <v>1099195</v>
      </c>
      <c r="N175" s="219">
        <v>11402270</v>
      </c>
      <c r="O175" s="219">
        <v>1104490</v>
      </c>
      <c r="P175" s="219">
        <v>13605955</v>
      </c>
      <c r="Q175" s="218"/>
      <c r="R175" s="219">
        <v>-793059</v>
      </c>
      <c r="S175" s="219">
        <v>-364709</v>
      </c>
      <c r="T175" s="219">
        <v>-1157768</v>
      </c>
    </row>
    <row r="176" spans="1:20">
      <c r="A176" s="242">
        <v>35106</v>
      </c>
      <c r="B176" s="243" t="s">
        <v>156</v>
      </c>
      <c r="C176" s="254">
        <f t="shared" si="4"/>
        <v>2.5732725142580342E-4</v>
      </c>
      <c r="D176" s="255">
        <f t="shared" si="5"/>
        <v>2.5117094536375873E-4</v>
      </c>
      <c r="E176" s="220">
        <v>7946923</v>
      </c>
      <c r="F176" s="219">
        <v>7138477</v>
      </c>
      <c r="G176" s="219">
        <v>6467</v>
      </c>
      <c r="H176" s="219">
        <v>313063</v>
      </c>
      <c r="I176" s="219">
        <v>15038</v>
      </c>
      <c r="J176" s="219">
        <v>219065</v>
      </c>
      <c r="K176" s="219">
        <v>553633</v>
      </c>
      <c r="L176" s="218"/>
      <c r="M176" s="219">
        <v>279266</v>
      </c>
      <c r="N176" s="219">
        <v>2896907</v>
      </c>
      <c r="O176" s="219">
        <v>557857</v>
      </c>
      <c r="P176" s="219">
        <v>3734030</v>
      </c>
      <c r="Q176" s="218"/>
      <c r="R176" s="219">
        <v>-201489</v>
      </c>
      <c r="S176" s="219">
        <v>-97228</v>
      </c>
      <c r="T176" s="219">
        <v>-298717</v>
      </c>
    </row>
    <row r="177" spans="1:20">
      <c r="A177" s="242">
        <v>35200</v>
      </c>
      <c r="B177" s="243" t="s">
        <v>157</v>
      </c>
      <c r="C177" s="254">
        <f t="shared" si="4"/>
        <v>4.3944224701722223E-4</v>
      </c>
      <c r="D177" s="255">
        <f t="shared" si="5"/>
        <v>4.7124373760941586E-4</v>
      </c>
      <c r="E177" s="220">
        <v>14909916</v>
      </c>
      <c r="F177" s="219">
        <v>12190502</v>
      </c>
      <c r="G177" s="219">
        <v>11044</v>
      </c>
      <c r="H177" s="219">
        <v>534623</v>
      </c>
      <c r="I177" s="219">
        <v>25681</v>
      </c>
      <c r="J177" s="219">
        <v>203182</v>
      </c>
      <c r="K177" s="219">
        <v>774530</v>
      </c>
      <c r="L177" s="218"/>
      <c r="M177" s="219">
        <v>476907</v>
      </c>
      <c r="N177" s="219">
        <v>4947098</v>
      </c>
      <c r="O177" s="219">
        <v>1896319</v>
      </c>
      <c r="P177" s="219">
        <v>7320324</v>
      </c>
      <c r="Q177" s="218"/>
      <c r="R177" s="219">
        <v>-344084</v>
      </c>
      <c r="S177" s="219">
        <v>-337761</v>
      </c>
      <c r="T177" s="219">
        <v>-681845</v>
      </c>
    </row>
    <row r="178" spans="1:20">
      <c r="A178" s="242">
        <v>35300</v>
      </c>
      <c r="B178" s="243" t="s">
        <v>158</v>
      </c>
      <c r="C178" s="254">
        <f t="shared" si="4"/>
        <v>3.4492446607469248E-3</v>
      </c>
      <c r="D178" s="255">
        <f t="shared" si="5"/>
        <v>3.545061008425404E-3</v>
      </c>
      <c r="E178" s="220">
        <v>112163956</v>
      </c>
      <c r="F178" s="219">
        <v>95684983</v>
      </c>
      <c r="G178" s="219">
        <v>86684</v>
      </c>
      <c r="H178" s="219">
        <v>4196333</v>
      </c>
      <c r="I178" s="219">
        <v>201571</v>
      </c>
      <c r="J178" s="219">
        <v>5484720</v>
      </c>
      <c r="K178" s="219">
        <v>9969308</v>
      </c>
      <c r="L178" s="218"/>
      <c r="M178" s="219">
        <v>3743314</v>
      </c>
      <c r="N178" s="219">
        <v>38830477</v>
      </c>
      <c r="O178" s="219">
        <v>8705018</v>
      </c>
      <c r="P178" s="219">
        <v>51278809</v>
      </c>
      <c r="Q178" s="218"/>
      <c r="R178" s="219">
        <v>-2700768</v>
      </c>
      <c r="S178" s="219">
        <v>556483</v>
      </c>
      <c r="T178" s="219">
        <v>-2144285</v>
      </c>
    </row>
    <row r="179" spans="1:20">
      <c r="A179" s="242">
        <v>35305</v>
      </c>
      <c r="B179" s="243" t="s">
        <v>159</v>
      </c>
      <c r="C179" s="254">
        <f t="shared" si="4"/>
        <v>1.2217879947274651E-3</v>
      </c>
      <c r="D179" s="255">
        <f t="shared" si="5"/>
        <v>1.2462479692906094E-3</v>
      </c>
      <c r="E179" s="220">
        <v>39430662</v>
      </c>
      <c r="F179" s="219">
        <v>33893439</v>
      </c>
      <c r="G179" s="219">
        <v>30705</v>
      </c>
      <c r="H179" s="219">
        <v>1486421</v>
      </c>
      <c r="I179" s="219">
        <v>71400</v>
      </c>
      <c r="J179" s="219">
        <v>835011</v>
      </c>
      <c r="K179" s="219">
        <v>2423537</v>
      </c>
      <c r="L179" s="218"/>
      <c r="M179" s="219">
        <v>1325953</v>
      </c>
      <c r="N179" s="219">
        <v>13754493</v>
      </c>
      <c r="O179" s="219">
        <v>1640017</v>
      </c>
      <c r="P179" s="219">
        <v>16720463</v>
      </c>
      <c r="Q179" s="218"/>
      <c r="R179" s="219">
        <v>-956665</v>
      </c>
      <c r="S179" s="219">
        <v>-232062</v>
      </c>
      <c r="T179" s="219">
        <v>-1188727</v>
      </c>
    </row>
    <row r="180" spans="1:20">
      <c r="A180" s="242">
        <v>35400</v>
      </c>
      <c r="B180" s="243" t="s">
        <v>160</v>
      </c>
      <c r="C180" s="254">
        <f t="shared" si="4"/>
        <v>2.6178109817197042E-3</v>
      </c>
      <c r="D180" s="255">
        <f t="shared" si="5"/>
        <v>2.5831482575311643E-3</v>
      </c>
      <c r="E180" s="220">
        <v>81729518</v>
      </c>
      <c r="F180" s="219">
        <v>72620305</v>
      </c>
      <c r="G180" s="219">
        <v>65789</v>
      </c>
      <c r="H180" s="219">
        <v>3184815</v>
      </c>
      <c r="I180" s="219">
        <v>152982</v>
      </c>
      <c r="J180" s="219">
        <v>1443216</v>
      </c>
      <c r="K180" s="219">
        <v>4846802</v>
      </c>
      <c r="L180" s="218"/>
      <c r="M180" s="219">
        <v>2840996</v>
      </c>
      <c r="N180" s="219">
        <v>29470466</v>
      </c>
      <c r="O180" s="219">
        <v>3011744</v>
      </c>
      <c r="P180" s="219">
        <v>35323206</v>
      </c>
      <c r="Q180" s="218"/>
      <c r="R180" s="219">
        <v>-2049755</v>
      </c>
      <c r="S180" s="219">
        <v>-482643</v>
      </c>
      <c r="T180" s="219">
        <v>-2532398</v>
      </c>
    </row>
    <row r="181" spans="1:20">
      <c r="A181" s="242">
        <v>35401</v>
      </c>
      <c r="B181" s="243" t="s">
        <v>161</v>
      </c>
      <c r="C181" s="254">
        <f t="shared" si="4"/>
        <v>2.5269303890938751E-5</v>
      </c>
      <c r="D181" s="255">
        <f t="shared" si="5"/>
        <v>2.7380142344773188E-5</v>
      </c>
      <c r="E181" s="220">
        <v>866294</v>
      </c>
      <c r="F181" s="219">
        <v>700992</v>
      </c>
      <c r="G181" s="219">
        <v>635</v>
      </c>
      <c r="H181" s="219">
        <v>30742</v>
      </c>
      <c r="I181" s="219">
        <v>1477</v>
      </c>
      <c r="J181" s="219">
        <v>122386</v>
      </c>
      <c r="K181" s="219">
        <v>155240</v>
      </c>
      <c r="L181" s="218"/>
      <c r="M181" s="219">
        <v>27424</v>
      </c>
      <c r="N181" s="219">
        <v>284473</v>
      </c>
      <c r="O181" s="219">
        <v>205971</v>
      </c>
      <c r="P181" s="219">
        <v>517868</v>
      </c>
      <c r="Q181" s="218"/>
      <c r="R181" s="219">
        <v>-19786</v>
      </c>
      <c r="S181" s="219">
        <v>3754</v>
      </c>
      <c r="T181" s="219">
        <v>-16032</v>
      </c>
    </row>
    <row r="182" spans="1:20">
      <c r="A182" s="242">
        <v>35405</v>
      </c>
      <c r="B182" s="243" t="s">
        <v>162</v>
      </c>
      <c r="C182" s="254">
        <f t="shared" si="4"/>
        <v>8.0040052893498755E-4</v>
      </c>
      <c r="D182" s="255">
        <f t="shared" si="5"/>
        <v>8.3287825083430537E-4</v>
      </c>
      <c r="E182" s="220">
        <v>26351851</v>
      </c>
      <c r="F182" s="219">
        <v>22203792</v>
      </c>
      <c r="G182" s="219">
        <v>20115</v>
      </c>
      <c r="H182" s="219">
        <v>973763</v>
      </c>
      <c r="I182" s="219">
        <v>46775</v>
      </c>
      <c r="J182" s="219">
        <v>0</v>
      </c>
      <c r="K182" s="219">
        <v>1040653</v>
      </c>
      <c r="L182" s="218"/>
      <c r="M182" s="219">
        <v>868640</v>
      </c>
      <c r="N182" s="219">
        <v>9010650</v>
      </c>
      <c r="O182" s="219">
        <v>3079943</v>
      </c>
      <c r="P182" s="219">
        <v>12959233</v>
      </c>
      <c r="Q182" s="218"/>
      <c r="R182" s="219">
        <v>-626716</v>
      </c>
      <c r="S182" s="219">
        <v>-910361</v>
      </c>
      <c r="T182" s="219">
        <v>-1537077</v>
      </c>
    </row>
    <row r="183" spans="1:20">
      <c r="A183" s="242">
        <v>35500</v>
      </c>
      <c r="B183" s="243" t="s">
        <v>163</v>
      </c>
      <c r="C183" s="254">
        <f t="shared" si="4"/>
        <v>3.5161943006264203E-3</v>
      </c>
      <c r="D183" s="255">
        <f t="shared" si="5"/>
        <v>3.549130763068775E-3</v>
      </c>
      <c r="E183" s="220">
        <v>112292721</v>
      </c>
      <c r="F183" s="220">
        <v>97542223</v>
      </c>
      <c r="G183" s="220">
        <v>88366</v>
      </c>
      <c r="H183" s="220">
        <v>4277783</v>
      </c>
      <c r="I183" s="220">
        <v>205483</v>
      </c>
      <c r="J183" s="220">
        <v>0</v>
      </c>
      <c r="K183" s="220">
        <v>4571632</v>
      </c>
      <c r="L183" s="217"/>
      <c r="M183" s="220">
        <v>3815972</v>
      </c>
      <c r="N183" s="220">
        <v>39584174</v>
      </c>
      <c r="O183" s="220">
        <v>7988507</v>
      </c>
      <c r="P183" s="220">
        <v>51388653</v>
      </c>
      <c r="Q183" s="217"/>
      <c r="R183" s="220">
        <v>-2753190</v>
      </c>
      <c r="S183" s="220">
        <v>-2323155</v>
      </c>
      <c r="T183" s="220">
        <v>-5076345</v>
      </c>
    </row>
    <row r="184" spans="1:20">
      <c r="A184" s="242">
        <v>35600</v>
      </c>
      <c r="B184" s="243" t="s">
        <v>164</v>
      </c>
      <c r="C184" s="254">
        <f t="shared" si="4"/>
        <v>1.4828795142041271E-3</v>
      </c>
      <c r="D184" s="255">
        <f t="shared" si="5"/>
        <v>1.5021670934302284E-3</v>
      </c>
      <c r="E184" s="220">
        <v>47527815</v>
      </c>
      <c r="F184" s="219">
        <v>41136340</v>
      </c>
      <c r="G184" s="219">
        <v>37267</v>
      </c>
      <c r="H184" s="219">
        <v>1804063</v>
      </c>
      <c r="I184" s="219">
        <v>86658</v>
      </c>
      <c r="J184" s="219">
        <v>1354280</v>
      </c>
      <c r="K184" s="219">
        <v>3282268</v>
      </c>
      <c r="L184" s="218"/>
      <c r="M184" s="219">
        <v>1609304</v>
      </c>
      <c r="N184" s="219">
        <v>16693776</v>
      </c>
      <c r="O184" s="219">
        <v>2225745</v>
      </c>
      <c r="P184" s="219">
        <v>20528825</v>
      </c>
      <c r="Q184" s="218"/>
      <c r="R184" s="219">
        <v>-1161102</v>
      </c>
      <c r="S184" s="219">
        <v>129420</v>
      </c>
      <c r="T184" s="219">
        <v>-1031682</v>
      </c>
    </row>
    <row r="185" spans="1:20">
      <c r="A185" s="242">
        <v>35700</v>
      </c>
      <c r="B185" s="243" t="s">
        <v>165</v>
      </c>
      <c r="C185" s="254">
        <f t="shared" si="4"/>
        <v>8.0206536609561002E-4</v>
      </c>
      <c r="D185" s="255">
        <f t="shared" si="5"/>
        <v>8.0867104110824101E-4</v>
      </c>
      <c r="E185" s="220">
        <v>25585947</v>
      </c>
      <c r="F185" s="219">
        <v>22249976</v>
      </c>
      <c r="G185" s="219">
        <v>20157</v>
      </c>
      <c r="H185" s="219">
        <v>975788</v>
      </c>
      <c r="I185" s="219">
        <v>46872</v>
      </c>
      <c r="J185" s="219">
        <v>667018</v>
      </c>
      <c r="K185" s="219">
        <v>1709835</v>
      </c>
      <c r="L185" s="218"/>
      <c r="M185" s="219">
        <v>870446</v>
      </c>
      <c r="N185" s="219">
        <v>9029392</v>
      </c>
      <c r="O185" s="219">
        <v>1694279</v>
      </c>
      <c r="P185" s="219">
        <v>11594117</v>
      </c>
      <c r="Q185" s="218"/>
      <c r="R185" s="219">
        <v>-628021</v>
      </c>
      <c r="S185" s="219">
        <v>-163598</v>
      </c>
      <c r="T185" s="219">
        <v>-791619</v>
      </c>
    </row>
    <row r="186" spans="1:20">
      <c r="A186" s="242">
        <v>35800</v>
      </c>
      <c r="B186" s="243" t="s">
        <v>166</v>
      </c>
      <c r="C186" s="254">
        <f t="shared" si="4"/>
        <v>1.0805410312839335E-3</v>
      </c>
      <c r="D186" s="255">
        <f t="shared" si="5"/>
        <v>1.0737108215341305E-3</v>
      </c>
      <c r="E186" s="220">
        <v>33971673</v>
      </c>
      <c r="F186" s="220">
        <v>29975128</v>
      </c>
      <c r="G186" s="220">
        <v>27155</v>
      </c>
      <c r="H186" s="220">
        <v>1314580</v>
      </c>
      <c r="I186" s="220">
        <v>63146</v>
      </c>
      <c r="J186" s="220">
        <v>530770</v>
      </c>
      <c r="K186" s="220">
        <v>1935651</v>
      </c>
      <c r="L186" s="217"/>
      <c r="M186" s="220">
        <v>1172664</v>
      </c>
      <c r="N186" s="220">
        <v>12164380</v>
      </c>
      <c r="O186" s="220">
        <v>2954668</v>
      </c>
      <c r="P186" s="220">
        <v>16291712</v>
      </c>
      <c r="Q186" s="217"/>
      <c r="R186" s="220">
        <v>-846068</v>
      </c>
      <c r="S186" s="220">
        <v>-717252</v>
      </c>
      <c r="T186" s="220">
        <v>-1563320</v>
      </c>
    </row>
    <row r="187" spans="1:20">
      <c r="A187" s="242">
        <v>35805</v>
      </c>
      <c r="B187" s="243" t="s">
        <v>167</v>
      </c>
      <c r="C187" s="254">
        <f t="shared" si="4"/>
        <v>2.1938771629185645E-4</v>
      </c>
      <c r="D187" s="255">
        <f t="shared" si="5"/>
        <v>2.2287078214441638E-4</v>
      </c>
      <c r="E187" s="220">
        <v>7051520</v>
      </c>
      <c r="F187" s="219">
        <v>6086002</v>
      </c>
      <c r="G187" s="219">
        <v>5513</v>
      </c>
      <c r="H187" s="219">
        <v>266906</v>
      </c>
      <c r="I187" s="219">
        <v>12821</v>
      </c>
      <c r="J187" s="219">
        <v>919722</v>
      </c>
      <c r="K187" s="219">
        <v>1204962</v>
      </c>
      <c r="L187" s="218"/>
      <c r="M187" s="219">
        <v>238092</v>
      </c>
      <c r="N187" s="219">
        <v>2469796</v>
      </c>
      <c r="O187" s="219">
        <v>103655</v>
      </c>
      <c r="P187" s="219">
        <v>2811543</v>
      </c>
      <c r="Q187" s="218"/>
      <c r="R187" s="219">
        <v>-171780</v>
      </c>
      <c r="S187" s="219">
        <v>273039</v>
      </c>
      <c r="T187" s="219">
        <v>101259</v>
      </c>
    </row>
    <row r="188" spans="1:20">
      <c r="A188" s="242">
        <v>35900</v>
      </c>
      <c r="B188" s="243" t="s">
        <v>168</v>
      </c>
      <c r="C188" s="254">
        <f t="shared" si="4"/>
        <v>2.0589142892650614E-3</v>
      </c>
      <c r="D188" s="255">
        <f t="shared" si="5"/>
        <v>2.0998676670628074E-3</v>
      </c>
      <c r="E188" s="220">
        <v>66438762</v>
      </c>
      <c r="F188" s="219">
        <v>57116035</v>
      </c>
      <c r="G188" s="219">
        <v>51743</v>
      </c>
      <c r="H188" s="219">
        <v>2504864</v>
      </c>
      <c r="I188" s="219">
        <v>120321</v>
      </c>
      <c r="J188" s="219">
        <v>173694</v>
      </c>
      <c r="K188" s="219">
        <v>2850622</v>
      </c>
      <c r="L188" s="218"/>
      <c r="M188" s="219">
        <v>2234450</v>
      </c>
      <c r="N188" s="219">
        <v>23178589</v>
      </c>
      <c r="O188" s="219">
        <v>5175774</v>
      </c>
      <c r="P188" s="219">
        <v>30588813</v>
      </c>
      <c r="Q188" s="218"/>
      <c r="R188" s="219">
        <v>-1612138</v>
      </c>
      <c r="S188" s="219">
        <v>-1230203</v>
      </c>
      <c r="T188" s="219">
        <v>-2842341</v>
      </c>
    </row>
    <row r="189" spans="1:20">
      <c r="A189" s="242">
        <v>35905</v>
      </c>
      <c r="B189" s="243" t="s">
        <v>169</v>
      </c>
      <c r="C189" s="254">
        <f t="shared" si="4"/>
        <v>2.1873168018657821E-4</v>
      </c>
      <c r="D189" s="255">
        <f t="shared" si="5"/>
        <v>2.4493393140573967E-4</v>
      </c>
      <c r="E189" s="220">
        <v>7749587</v>
      </c>
      <c r="F189" s="219">
        <v>6067803</v>
      </c>
      <c r="G189" s="219">
        <v>5497</v>
      </c>
      <c r="H189" s="219">
        <v>266108</v>
      </c>
      <c r="I189" s="219">
        <v>12782</v>
      </c>
      <c r="J189" s="219">
        <v>0</v>
      </c>
      <c r="K189" s="219">
        <v>284387</v>
      </c>
      <c r="L189" s="218"/>
      <c r="M189" s="219">
        <v>237380</v>
      </c>
      <c r="N189" s="219">
        <v>2462410</v>
      </c>
      <c r="O189" s="219">
        <v>1918375</v>
      </c>
      <c r="P189" s="219">
        <v>4618165</v>
      </c>
      <c r="Q189" s="218"/>
      <c r="R189" s="219">
        <v>-171267</v>
      </c>
      <c r="S189" s="219">
        <v>-477402</v>
      </c>
      <c r="T189" s="219">
        <v>-648669</v>
      </c>
    </row>
    <row r="190" spans="1:20">
      <c r="A190" s="242">
        <v>36000</v>
      </c>
      <c r="B190" s="243" t="s">
        <v>170</v>
      </c>
      <c r="C190" s="254">
        <f t="shared" si="4"/>
        <v>5.4000465501865519E-2</v>
      </c>
      <c r="D190" s="255">
        <f t="shared" si="5"/>
        <v>5.3358415516445143E-2</v>
      </c>
      <c r="E190" s="220">
        <v>1688233561</v>
      </c>
      <c r="F190" s="219">
        <v>1498018880</v>
      </c>
      <c r="G190" s="219">
        <v>1357096</v>
      </c>
      <c r="H190" s="219">
        <v>65696678</v>
      </c>
      <c r="I190" s="219">
        <v>3155737</v>
      </c>
      <c r="J190" s="219">
        <v>51750072</v>
      </c>
      <c r="K190" s="219">
        <v>121959583</v>
      </c>
      <c r="L190" s="218"/>
      <c r="M190" s="219">
        <v>58604342</v>
      </c>
      <c r="N190" s="219">
        <v>607919713</v>
      </c>
      <c r="O190" s="219">
        <v>44237592</v>
      </c>
      <c r="P190" s="219">
        <v>710761647</v>
      </c>
      <c r="Q190" s="218"/>
      <c r="R190" s="219">
        <v>-42282541</v>
      </c>
      <c r="S190" s="219">
        <v>8664491</v>
      </c>
      <c r="T190" s="219">
        <v>-33618050</v>
      </c>
    </row>
    <row r="191" spans="1:20">
      <c r="A191" s="242">
        <v>36001</v>
      </c>
      <c r="B191" s="243" t="s">
        <v>171</v>
      </c>
      <c r="C191" s="254">
        <f t="shared" si="4"/>
        <v>0</v>
      </c>
      <c r="D191" s="255">
        <f t="shared" si="5"/>
        <v>0</v>
      </c>
      <c r="E191" s="220">
        <v>0</v>
      </c>
      <c r="F191" s="219">
        <v>0</v>
      </c>
      <c r="G191" s="219">
        <v>0</v>
      </c>
      <c r="H191" s="219">
        <v>0</v>
      </c>
      <c r="I191" s="219">
        <v>0</v>
      </c>
      <c r="J191" s="219">
        <v>42484</v>
      </c>
      <c r="K191" s="219">
        <v>42484</v>
      </c>
      <c r="L191" s="218"/>
      <c r="M191" s="219">
        <v>0</v>
      </c>
      <c r="N191" s="219">
        <v>0</v>
      </c>
      <c r="O191" s="219">
        <v>655080</v>
      </c>
      <c r="P191" s="219">
        <v>655080</v>
      </c>
      <c r="Q191" s="218"/>
      <c r="R191" s="219">
        <v>0</v>
      </c>
      <c r="S191" s="219">
        <v>-197118</v>
      </c>
      <c r="T191" s="219">
        <v>-197118</v>
      </c>
    </row>
    <row r="192" spans="1:20">
      <c r="A192" s="242">
        <v>36002</v>
      </c>
      <c r="B192" s="243" t="s">
        <v>790</v>
      </c>
      <c r="C192" s="254">
        <f t="shared" si="4"/>
        <v>0</v>
      </c>
      <c r="D192" s="255">
        <f t="shared" si="5"/>
        <v>0</v>
      </c>
      <c r="E192" s="220">
        <v>0</v>
      </c>
      <c r="F192" s="219">
        <v>0</v>
      </c>
      <c r="G192" s="219">
        <v>0</v>
      </c>
      <c r="H192" s="219">
        <v>0</v>
      </c>
      <c r="I192" s="219">
        <v>0</v>
      </c>
      <c r="J192" s="219">
        <v>0</v>
      </c>
      <c r="K192" s="219">
        <v>0</v>
      </c>
      <c r="L192" s="218"/>
      <c r="M192" s="219">
        <v>0</v>
      </c>
      <c r="N192" s="219">
        <v>0</v>
      </c>
      <c r="O192" s="219">
        <v>2301748</v>
      </c>
      <c r="P192" s="219">
        <v>2301748</v>
      </c>
      <c r="Q192" s="218"/>
      <c r="R192" s="219">
        <v>0</v>
      </c>
      <c r="S192" s="219">
        <v>-1070064</v>
      </c>
      <c r="T192" s="219">
        <v>-1070064</v>
      </c>
    </row>
    <row r="193" spans="1:20">
      <c r="A193" s="242">
        <v>36003</v>
      </c>
      <c r="B193" s="243" t="s">
        <v>172</v>
      </c>
      <c r="C193" s="254">
        <f t="shared" si="4"/>
        <v>3.5257977189845087E-4</v>
      </c>
      <c r="D193" s="255">
        <f t="shared" si="5"/>
        <v>3.6482713642056275E-4</v>
      </c>
      <c r="E193" s="220">
        <v>11542948</v>
      </c>
      <c r="F193" s="219">
        <v>9780863</v>
      </c>
      <c r="G193" s="219">
        <v>8861</v>
      </c>
      <c r="H193" s="219">
        <v>428947</v>
      </c>
      <c r="I193" s="219">
        <v>20604</v>
      </c>
      <c r="J193" s="219">
        <v>154700</v>
      </c>
      <c r="K193" s="219">
        <v>613112</v>
      </c>
      <c r="L193" s="218"/>
      <c r="M193" s="219">
        <v>382639</v>
      </c>
      <c r="N193" s="219">
        <v>3969229</v>
      </c>
      <c r="O193" s="219">
        <v>1370154</v>
      </c>
      <c r="P193" s="219">
        <v>5722022</v>
      </c>
      <c r="Q193" s="218"/>
      <c r="R193" s="219">
        <v>-276072</v>
      </c>
      <c r="S193" s="219">
        <v>-290456</v>
      </c>
      <c r="T193" s="219">
        <v>-566528</v>
      </c>
    </row>
    <row r="194" spans="1:20">
      <c r="A194" s="242">
        <v>36004</v>
      </c>
      <c r="B194" s="243" t="s">
        <v>791</v>
      </c>
      <c r="C194" s="254">
        <f t="shared" si="4"/>
        <v>2.6891150301566524E-4</v>
      </c>
      <c r="D194" s="255">
        <f t="shared" si="5"/>
        <v>2.5667378209496248E-4</v>
      </c>
      <c r="E194" s="220">
        <v>8121030</v>
      </c>
      <c r="F194" s="219">
        <v>7459834</v>
      </c>
      <c r="G194" s="219">
        <v>6758</v>
      </c>
      <c r="H194" s="219">
        <v>327156</v>
      </c>
      <c r="I194" s="219">
        <v>15715</v>
      </c>
      <c r="J194" s="219">
        <v>1651245</v>
      </c>
      <c r="K194" s="219">
        <v>2000874</v>
      </c>
      <c r="L194" s="218"/>
      <c r="M194" s="219">
        <v>291838</v>
      </c>
      <c r="N194" s="219">
        <v>3027319</v>
      </c>
      <c r="O194" s="219">
        <v>0</v>
      </c>
      <c r="P194" s="219">
        <v>3319157</v>
      </c>
      <c r="Q194" s="218"/>
      <c r="R194" s="219">
        <v>-210559</v>
      </c>
      <c r="S194" s="219">
        <v>477797</v>
      </c>
      <c r="T194" s="219">
        <v>267238</v>
      </c>
    </row>
    <row r="195" spans="1:20">
      <c r="A195" s="242">
        <v>36005</v>
      </c>
      <c r="B195" s="243" t="s">
        <v>173</v>
      </c>
      <c r="C195" s="254">
        <f t="shared" si="4"/>
        <v>3.9665890233787264E-3</v>
      </c>
      <c r="D195" s="255">
        <f t="shared" si="5"/>
        <v>4.1459905522255808E-3</v>
      </c>
      <c r="E195" s="220">
        <v>131177066</v>
      </c>
      <c r="F195" s="220">
        <v>110036556</v>
      </c>
      <c r="G195" s="220">
        <v>99685</v>
      </c>
      <c r="H195" s="220">
        <v>4825731</v>
      </c>
      <c r="I195" s="220">
        <v>231804</v>
      </c>
      <c r="J195" s="220">
        <v>3646962</v>
      </c>
      <c r="K195" s="220">
        <v>8804182</v>
      </c>
      <c r="L195" s="217"/>
      <c r="M195" s="220">
        <v>4304765</v>
      </c>
      <c r="N195" s="220">
        <v>44654572</v>
      </c>
      <c r="O195" s="220">
        <v>15173364</v>
      </c>
      <c r="P195" s="220">
        <v>64132701</v>
      </c>
      <c r="Q195" s="217"/>
      <c r="R195" s="220">
        <v>-3105853</v>
      </c>
      <c r="S195" s="220">
        <v>-3251759</v>
      </c>
      <c r="T195" s="220">
        <v>-6357612</v>
      </c>
    </row>
    <row r="196" spans="1:20">
      <c r="A196" s="242">
        <v>36006</v>
      </c>
      <c r="B196" s="243" t="s">
        <v>174</v>
      </c>
      <c r="C196" s="254">
        <f t="shared" si="4"/>
        <v>6.2529822370285305E-4</v>
      </c>
      <c r="D196" s="255">
        <f t="shared" si="5"/>
        <v>6.1568233721951522E-4</v>
      </c>
      <c r="E196" s="220">
        <v>19479881</v>
      </c>
      <c r="F196" s="219">
        <v>17346305</v>
      </c>
      <c r="G196" s="219">
        <v>15714</v>
      </c>
      <c r="H196" s="219">
        <v>760734</v>
      </c>
      <c r="I196" s="219">
        <v>36542</v>
      </c>
      <c r="J196" s="219">
        <v>2913180</v>
      </c>
      <c r="K196" s="219">
        <v>3726170</v>
      </c>
      <c r="L196" s="218"/>
      <c r="M196" s="219">
        <v>678609</v>
      </c>
      <c r="N196" s="219">
        <v>7039405</v>
      </c>
      <c r="O196" s="219">
        <v>0</v>
      </c>
      <c r="P196" s="219">
        <v>7718014</v>
      </c>
      <c r="Q196" s="218"/>
      <c r="R196" s="219">
        <v>-489612</v>
      </c>
      <c r="S196" s="219">
        <v>953347</v>
      </c>
      <c r="T196" s="219">
        <v>463735</v>
      </c>
    </row>
    <row r="197" spans="1:20">
      <c r="A197" s="242">
        <v>36007</v>
      </c>
      <c r="B197" s="243" t="s">
        <v>175</v>
      </c>
      <c r="C197" s="254">
        <f t="shared" si="4"/>
        <v>1.9800423403972046E-4</v>
      </c>
      <c r="D197" s="255">
        <f t="shared" si="5"/>
        <v>1.8800562885604451E-4</v>
      </c>
      <c r="E197" s="220">
        <v>5948404</v>
      </c>
      <c r="F197" s="219">
        <v>5492806</v>
      </c>
      <c r="G197" s="219">
        <v>4976</v>
      </c>
      <c r="H197" s="219">
        <v>240891</v>
      </c>
      <c r="I197" s="219">
        <v>11571</v>
      </c>
      <c r="J197" s="219">
        <v>780748</v>
      </c>
      <c r="K197" s="219">
        <v>1038186</v>
      </c>
      <c r="L197" s="218"/>
      <c r="M197" s="219">
        <v>214885</v>
      </c>
      <c r="N197" s="219">
        <v>2229068</v>
      </c>
      <c r="O197" s="219">
        <v>0</v>
      </c>
      <c r="P197" s="219">
        <v>2443953</v>
      </c>
      <c r="Q197" s="218"/>
      <c r="R197" s="219">
        <v>-155039</v>
      </c>
      <c r="S197" s="219">
        <v>224537</v>
      </c>
      <c r="T197" s="219">
        <v>69498</v>
      </c>
    </row>
    <row r="198" spans="1:20">
      <c r="A198" s="242">
        <v>36008</v>
      </c>
      <c r="B198" s="243" t="s">
        <v>176</v>
      </c>
      <c r="C198" s="254">
        <f t="shared" si="4"/>
        <v>5.4012455761184028E-4</v>
      </c>
      <c r="D198" s="255">
        <f t="shared" si="5"/>
        <v>5.2970240570745131E-4</v>
      </c>
      <c r="E198" s="220">
        <v>16759519</v>
      </c>
      <c r="F198" s="220">
        <v>14983515</v>
      </c>
      <c r="G198" s="220">
        <v>13574</v>
      </c>
      <c r="H198" s="220">
        <v>657113</v>
      </c>
      <c r="I198" s="220">
        <v>31564</v>
      </c>
      <c r="J198" s="220">
        <v>1141494</v>
      </c>
      <c r="K198" s="220">
        <v>1843745</v>
      </c>
      <c r="L198" s="217"/>
      <c r="M198" s="220">
        <v>586174</v>
      </c>
      <c r="N198" s="220">
        <v>6080547</v>
      </c>
      <c r="O198" s="220">
        <v>1222315</v>
      </c>
      <c r="P198" s="220">
        <v>7889036</v>
      </c>
      <c r="Q198" s="217"/>
      <c r="R198" s="220">
        <v>-422918</v>
      </c>
      <c r="S198" s="220">
        <v>108390</v>
      </c>
      <c r="T198" s="220">
        <v>-314528</v>
      </c>
    </row>
    <row r="199" spans="1:20">
      <c r="A199" s="242">
        <v>36009</v>
      </c>
      <c r="B199" s="243" t="s">
        <v>177</v>
      </c>
      <c r="C199" s="254">
        <f t="shared" ref="C199:C262" si="6">F199/$F$316</f>
        <v>9.351036052254078E-5</v>
      </c>
      <c r="D199" s="255">
        <f t="shared" ref="D199:D262" si="7">E199/$E$316</f>
        <v>1.005670775576133E-4</v>
      </c>
      <c r="E199" s="220">
        <v>3181892</v>
      </c>
      <c r="F199" s="219">
        <v>2594057</v>
      </c>
      <c r="G199" s="219">
        <v>2350</v>
      </c>
      <c r="H199" s="219">
        <v>113764</v>
      </c>
      <c r="I199" s="219">
        <v>5465</v>
      </c>
      <c r="J199" s="219">
        <v>61038</v>
      </c>
      <c r="K199" s="219">
        <v>182617</v>
      </c>
      <c r="L199" s="218"/>
      <c r="M199" s="219">
        <v>101483</v>
      </c>
      <c r="N199" s="219">
        <v>1052709</v>
      </c>
      <c r="O199" s="219">
        <v>1859048</v>
      </c>
      <c r="P199" s="219">
        <v>3013240</v>
      </c>
      <c r="Q199" s="218"/>
      <c r="R199" s="219">
        <v>-73220</v>
      </c>
      <c r="S199" s="219">
        <v>-498885</v>
      </c>
      <c r="T199" s="219">
        <v>-572105</v>
      </c>
    </row>
    <row r="200" spans="1:20">
      <c r="A200" s="242">
        <v>36100</v>
      </c>
      <c r="B200" s="243" t="s">
        <v>178</v>
      </c>
      <c r="C200" s="254">
        <f t="shared" si="6"/>
        <v>6.2930570707336159E-4</v>
      </c>
      <c r="D200" s="255">
        <f t="shared" si="7"/>
        <v>6.3977134027166807E-4</v>
      </c>
      <c r="E200" s="220">
        <v>20242045</v>
      </c>
      <c r="F200" s="219">
        <v>17457476</v>
      </c>
      <c r="G200" s="219">
        <v>15815</v>
      </c>
      <c r="H200" s="219">
        <v>765610</v>
      </c>
      <c r="I200" s="219">
        <v>36776</v>
      </c>
      <c r="J200" s="219">
        <v>72352</v>
      </c>
      <c r="K200" s="219">
        <v>890553</v>
      </c>
      <c r="L200" s="218"/>
      <c r="M200" s="219">
        <v>682958</v>
      </c>
      <c r="N200" s="219">
        <v>7084519</v>
      </c>
      <c r="O200" s="219">
        <v>1211056</v>
      </c>
      <c r="P200" s="219">
        <v>8978533</v>
      </c>
      <c r="Q200" s="218"/>
      <c r="R200" s="219">
        <v>-492749</v>
      </c>
      <c r="S200" s="219">
        <v>-297556</v>
      </c>
      <c r="T200" s="219">
        <v>-790305</v>
      </c>
    </row>
    <row r="201" spans="1:20">
      <c r="A201" s="242">
        <v>36102</v>
      </c>
      <c r="B201" s="243" t="s">
        <v>179</v>
      </c>
      <c r="C201" s="254">
        <f t="shared" si="6"/>
        <v>2.8992376378243637E-4</v>
      </c>
      <c r="D201" s="255">
        <f t="shared" si="7"/>
        <v>2.5022535518459216E-4</v>
      </c>
      <c r="E201" s="220">
        <v>7917005</v>
      </c>
      <c r="F201" s="219">
        <v>8042732</v>
      </c>
      <c r="G201" s="219">
        <v>7286</v>
      </c>
      <c r="H201" s="219">
        <v>352720</v>
      </c>
      <c r="I201" s="219">
        <v>16943</v>
      </c>
      <c r="J201" s="219">
        <v>3003426</v>
      </c>
      <c r="K201" s="219">
        <v>3380375</v>
      </c>
      <c r="L201" s="218"/>
      <c r="M201" s="219">
        <v>314642</v>
      </c>
      <c r="N201" s="219">
        <v>3263867</v>
      </c>
      <c r="O201" s="219">
        <v>0</v>
      </c>
      <c r="P201" s="219">
        <v>3578509</v>
      </c>
      <c r="Q201" s="218"/>
      <c r="R201" s="219">
        <v>-227010</v>
      </c>
      <c r="S201" s="219">
        <v>866588</v>
      </c>
      <c r="T201" s="219">
        <v>639578</v>
      </c>
    </row>
    <row r="202" spans="1:20">
      <c r="A202" s="242">
        <v>36105</v>
      </c>
      <c r="B202" s="243" t="s">
        <v>180</v>
      </c>
      <c r="C202" s="254">
        <f t="shared" si="6"/>
        <v>3.2011288786395548E-4</v>
      </c>
      <c r="D202" s="255">
        <f t="shared" si="7"/>
        <v>3.1004867824505403E-4</v>
      </c>
      <c r="E202" s="220">
        <v>9809785</v>
      </c>
      <c r="F202" s="219">
        <v>8880204</v>
      </c>
      <c r="G202" s="219">
        <v>8045</v>
      </c>
      <c r="H202" s="219">
        <v>389448</v>
      </c>
      <c r="I202" s="219">
        <v>18707</v>
      </c>
      <c r="J202" s="219">
        <v>462871</v>
      </c>
      <c r="K202" s="219">
        <v>879071</v>
      </c>
      <c r="L202" s="218"/>
      <c r="M202" s="219">
        <v>347404</v>
      </c>
      <c r="N202" s="219">
        <v>3603727</v>
      </c>
      <c r="O202" s="219">
        <v>1001270</v>
      </c>
      <c r="P202" s="219">
        <v>4952401</v>
      </c>
      <c r="Q202" s="218"/>
      <c r="R202" s="219">
        <v>-250650</v>
      </c>
      <c r="S202" s="219">
        <v>-154106</v>
      </c>
      <c r="T202" s="219">
        <v>-404756</v>
      </c>
    </row>
    <row r="203" spans="1:20">
      <c r="A203" s="242">
        <v>36200</v>
      </c>
      <c r="B203" s="243" t="s">
        <v>181</v>
      </c>
      <c r="C203" s="254">
        <f t="shared" si="6"/>
        <v>1.2209768444202522E-3</v>
      </c>
      <c r="D203" s="255">
        <f t="shared" si="7"/>
        <v>1.272752465672624E-3</v>
      </c>
      <c r="E203" s="220">
        <v>40269251</v>
      </c>
      <c r="F203" s="219">
        <v>33870937</v>
      </c>
      <c r="G203" s="219">
        <v>30685</v>
      </c>
      <c r="H203" s="219">
        <v>1485434</v>
      </c>
      <c r="I203" s="219">
        <v>71353</v>
      </c>
      <c r="J203" s="219">
        <v>784508</v>
      </c>
      <c r="K203" s="219">
        <v>2371980</v>
      </c>
      <c r="L203" s="218"/>
      <c r="M203" s="219">
        <v>1325073</v>
      </c>
      <c r="N203" s="219">
        <v>13745361</v>
      </c>
      <c r="O203" s="219">
        <v>5886865</v>
      </c>
      <c r="P203" s="219">
        <v>20957299</v>
      </c>
      <c r="Q203" s="218"/>
      <c r="R203" s="219">
        <v>-956029</v>
      </c>
      <c r="S203" s="219">
        <v>-1112332</v>
      </c>
      <c r="T203" s="219">
        <v>-2068361</v>
      </c>
    </row>
    <row r="204" spans="1:20">
      <c r="A204" s="242">
        <v>36205</v>
      </c>
      <c r="B204" s="243" t="s">
        <v>182</v>
      </c>
      <c r="C204" s="254">
        <f t="shared" si="6"/>
        <v>2.6510942069619655E-4</v>
      </c>
      <c r="D204" s="255">
        <f t="shared" si="7"/>
        <v>2.5579744079882798E-4</v>
      </c>
      <c r="E204" s="220">
        <v>8093303</v>
      </c>
      <c r="F204" s="219">
        <v>7354361</v>
      </c>
      <c r="G204" s="219">
        <v>6663</v>
      </c>
      <c r="H204" s="219">
        <v>322531</v>
      </c>
      <c r="I204" s="219">
        <v>15493</v>
      </c>
      <c r="J204" s="219">
        <v>941115</v>
      </c>
      <c r="K204" s="219">
        <v>1285802</v>
      </c>
      <c r="L204" s="218"/>
      <c r="M204" s="219">
        <v>287712</v>
      </c>
      <c r="N204" s="219">
        <v>2984516</v>
      </c>
      <c r="O204" s="219">
        <v>209564</v>
      </c>
      <c r="P204" s="219">
        <v>3481792</v>
      </c>
      <c r="Q204" s="218"/>
      <c r="R204" s="219">
        <v>-207582</v>
      </c>
      <c r="S204" s="219">
        <v>152055</v>
      </c>
      <c r="T204" s="219">
        <v>-55527</v>
      </c>
    </row>
    <row r="205" spans="1:20">
      <c r="A205" s="242">
        <v>36300</v>
      </c>
      <c r="B205" s="243" t="s">
        <v>183</v>
      </c>
      <c r="C205" s="254">
        <f t="shared" si="6"/>
        <v>4.3939666081695104E-3</v>
      </c>
      <c r="D205" s="255">
        <f t="shared" si="7"/>
        <v>4.3671070082624761E-3</v>
      </c>
      <c r="E205" s="220">
        <v>138173080</v>
      </c>
      <c r="F205" s="219">
        <v>121892374</v>
      </c>
      <c r="G205" s="219">
        <v>110426</v>
      </c>
      <c r="H205" s="219">
        <v>5345676</v>
      </c>
      <c r="I205" s="219">
        <v>256779</v>
      </c>
      <c r="J205" s="219">
        <v>4280042</v>
      </c>
      <c r="K205" s="219">
        <v>9992923</v>
      </c>
      <c r="L205" s="218"/>
      <c r="M205" s="219">
        <v>4768580</v>
      </c>
      <c r="N205" s="219">
        <v>49465850</v>
      </c>
      <c r="O205" s="219">
        <v>6310202</v>
      </c>
      <c r="P205" s="219">
        <v>60544632</v>
      </c>
      <c r="Q205" s="218"/>
      <c r="R205" s="219">
        <v>-3440490</v>
      </c>
      <c r="S205" s="219">
        <v>-404</v>
      </c>
      <c r="T205" s="219">
        <v>-3440894</v>
      </c>
    </row>
    <row r="206" spans="1:20">
      <c r="A206" s="242">
        <v>36301</v>
      </c>
      <c r="B206" s="243" t="s">
        <v>184</v>
      </c>
      <c r="C206" s="254">
        <f t="shared" si="6"/>
        <v>9.8585763538022581E-5</v>
      </c>
      <c r="D206" s="255">
        <f t="shared" si="7"/>
        <v>8.768299258614009E-5</v>
      </c>
      <c r="E206" s="220">
        <v>2774246</v>
      </c>
      <c r="F206" s="219">
        <v>2734853</v>
      </c>
      <c r="G206" s="219">
        <v>2478</v>
      </c>
      <c r="H206" s="219">
        <v>119939</v>
      </c>
      <c r="I206" s="219">
        <v>5761</v>
      </c>
      <c r="J206" s="219">
        <v>1019009</v>
      </c>
      <c r="K206" s="219">
        <v>1147187</v>
      </c>
      <c r="L206" s="218"/>
      <c r="M206" s="219">
        <v>106991</v>
      </c>
      <c r="N206" s="219">
        <v>1109847</v>
      </c>
      <c r="O206" s="219">
        <v>0</v>
      </c>
      <c r="P206" s="219">
        <v>1216838</v>
      </c>
      <c r="Q206" s="218"/>
      <c r="R206" s="219">
        <v>-77191</v>
      </c>
      <c r="S206" s="219">
        <v>294050</v>
      </c>
      <c r="T206" s="219">
        <v>216859</v>
      </c>
    </row>
    <row r="207" spans="1:20">
      <c r="A207" s="242">
        <v>36302</v>
      </c>
      <c r="B207" s="243" t="s">
        <v>185</v>
      </c>
      <c r="C207" s="254">
        <f t="shared" si="6"/>
        <v>1.3874037129118691E-4</v>
      </c>
      <c r="D207" s="255">
        <f t="shared" si="7"/>
        <v>1.2548807860015258E-4</v>
      </c>
      <c r="E207" s="220">
        <v>3970380</v>
      </c>
      <c r="F207" s="220">
        <v>3848776</v>
      </c>
      <c r="G207" s="220">
        <v>3487</v>
      </c>
      <c r="H207" s="220">
        <v>168791</v>
      </c>
      <c r="I207" s="220">
        <v>8108</v>
      </c>
      <c r="J207" s="220">
        <v>770488</v>
      </c>
      <c r="K207" s="220">
        <v>950874</v>
      </c>
      <c r="L207" s="217"/>
      <c r="M207" s="220">
        <v>150569</v>
      </c>
      <c r="N207" s="220">
        <v>1561894</v>
      </c>
      <c r="O207" s="220">
        <v>13101</v>
      </c>
      <c r="P207" s="220">
        <v>1725564</v>
      </c>
      <c r="Q207" s="217"/>
      <c r="R207" s="220">
        <v>-108634</v>
      </c>
      <c r="S207" s="220">
        <v>180486</v>
      </c>
      <c r="T207" s="220">
        <v>71852</v>
      </c>
    </row>
    <row r="208" spans="1:20">
      <c r="A208" s="242">
        <v>36303</v>
      </c>
      <c r="B208" s="243" t="s">
        <v>341</v>
      </c>
      <c r="C208" s="254">
        <f t="shared" si="6"/>
        <v>2.0410667835832233E-4</v>
      </c>
      <c r="D208" s="255">
        <f t="shared" si="7"/>
        <v>1.8502353364297129E-4</v>
      </c>
      <c r="E208" s="220">
        <v>5854052</v>
      </c>
      <c r="F208" s="219">
        <v>5662093</v>
      </c>
      <c r="G208" s="219">
        <v>5129</v>
      </c>
      <c r="H208" s="219">
        <v>248315</v>
      </c>
      <c r="I208" s="219">
        <v>11928</v>
      </c>
      <c r="J208" s="219">
        <v>4931417</v>
      </c>
      <c r="K208" s="219">
        <v>5196789</v>
      </c>
      <c r="L208" s="218"/>
      <c r="M208" s="219">
        <v>221508</v>
      </c>
      <c r="N208" s="219">
        <v>2297767</v>
      </c>
      <c r="O208" s="219">
        <v>0</v>
      </c>
      <c r="P208" s="219">
        <v>2519275</v>
      </c>
      <c r="Q208" s="218"/>
      <c r="R208" s="219">
        <v>-159818</v>
      </c>
      <c r="S208" s="219">
        <v>1460439</v>
      </c>
      <c r="T208" s="219">
        <v>1300621</v>
      </c>
    </row>
    <row r="209" spans="1:20">
      <c r="A209" s="242">
        <v>36305</v>
      </c>
      <c r="B209" s="243" t="s">
        <v>186</v>
      </c>
      <c r="C209" s="254">
        <f t="shared" si="6"/>
        <v>7.8467718301685179E-4</v>
      </c>
      <c r="D209" s="255">
        <f t="shared" si="7"/>
        <v>7.9451465408909253E-4</v>
      </c>
      <c r="E209" s="220">
        <v>25138046</v>
      </c>
      <c r="F209" s="219">
        <v>21767613</v>
      </c>
      <c r="G209" s="219">
        <v>19720</v>
      </c>
      <c r="H209" s="219">
        <v>954634</v>
      </c>
      <c r="I209" s="219">
        <v>45856</v>
      </c>
      <c r="J209" s="219">
        <v>0</v>
      </c>
      <c r="K209" s="219">
        <v>1020210</v>
      </c>
      <c r="L209" s="218"/>
      <c r="M209" s="219">
        <v>851576</v>
      </c>
      <c r="N209" s="219">
        <v>8833641</v>
      </c>
      <c r="O209" s="219">
        <v>1424554</v>
      </c>
      <c r="P209" s="219">
        <v>11109771</v>
      </c>
      <c r="Q209" s="218"/>
      <c r="R209" s="219">
        <v>-614406</v>
      </c>
      <c r="S209" s="219">
        <v>-598352</v>
      </c>
      <c r="T209" s="219">
        <v>-1212758</v>
      </c>
    </row>
    <row r="210" spans="1:20">
      <c r="A210" s="242">
        <v>36310</v>
      </c>
      <c r="B210" s="243" t="s">
        <v>792</v>
      </c>
      <c r="C210" s="254">
        <f t="shared" si="6"/>
        <v>0</v>
      </c>
      <c r="D210" s="255">
        <f t="shared" si="7"/>
        <v>0</v>
      </c>
      <c r="E210" s="220">
        <v>0</v>
      </c>
      <c r="F210" s="220">
        <v>0</v>
      </c>
      <c r="G210" s="220">
        <v>0</v>
      </c>
      <c r="H210" s="220">
        <v>0</v>
      </c>
      <c r="I210" s="220">
        <v>0</v>
      </c>
      <c r="J210" s="220">
        <v>357178</v>
      </c>
      <c r="K210" s="220">
        <v>357178</v>
      </c>
      <c r="L210" s="217"/>
      <c r="M210" s="220">
        <v>0</v>
      </c>
      <c r="N210" s="220">
        <v>0</v>
      </c>
      <c r="O210" s="220">
        <v>539943</v>
      </c>
      <c r="P210" s="220">
        <v>539943</v>
      </c>
      <c r="Q210" s="217"/>
      <c r="R210" s="220">
        <v>0</v>
      </c>
      <c r="S210" s="220">
        <v>-1392</v>
      </c>
      <c r="T210" s="220">
        <v>-1392</v>
      </c>
    </row>
    <row r="211" spans="1:20">
      <c r="A211" s="242">
        <v>36400</v>
      </c>
      <c r="B211" s="243" t="s">
        <v>187</v>
      </c>
      <c r="C211" s="254">
        <f t="shared" si="6"/>
        <v>4.4104101915393452E-3</v>
      </c>
      <c r="D211" s="255">
        <f t="shared" si="7"/>
        <v>4.5944079489814438E-3</v>
      </c>
      <c r="E211" s="220">
        <v>145364768</v>
      </c>
      <c r="F211" s="219">
        <v>122348533</v>
      </c>
      <c r="G211" s="219">
        <v>110839</v>
      </c>
      <c r="H211" s="219">
        <v>5365681</v>
      </c>
      <c r="I211" s="219">
        <v>257740</v>
      </c>
      <c r="J211" s="219">
        <v>5861930</v>
      </c>
      <c r="K211" s="219">
        <v>11596190</v>
      </c>
      <c r="L211" s="218"/>
      <c r="M211" s="219">
        <v>4786425</v>
      </c>
      <c r="N211" s="219">
        <v>49650967</v>
      </c>
      <c r="O211" s="219">
        <v>19022178</v>
      </c>
      <c r="P211" s="219">
        <v>73459570</v>
      </c>
      <c r="Q211" s="218"/>
      <c r="R211" s="219">
        <v>-3453365</v>
      </c>
      <c r="S211" s="219">
        <v>-1920874</v>
      </c>
      <c r="T211" s="219">
        <v>-5374239</v>
      </c>
    </row>
    <row r="212" spans="1:20">
      <c r="A212" s="242">
        <v>36405</v>
      </c>
      <c r="B212" s="243" t="s">
        <v>793</v>
      </c>
      <c r="C212" s="254">
        <f t="shared" si="6"/>
        <v>7.1535270613445922E-4</v>
      </c>
      <c r="D212" s="255">
        <f t="shared" si="7"/>
        <v>7.5638333029750941E-4</v>
      </c>
      <c r="E212" s="220">
        <v>23931590</v>
      </c>
      <c r="F212" s="219">
        <v>19844493</v>
      </c>
      <c r="G212" s="219">
        <v>17978</v>
      </c>
      <c r="H212" s="219">
        <v>870294</v>
      </c>
      <c r="I212" s="219">
        <v>41805</v>
      </c>
      <c r="J212" s="219">
        <v>480861</v>
      </c>
      <c r="K212" s="219">
        <v>1410938</v>
      </c>
      <c r="L212" s="218"/>
      <c r="M212" s="219">
        <v>776341</v>
      </c>
      <c r="N212" s="219">
        <v>8053208</v>
      </c>
      <c r="O212" s="219">
        <v>3080311</v>
      </c>
      <c r="P212" s="219">
        <v>11909860</v>
      </c>
      <c r="Q212" s="218"/>
      <c r="R212" s="219">
        <v>-560124</v>
      </c>
      <c r="S212" s="219">
        <v>-572083</v>
      </c>
      <c r="T212" s="219">
        <v>-1132207</v>
      </c>
    </row>
    <row r="213" spans="1:20">
      <c r="A213" s="242">
        <v>36500</v>
      </c>
      <c r="B213" s="243" t="s">
        <v>188</v>
      </c>
      <c r="C213" s="254">
        <f t="shared" si="6"/>
        <v>9.3755539732900024E-3</v>
      </c>
      <c r="D213" s="255">
        <f t="shared" si="7"/>
        <v>9.557464649829794E-3</v>
      </c>
      <c r="E213" s="220">
        <v>302393398</v>
      </c>
      <c r="F213" s="219">
        <v>260085848</v>
      </c>
      <c r="G213" s="219">
        <v>235619</v>
      </c>
      <c r="H213" s="219">
        <v>11406249</v>
      </c>
      <c r="I213" s="219">
        <v>547899</v>
      </c>
      <c r="J213" s="219">
        <v>8464886</v>
      </c>
      <c r="K213" s="219">
        <v>20654653</v>
      </c>
      <c r="L213" s="218"/>
      <c r="M213" s="219">
        <v>10174878</v>
      </c>
      <c r="N213" s="219">
        <v>105546943</v>
      </c>
      <c r="O213" s="219">
        <v>15573720</v>
      </c>
      <c r="P213" s="219">
        <v>131295541</v>
      </c>
      <c r="Q213" s="218"/>
      <c r="R213" s="219">
        <v>-7341088</v>
      </c>
      <c r="S213" s="219">
        <v>577478</v>
      </c>
      <c r="T213" s="219">
        <v>-6763610</v>
      </c>
    </row>
    <row r="214" spans="1:20">
      <c r="A214" s="242">
        <v>36501</v>
      </c>
      <c r="B214" s="243" t="s">
        <v>794</v>
      </c>
      <c r="C214" s="254">
        <f t="shared" si="6"/>
        <v>1.2806481568142586E-4</v>
      </c>
      <c r="D214" s="255">
        <f t="shared" si="7"/>
        <v>1.2844725941788199E-4</v>
      </c>
      <c r="E214" s="220">
        <v>4064007</v>
      </c>
      <c r="F214" s="219">
        <v>3552627</v>
      </c>
      <c r="G214" s="219">
        <v>3218</v>
      </c>
      <c r="H214" s="219">
        <v>155803</v>
      </c>
      <c r="I214" s="219">
        <v>7484</v>
      </c>
      <c r="J214" s="219">
        <v>362628</v>
      </c>
      <c r="K214" s="219">
        <v>529133</v>
      </c>
      <c r="L214" s="218"/>
      <c r="M214" s="219">
        <v>138983</v>
      </c>
      <c r="N214" s="219">
        <v>1441712</v>
      </c>
      <c r="O214" s="219">
        <v>152354</v>
      </c>
      <c r="P214" s="219">
        <v>1733049</v>
      </c>
      <c r="Q214" s="218"/>
      <c r="R214" s="219">
        <v>-100275</v>
      </c>
      <c r="S214" s="219">
        <v>111989</v>
      </c>
      <c r="T214" s="219">
        <v>11714</v>
      </c>
    </row>
    <row r="215" spans="1:20">
      <c r="A215" s="242">
        <v>36502</v>
      </c>
      <c r="B215" s="243" t="s">
        <v>190</v>
      </c>
      <c r="C215" s="254">
        <f t="shared" si="6"/>
        <v>4.4392365239861567E-5</v>
      </c>
      <c r="D215" s="255">
        <f t="shared" si="7"/>
        <v>4.5664502374497567E-5</v>
      </c>
      <c r="E215" s="220">
        <v>1444802</v>
      </c>
      <c r="F215" s="219">
        <v>1231482</v>
      </c>
      <c r="G215" s="219">
        <v>1116</v>
      </c>
      <c r="H215" s="219">
        <v>54008</v>
      </c>
      <c r="I215" s="219">
        <v>2594</v>
      </c>
      <c r="J215" s="219">
        <v>41523</v>
      </c>
      <c r="K215" s="219">
        <v>99241</v>
      </c>
      <c r="L215" s="218"/>
      <c r="M215" s="219">
        <v>48177</v>
      </c>
      <c r="N215" s="219">
        <v>499755</v>
      </c>
      <c r="O215" s="219">
        <v>116046</v>
      </c>
      <c r="P215" s="219">
        <v>663978</v>
      </c>
      <c r="Q215" s="218"/>
      <c r="R215" s="219">
        <v>-34759</v>
      </c>
      <c r="S215" s="219">
        <v>-15534</v>
      </c>
      <c r="T215" s="219">
        <v>-50293</v>
      </c>
    </row>
    <row r="216" spans="1:20">
      <c r="A216" s="242">
        <v>36505</v>
      </c>
      <c r="B216" s="243" t="s">
        <v>191</v>
      </c>
      <c r="C216" s="254">
        <f t="shared" si="6"/>
        <v>1.7334805120469822E-3</v>
      </c>
      <c r="D216" s="255">
        <f t="shared" si="7"/>
        <v>1.7993698668273615E-3</v>
      </c>
      <c r="E216" s="220">
        <v>56931162</v>
      </c>
      <c r="F216" s="219">
        <v>48088225</v>
      </c>
      <c r="G216" s="219">
        <v>43564</v>
      </c>
      <c r="H216" s="219">
        <v>2108943</v>
      </c>
      <c r="I216" s="219">
        <v>101303</v>
      </c>
      <c r="J216" s="219">
        <v>257740</v>
      </c>
      <c r="K216" s="219">
        <v>2511550</v>
      </c>
      <c r="L216" s="218"/>
      <c r="M216" s="219">
        <v>1881271</v>
      </c>
      <c r="N216" s="219">
        <v>19514961</v>
      </c>
      <c r="O216" s="219">
        <v>3888451</v>
      </c>
      <c r="P216" s="219">
        <v>25284683</v>
      </c>
      <c r="Q216" s="218"/>
      <c r="R216" s="219">
        <v>-1357321</v>
      </c>
      <c r="S216" s="219">
        <v>-749567</v>
      </c>
      <c r="T216" s="219">
        <v>-2106888</v>
      </c>
    </row>
    <row r="217" spans="1:20">
      <c r="A217" s="242">
        <v>36600</v>
      </c>
      <c r="B217" s="243" t="s">
        <v>192</v>
      </c>
      <c r="C217" s="254">
        <f t="shared" si="6"/>
        <v>6.0121925819492394E-4</v>
      </c>
      <c r="D217" s="255">
        <f t="shared" si="7"/>
        <v>6.2509474906912148E-4</v>
      </c>
      <c r="E217" s="220">
        <v>19777685</v>
      </c>
      <c r="F217" s="219">
        <v>16678334</v>
      </c>
      <c r="G217" s="219">
        <v>15109</v>
      </c>
      <c r="H217" s="219">
        <v>731440</v>
      </c>
      <c r="I217" s="219">
        <v>35135</v>
      </c>
      <c r="J217" s="219">
        <v>86940</v>
      </c>
      <c r="K217" s="219">
        <v>868624</v>
      </c>
      <c r="L217" s="218"/>
      <c r="M217" s="219">
        <v>652477</v>
      </c>
      <c r="N217" s="219">
        <v>6768331</v>
      </c>
      <c r="O217" s="219">
        <v>2440695</v>
      </c>
      <c r="P217" s="219">
        <v>9861503</v>
      </c>
      <c r="Q217" s="218"/>
      <c r="R217" s="219">
        <v>-470756</v>
      </c>
      <c r="S217" s="219">
        <v>-544367</v>
      </c>
      <c r="T217" s="219">
        <v>-1015123</v>
      </c>
    </row>
    <row r="218" spans="1:20">
      <c r="A218" s="242">
        <v>36601</v>
      </c>
      <c r="B218" s="243" t="s">
        <v>193</v>
      </c>
      <c r="C218" s="254">
        <f t="shared" si="6"/>
        <v>3.7666591094256057E-4</v>
      </c>
      <c r="D218" s="255">
        <f t="shared" si="7"/>
        <v>4.1233424063526463E-4</v>
      </c>
      <c r="E218" s="220">
        <v>13046049</v>
      </c>
      <c r="F218" s="219">
        <v>10449033</v>
      </c>
      <c r="G218" s="219">
        <v>9466</v>
      </c>
      <c r="H218" s="219">
        <v>458250</v>
      </c>
      <c r="I218" s="219">
        <v>22012</v>
      </c>
      <c r="J218" s="219">
        <v>947008</v>
      </c>
      <c r="K218" s="219">
        <v>1436736</v>
      </c>
      <c r="L218" s="218"/>
      <c r="M218" s="219">
        <v>408779</v>
      </c>
      <c r="N218" s="219">
        <v>4240383</v>
      </c>
      <c r="O218" s="219">
        <v>1992729</v>
      </c>
      <c r="P218" s="219">
        <v>6641891</v>
      </c>
      <c r="Q218" s="218"/>
      <c r="R218" s="219">
        <v>-294932</v>
      </c>
      <c r="S218" s="219">
        <v>10163</v>
      </c>
      <c r="T218" s="219">
        <v>-284769</v>
      </c>
    </row>
    <row r="219" spans="1:20">
      <c r="A219" s="242">
        <v>36700</v>
      </c>
      <c r="B219" s="243" t="s">
        <v>194</v>
      </c>
      <c r="C219" s="254">
        <f t="shared" si="6"/>
        <v>8.4053601687111568E-3</v>
      </c>
      <c r="D219" s="255">
        <f t="shared" si="7"/>
        <v>8.3768313720758072E-3</v>
      </c>
      <c r="E219" s="220">
        <v>265038752</v>
      </c>
      <c r="F219" s="220">
        <v>233171846</v>
      </c>
      <c r="G219" s="220">
        <v>211237</v>
      </c>
      <c r="H219" s="220">
        <v>10225916</v>
      </c>
      <c r="I219" s="220">
        <v>491201</v>
      </c>
      <c r="J219" s="220">
        <v>5512045</v>
      </c>
      <c r="K219" s="220">
        <v>16440399</v>
      </c>
      <c r="L219" s="217"/>
      <c r="M219" s="220">
        <v>9121969</v>
      </c>
      <c r="N219" s="220">
        <v>94624816</v>
      </c>
      <c r="O219" s="220">
        <v>0</v>
      </c>
      <c r="P219" s="220">
        <v>103746785</v>
      </c>
      <c r="Q219" s="217"/>
      <c r="R219" s="220">
        <v>-6581425</v>
      </c>
      <c r="S219" s="220">
        <v>2502253</v>
      </c>
      <c r="T219" s="220">
        <v>-4079172</v>
      </c>
    </row>
    <row r="220" spans="1:20">
      <c r="A220" s="242">
        <v>36701</v>
      </c>
      <c r="B220" s="243" t="s">
        <v>195</v>
      </c>
      <c r="C220" s="254">
        <f t="shared" si="6"/>
        <v>4.2178265914497868E-5</v>
      </c>
      <c r="D220" s="255">
        <f t="shared" si="7"/>
        <v>4.0112865882727157E-5</v>
      </c>
      <c r="E220" s="220">
        <v>1269151</v>
      </c>
      <c r="F220" s="219">
        <v>1170061</v>
      </c>
      <c r="G220" s="219">
        <v>1060</v>
      </c>
      <c r="H220" s="219">
        <v>51314</v>
      </c>
      <c r="I220" s="219">
        <v>2465</v>
      </c>
      <c r="J220" s="219">
        <v>374607</v>
      </c>
      <c r="K220" s="219">
        <v>429446</v>
      </c>
      <c r="L220" s="218"/>
      <c r="M220" s="219">
        <v>45774</v>
      </c>
      <c r="N220" s="219">
        <v>474829</v>
      </c>
      <c r="O220" s="219">
        <v>195763</v>
      </c>
      <c r="P220" s="219">
        <v>716366</v>
      </c>
      <c r="Q220" s="218"/>
      <c r="R220" s="219">
        <v>-33024</v>
      </c>
      <c r="S220" s="219">
        <v>853</v>
      </c>
      <c r="T220" s="219">
        <v>-32171</v>
      </c>
    </row>
    <row r="221" spans="1:20">
      <c r="A221" s="242">
        <v>36705</v>
      </c>
      <c r="B221" s="243" t="s">
        <v>196</v>
      </c>
      <c r="C221" s="254">
        <f t="shared" si="6"/>
        <v>9.1014063656292415E-4</v>
      </c>
      <c r="D221" s="255">
        <f t="shared" si="7"/>
        <v>9.4859989807830557E-4</v>
      </c>
      <c r="E221" s="220">
        <v>30013226</v>
      </c>
      <c r="F221" s="219">
        <v>25248076</v>
      </c>
      <c r="G221" s="219">
        <v>22873</v>
      </c>
      <c r="H221" s="219">
        <v>1107272</v>
      </c>
      <c r="I221" s="219">
        <v>53188</v>
      </c>
      <c r="J221" s="219">
        <v>1808607</v>
      </c>
      <c r="K221" s="219">
        <v>2991940</v>
      </c>
      <c r="L221" s="218"/>
      <c r="M221" s="219">
        <v>987736</v>
      </c>
      <c r="N221" s="219">
        <v>10246068</v>
      </c>
      <c r="O221" s="219">
        <v>2656670</v>
      </c>
      <c r="P221" s="219">
        <v>13890474</v>
      </c>
      <c r="Q221" s="218"/>
      <c r="R221" s="219">
        <v>-712644</v>
      </c>
      <c r="S221" s="219">
        <v>-116816</v>
      </c>
      <c r="T221" s="219">
        <v>-829460</v>
      </c>
    </row>
    <row r="222" spans="1:20">
      <c r="A222" s="242">
        <v>36800</v>
      </c>
      <c r="B222" s="243" t="s">
        <v>197</v>
      </c>
      <c r="C222" s="254">
        <f t="shared" si="6"/>
        <v>2.9335895036700079E-3</v>
      </c>
      <c r="D222" s="255">
        <f t="shared" si="7"/>
        <v>3.025357212209547E-3</v>
      </c>
      <c r="E222" s="220">
        <v>95720788</v>
      </c>
      <c r="F222" s="220">
        <v>81380270</v>
      </c>
      <c r="G222" s="220">
        <v>73725</v>
      </c>
      <c r="H222" s="220">
        <v>3568989</v>
      </c>
      <c r="I222" s="220">
        <v>171436</v>
      </c>
      <c r="J222" s="220">
        <v>2491260</v>
      </c>
      <c r="K222" s="220">
        <v>6305410</v>
      </c>
      <c r="L222" s="217"/>
      <c r="M222" s="220">
        <v>3183696</v>
      </c>
      <c r="N222" s="220">
        <v>33025398</v>
      </c>
      <c r="O222" s="220">
        <v>8397637</v>
      </c>
      <c r="P222" s="220">
        <v>44606731</v>
      </c>
      <c r="Q222" s="217"/>
      <c r="R222" s="220">
        <v>-2297009</v>
      </c>
      <c r="S222" s="220">
        <v>-725489</v>
      </c>
      <c r="T222" s="220">
        <v>-3022498</v>
      </c>
    </row>
    <row r="223" spans="1:20">
      <c r="A223" s="242">
        <v>36802</v>
      </c>
      <c r="B223" s="243" t="s">
        <v>198</v>
      </c>
      <c r="C223" s="254">
        <f t="shared" si="6"/>
        <v>2.4266519233526795E-4</v>
      </c>
      <c r="D223" s="255">
        <f t="shared" si="7"/>
        <v>1.8493497345572533E-4</v>
      </c>
      <c r="E223" s="220">
        <v>5851250</v>
      </c>
      <c r="F223" s="219">
        <v>6731739</v>
      </c>
      <c r="G223" s="219">
        <v>6098</v>
      </c>
      <c r="H223" s="219">
        <v>295225</v>
      </c>
      <c r="I223" s="219">
        <v>14181</v>
      </c>
      <c r="J223" s="219">
        <v>4035437</v>
      </c>
      <c r="K223" s="219">
        <v>4350941</v>
      </c>
      <c r="L223" s="218"/>
      <c r="M223" s="219">
        <v>263354</v>
      </c>
      <c r="N223" s="219">
        <v>2731846</v>
      </c>
      <c r="O223" s="219">
        <v>0</v>
      </c>
      <c r="P223" s="219">
        <v>2995200</v>
      </c>
      <c r="Q223" s="218"/>
      <c r="R223" s="219">
        <v>-190007</v>
      </c>
      <c r="S223" s="219">
        <v>1130010</v>
      </c>
      <c r="T223" s="219">
        <v>940003</v>
      </c>
    </row>
    <row r="224" spans="1:20">
      <c r="A224" s="242">
        <v>36810</v>
      </c>
      <c r="B224" s="243" t="s">
        <v>795</v>
      </c>
      <c r="C224" s="254">
        <f t="shared" si="6"/>
        <v>5.9454425033576615E-3</v>
      </c>
      <c r="D224" s="255">
        <f t="shared" si="7"/>
        <v>5.91379149363326E-3</v>
      </c>
      <c r="E224" s="220">
        <v>187109403</v>
      </c>
      <c r="F224" s="219">
        <v>164931636</v>
      </c>
      <c r="G224" s="219">
        <v>149416</v>
      </c>
      <c r="H224" s="219">
        <v>7233194</v>
      </c>
      <c r="I224" s="219">
        <v>347446</v>
      </c>
      <c r="J224" s="219">
        <v>2534773</v>
      </c>
      <c r="K224" s="219">
        <v>10264829</v>
      </c>
      <c r="L224" s="218"/>
      <c r="M224" s="219">
        <v>6452328</v>
      </c>
      <c r="N224" s="219">
        <v>66931862</v>
      </c>
      <c r="O224" s="219">
        <v>4635190</v>
      </c>
      <c r="P224" s="219">
        <v>78019380</v>
      </c>
      <c r="Q224" s="218"/>
      <c r="R224" s="219">
        <v>-4655300</v>
      </c>
      <c r="S224" s="219">
        <v>-200393</v>
      </c>
      <c r="T224" s="219">
        <v>-4855693</v>
      </c>
    </row>
    <row r="225" spans="1:20">
      <c r="A225" s="242">
        <v>36900</v>
      </c>
      <c r="B225" s="243" t="s">
        <v>199</v>
      </c>
      <c r="C225" s="254">
        <f t="shared" si="6"/>
        <v>5.6242769441191068E-4</v>
      </c>
      <c r="D225" s="255">
        <f t="shared" si="7"/>
        <v>5.5256212256305014E-4</v>
      </c>
      <c r="E225" s="220">
        <v>17482789</v>
      </c>
      <c r="F225" s="219">
        <v>15602223</v>
      </c>
      <c r="G225" s="219">
        <v>14134</v>
      </c>
      <c r="H225" s="219">
        <v>684247</v>
      </c>
      <c r="I225" s="219">
        <v>32868</v>
      </c>
      <c r="J225" s="219">
        <v>708247</v>
      </c>
      <c r="K225" s="219">
        <v>1439496</v>
      </c>
      <c r="L225" s="218"/>
      <c r="M225" s="219">
        <v>610378</v>
      </c>
      <c r="N225" s="219">
        <v>6331629</v>
      </c>
      <c r="O225" s="219">
        <v>956771</v>
      </c>
      <c r="P225" s="219">
        <v>7898778</v>
      </c>
      <c r="Q225" s="218"/>
      <c r="R225" s="219">
        <v>-440382</v>
      </c>
      <c r="S225" s="219">
        <v>-33183</v>
      </c>
      <c r="T225" s="219">
        <v>-473565</v>
      </c>
    </row>
    <row r="226" spans="1:20">
      <c r="A226" s="242">
        <v>36901</v>
      </c>
      <c r="B226" s="243" t="s">
        <v>200</v>
      </c>
      <c r="C226" s="254">
        <f t="shared" si="6"/>
        <v>2.2156684913432988E-4</v>
      </c>
      <c r="D226" s="255">
        <f t="shared" si="7"/>
        <v>2.2106319982150992E-4</v>
      </c>
      <c r="E226" s="220">
        <v>6994329</v>
      </c>
      <c r="F226" s="219">
        <v>6146453</v>
      </c>
      <c r="G226" s="219">
        <v>5568</v>
      </c>
      <c r="H226" s="219">
        <v>269557</v>
      </c>
      <c r="I226" s="219">
        <v>12948</v>
      </c>
      <c r="J226" s="219">
        <v>758276</v>
      </c>
      <c r="K226" s="219">
        <v>1046349</v>
      </c>
      <c r="L226" s="218"/>
      <c r="M226" s="219">
        <v>240457</v>
      </c>
      <c r="N226" s="219">
        <v>2494328</v>
      </c>
      <c r="O226" s="219">
        <v>0</v>
      </c>
      <c r="P226" s="219">
        <v>2734785</v>
      </c>
      <c r="Q226" s="218"/>
      <c r="R226" s="219">
        <v>-173486</v>
      </c>
      <c r="S226" s="219">
        <v>258863</v>
      </c>
      <c r="T226" s="219">
        <v>85377</v>
      </c>
    </row>
    <row r="227" spans="1:20">
      <c r="A227" s="242">
        <v>36905</v>
      </c>
      <c r="B227" s="243" t="s">
        <v>201</v>
      </c>
      <c r="C227" s="254">
        <f t="shared" si="6"/>
        <v>1.9854542147026841E-4</v>
      </c>
      <c r="D227" s="255">
        <f t="shared" si="7"/>
        <v>2.0563479520924896E-4</v>
      </c>
      <c r="E227" s="220">
        <v>6506182</v>
      </c>
      <c r="F227" s="219">
        <v>5507819</v>
      </c>
      <c r="G227" s="219">
        <v>4990</v>
      </c>
      <c r="H227" s="219">
        <v>241549</v>
      </c>
      <c r="I227" s="219">
        <v>11603</v>
      </c>
      <c r="J227" s="219">
        <v>824712</v>
      </c>
      <c r="K227" s="219">
        <v>1082854</v>
      </c>
      <c r="L227" s="218"/>
      <c r="M227" s="219">
        <v>215473</v>
      </c>
      <c r="N227" s="219">
        <v>2235160</v>
      </c>
      <c r="O227" s="219">
        <v>234015</v>
      </c>
      <c r="P227" s="219">
        <v>2684648</v>
      </c>
      <c r="Q227" s="218"/>
      <c r="R227" s="219">
        <v>-155461</v>
      </c>
      <c r="S227" s="219">
        <v>227037</v>
      </c>
      <c r="T227" s="219">
        <v>71576</v>
      </c>
    </row>
    <row r="228" spans="1:20">
      <c r="A228" s="242">
        <v>37000</v>
      </c>
      <c r="B228" s="243" t="s">
        <v>202</v>
      </c>
      <c r="C228" s="254">
        <f t="shared" si="6"/>
        <v>1.7698036944733865E-3</v>
      </c>
      <c r="D228" s="255">
        <f t="shared" si="7"/>
        <v>1.7626679272142933E-3</v>
      </c>
      <c r="E228" s="220">
        <v>55769931</v>
      </c>
      <c r="F228" s="219">
        <v>49095861</v>
      </c>
      <c r="G228" s="219">
        <v>44477</v>
      </c>
      <c r="H228" s="219">
        <v>2153134</v>
      </c>
      <c r="I228" s="219">
        <v>103426</v>
      </c>
      <c r="J228" s="219">
        <v>395875</v>
      </c>
      <c r="K228" s="219">
        <v>2696912</v>
      </c>
      <c r="L228" s="218"/>
      <c r="M228" s="219">
        <v>1920690</v>
      </c>
      <c r="N228" s="219">
        <v>19923876</v>
      </c>
      <c r="O228" s="219">
        <v>5395244</v>
      </c>
      <c r="P228" s="219">
        <v>27239810</v>
      </c>
      <c r="Q228" s="218"/>
      <c r="R228" s="219">
        <v>-1385762</v>
      </c>
      <c r="S228" s="219">
        <v>-1356708</v>
      </c>
      <c r="T228" s="219">
        <v>-2742470</v>
      </c>
    </row>
    <row r="229" spans="1:20">
      <c r="A229" s="242">
        <v>37001</v>
      </c>
      <c r="B229" s="243" t="s">
        <v>796</v>
      </c>
      <c r="C229" s="254">
        <f t="shared" si="6"/>
        <v>1.5211620453016832E-4</v>
      </c>
      <c r="D229" s="255">
        <f t="shared" si="7"/>
        <v>1.1358182199163997E-4</v>
      </c>
      <c r="E229" s="220">
        <v>3593672</v>
      </c>
      <c r="F229" s="219">
        <v>4219833</v>
      </c>
      <c r="G229" s="219">
        <v>3823</v>
      </c>
      <c r="H229" s="219">
        <v>185064</v>
      </c>
      <c r="I229" s="219">
        <v>8890</v>
      </c>
      <c r="J229" s="219">
        <v>2828292</v>
      </c>
      <c r="K229" s="219">
        <v>3026069</v>
      </c>
      <c r="L229" s="218"/>
      <c r="M229" s="219">
        <v>165085</v>
      </c>
      <c r="N229" s="219">
        <v>1712475</v>
      </c>
      <c r="O229" s="219">
        <v>0</v>
      </c>
      <c r="P229" s="219">
        <v>1877560</v>
      </c>
      <c r="Q229" s="218"/>
      <c r="R229" s="219">
        <v>-119105</v>
      </c>
      <c r="S229" s="219">
        <v>852024</v>
      </c>
      <c r="T229" s="219">
        <v>732919</v>
      </c>
    </row>
    <row r="230" spans="1:20">
      <c r="A230" s="242">
        <v>37005</v>
      </c>
      <c r="B230" s="243" t="s">
        <v>203</v>
      </c>
      <c r="C230" s="254">
        <f t="shared" si="6"/>
        <v>4.4241764237574002E-4</v>
      </c>
      <c r="D230" s="255">
        <f t="shared" si="7"/>
        <v>4.2645936925855794E-4</v>
      </c>
      <c r="E230" s="220">
        <v>13492961</v>
      </c>
      <c r="F230" s="219">
        <v>12273042</v>
      </c>
      <c r="G230" s="219">
        <v>11118</v>
      </c>
      <c r="H230" s="219">
        <v>538243</v>
      </c>
      <c r="I230" s="219">
        <v>25854</v>
      </c>
      <c r="J230" s="219">
        <v>657103</v>
      </c>
      <c r="K230" s="219">
        <v>1232318</v>
      </c>
      <c r="L230" s="218"/>
      <c r="M230" s="219">
        <v>480136</v>
      </c>
      <c r="N230" s="219">
        <v>4980594</v>
      </c>
      <c r="O230" s="219">
        <v>654068</v>
      </c>
      <c r="P230" s="219">
        <v>6114798</v>
      </c>
      <c r="Q230" s="218"/>
      <c r="R230" s="219">
        <v>-346415</v>
      </c>
      <c r="S230" s="219">
        <v>-76970</v>
      </c>
      <c r="T230" s="219">
        <v>-423385</v>
      </c>
    </row>
    <row r="231" spans="1:20">
      <c r="A231" s="242">
        <v>37100</v>
      </c>
      <c r="B231" s="243" t="s">
        <v>204</v>
      </c>
      <c r="C231" s="254">
        <f t="shared" si="6"/>
        <v>3.0056309123208946E-3</v>
      </c>
      <c r="D231" s="255">
        <f t="shared" si="7"/>
        <v>2.9434129640054331E-3</v>
      </c>
      <c r="E231" s="220">
        <v>93128113</v>
      </c>
      <c r="F231" s="220">
        <v>83378760</v>
      </c>
      <c r="G231" s="220">
        <v>75535</v>
      </c>
      <c r="H231" s="220">
        <v>3656635</v>
      </c>
      <c r="I231" s="220">
        <v>175646</v>
      </c>
      <c r="J231" s="220">
        <v>5259219</v>
      </c>
      <c r="K231" s="220">
        <v>9167035</v>
      </c>
      <c r="L231" s="217"/>
      <c r="M231" s="220">
        <v>3261880</v>
      </c>
      <c r="N231" s="220">
        <v>33836417</v>
      </c>
      <c r="O231" s="220">
        <v>655206</v>
      </c>
      <c r="P231" s="220">
        <v>37753503</v>
      </c>
      <c r="Q231" s="217"/>
      <c r="R231" s="220">
        <v>-2353418</v>
      </c>
      <c r="S231" s="220">
        <v>1638288</v>
      </c>
      <c r="T231" s="220">
        <v>-715130</v>
      </c>
    </row>
    <row r="232" spans="1:20">
      <c r="A232" s="242">
        <v>37200</v>
      </c>
      <c r="B232" s="243" t="s">
        <v>205</v>
      </c>
      <c r="C232" s="254">
        <f t="shared" si="6"/>
        <v>6.1597118475127937E-4</v>
      </c>
      <c r="D232" s="255">
        <f t="shared" si="7"/>
        <v>6.1898577127046477E-4</v>
      </c>
      <c r="E232" s="220">
        <v>19584400</v>
      </c>
      <c r="F232" s="219">
        <v>17087565</v>
      </c>
      <c r="G232" s="219">
        <v>15480</v>
      </c>
      <c r="H232" s="219">
        <v>749387</v>
      </c>
      <c r="I232" s="219">
        <v>35997</v>
      </c>
      <c r="J232" s="219">
        <v>512434</v>
      </c>
      <c r="K232" s="219">
        <v>1313298</v>
      </c>
      <c r="L232" s="218"/>
      <c r="M232" s="219">
        <v>668487</v>
      </c>
      <c r="N232" s="219">
        <v>6934404</v>
      </c>
      <c r="O232" s="219">
        <v>1122430</v>
      </c>
      <c r="P232" s="219">
        <v>8725321</v>
      </c>
      <c r="Q232" s="218"/>
      <c r="R232" s="219">
        <v>-482309</v>
      </c>
      <c r="S232" s="219">
        <v>-67589</v>
      </c>
      <c r="T232" s="219">
        <v>-549898</v>
      </c>
    </row>
    <row r="233" spans="1:20">
      <c r="A233" s="242">
        <v>37300</v>
      </c>
      <c r="B233" s="243" t="s">
        <v>206</v>
      </c>
      <c r="C233" s="254">
        <f t="shared" si="6"/>
        <v>1.5747850213057664E-3</v>
      </c>
      <c r="D233" s="255">
        <f t="shared" si="7"/>
        <v>1.6668431180988448E-3</v>
      </c>
      <c r="E233" s="220">
        <v>52738082</v>
      </c>
      <c r="F233" s="219">
        <v>43685877</v>
      </c>
      <c r="G233" s="219">
        <v>39576</v>
      </c>
      <c r="H233" s="219">
        <v>1915875</v>
      </c>
      <c r="I233" s="219">
        <v>92029</v>
      </c>
      <c r="J233" s="219">
        <v>1451416</v>
      </c>
      <c r="K233" s="219">
        <v>3498896</v>
      </c>
      <c r="L233" s="218"/>
      <c r="M233" s="219">
        <v>1709045</v>
      </c>
      <c r="N233" s="219">
        <v>17728419</v>
      </c>
      <c r="O233" s="219">
        <v>5436701</v>
      </c>
      <c r="P233" s="219">
        <v>24874165</v>
      </c>
      <c r="Q233" s="218"/>
      <c r="R233" s="219">
        <v>-1233061</v>
      </c>
      <c r="S233" s="219">
        <v>-504141</v>
      </c>
      <c r="T233" s="219">
        <v>-1737202</v>
      </c>
    </row>
    <row r="234" spans="1:20">
      <c r="A234" s="242">
        <v>37301</v>
      </c>
      <c r="B234" s="243" t="s">
        <v>207</v>
      </c>
      <c r="C234" s="254">
        <f t="shared" si="6"/>
        <v>1.8966523254128004E-4</v>
      </c>
      <c r="D234" s="255">
        <f t="shared" si="7"/>
        <v>1.9204308210349672E-4</v>
      </c>
      <c r="E234" s="220">
        <v>6076147</v>
      </c>
      <c r="F234" s="220">
        <v>5261475</v>
      </c>
      <c r="G234" s="220">
        <v>4767</v>
      </c>
      <c r="H234" s="220">
        <v>230746</v>
      </c>
      <c r="I234" s="220">
        <v>11084</v>
      </c>
      <c r="J234" s="220">
        <v>306330</v>
      </c>
      <c r="K234" s="220">
        <v>552927</v>
      </c>
      <c r="L234" s="217"/>
      <c r="M234" s="220">
        <v>205835</v>
      </c>
      <c r="N234" s="220">
        <v>2135190</v>
      </c>
      <c r="O234" s="220">
        <v>268940</v>
      </c>
      <c r="P234" s="220">
        <v>2609965</v>
      </c>
      <c r="Q234" s="217"/>
      <c r="R234" s="220">
        <v>-148508</v>
      </c>
      <c r="S234" s="220">
        <v>66154</v>
      </c>
      <c r="T234" s="220">
        <v>-82354</v>
      </c>
    </row>
    <row r="235" spans="1:20">
      <c r="A235" s="242">
        <v>37305</v>
      </c>
      <c r="B235" s="243" t="s">
        <v>208</v>
      </c>
      <c r="C235" s="254">
        <f t="shared" si="6"/>
        <v>3.6606994914127551E-4</v>
      </c>
      <c r="D235" s="255">
        <f t="shared" si="7"/>
        <v>3.9559639685184008E-4</v>
      </c>
      <c r="E235" s="220">
        <v>12516472</v>
      </c>
      <c r="F235" s="219">
        <v>10155092</v>
      </c>
      <c r="G235" s="219">
        <v>9200</v>
      </c>
      <c r="H235" s="219">
        <v>445359</v>
      </c>
      <c r="I235" s="219">
        <v>21393</v>
      </c>
      <c r="J235" s="219">
        <v>0</v>
      </c>
      <c r="K235" s="219">
        <v>475952</v>
      </c>
      <c r="L235" s="218"/>
      <c r="M235" s="219">
        <v>397280</v>
      </c>
      <c r="N235" s="219">
        <v>4121097</v>
      </c>
      <c r="O235" s="219">
        <v>2228154</v>
      </c>
      <c r="P235" s="219">
        <v>6746531</v>
      </c>
      <c r="Q235" s="218"/>
      <c r="R235" s="219">
        <v>-286634</v>
      </c>
      <c r="S235" s="219">
        <v>-745294</v>
      </c>
      <c r="T235" s="219">
        <v>-1031928</v>
      </c>
    </row>
    <row r="236" spans="1:20">
      <c r="A236" s="242">
        <v>37400</v>
      </c>
      <c r="B236" s="243" t="s">
        <v>209</v>
      </c>
      <c r="C236" s="254">
        <f t="shared" si="6"/>
        <v>8.1100060019921021E-3</v>
      </c>
      <c r="D236" s="255">
        <f t="shared" si="7"/>
        <v>8.0890405996494677E-3</v>
      </c>
      <c r="E236" s="220">
        <v>255933196</v>
      </c>
      <c r="F236" s="219">
        <v>224978470</v>
      </c>
      <c r="G236" s="219">
        <v>203814</v>
      </c>
      <c r="H236" s="219">
        <v>9866590</v>
      </c>
      <c r="I236" s="219">
        <v>473941</v>
      </c>
      <c r="J236" s="219">
        <v>2490230</v>
      </c>
      <c r="K236" s="219">
        <v>13034575</v>
      </c>
      <c r="L236" s="218"/>
      <c r="M236" s="219">
        <v>8801435</v>
      </c>
      <c r="N236" s="219">
        <v>91299815</v>
      </c>
      <c r="O236" s="219">
        <v>4778296</v>
      </c>
      <c r="P236" s="219">
        <v>104879546</v>
      </c>
      <c r="Q236" s="218"/>
      <c r="R236" s="219">
        <v>-6350160</v>
      </c>
      <c r="S236" s="219">
        <v>-332089</v>
      </c>
      <c r="T236" s="219">
        <v>-6682249</v>
      </c>
    </row>
    <row r="237" spans="1:20">
      <c r="A237" s="242">
        <v>37405</v>
      </c>
      <c r="B237" s="243" t="s">
        <v>210</v>
      </c>
      <c r="C237" s="254">
        <f t="shared" si="6"/>
        <v>1.5606742070155999E-3</v>
      </c>
      <c r="D237" s="255">
        <f t="shared" si="7"/>
        <v>1.6570583552264174E-3</v>
      </c>
      <c r="E237" s="220">
        <v>52428497</v>
      </c>
      <c r="F237" s="219">
        <v>43294431</v>
      </c>
      <c r="G237" s="219">
        <v>39222</v>
      </c>
      <c r="H237" s="219">
        <v>1898708</v>
      </c>
      <c r="I237" s="219">
        <v>91204</v>
      </c>
      <c r="J237" s="219">
        <v>1007532</v>
      </c>
      <c r="K237" s="219">
        <v>3036666</v>
      </c>
      <c r="L237" s="218"/>
      <c r="M237" s="219">
        <v>1693731</v>
      </c>
      <c r="N237" s="219">
        <v>17569563</v>
      </c>
      <c r="O237" s="219">
        <v>7609272</v>
      </c>
      <c r="P237" s="219">
        <v>26872566</v>
      </c>
      <c r="Q237" s="218"/>
      <c r="R237" s="219">
        <v>-1222013</v>
      </c>
      <c r="S237" s="219">
        <v>-1615658</v>
      </c>
      <c r="T237" s="219">
        <v>-2837671</v>
      </c>
    </row>
    <row r="238" spans="1:20">
      <c r="A238" s="242">
        <v>37500</v>
      </c>
      <c r="B238" s="243" t="s">
        <v>211</v>
      </c>
      <c r="C238" s="254">
        <f t="shared" si="6"/>
        <v>8.4643556186436079E-4</v>
      </c>
      <c r="D238" s="255">
        <f t="shared" si="7"/>
        <v>8.6492743037433093E-4</v>
      </c>
      <c r="E238" s="220">
        <v>27365871</v>
      </c>
      <c r="F238" s="219">
        <v>23480843</v>
      </c>
      <c r="G238" s="219">
        <v>21272</v>
      </c>
      <c r="H238" s="219">
        <v>1029769</v>
      </c>
      <c r="I238" s="219">
        <v>49465</v>
      </c>
      <c r="J238" s="219">
        <v>113332</v>
      </c>
      <c r="K238" s="219">
        <v>1213838</v>
      </c>
      <c r="L238" s="218"/>
      <c r="M238" s="219">
        <v>918599</v>
      </c>
      <c r="N238" s="219">
        <v>9528897</v>
      </c>
      <c r="O238" s="219">
        <v>1940245</v>
      </c>
      <c r="P238" s="219">
        <v>12387741</v>
      </c>
      <c r="Q238" s="218"/>
      <c r="R238" s="219">
        <v>-662762</v>
      </c>
      <c r="S238" s="219">
        <v>-457219</v>
      </c>
      <c r="T238" s="219">
        <v>-1119981</v>
      </c>
    </row>
    <row r="239" spans="1:20">
      <c r="A239" s="242">
        <v>37600</v>
      </c>
      <c r="B239" s="243" t="s">
        <v>212</v>
      </c>
      <c r="C239" s="254">
        <f t="shared" si="6"/>
        <v>5.0551992735240374E-3</v>
      </c>
      <c r="D239" s="255">
        <f t="shared" si="7"/>
        <v>5.2460375362526207E-3</v>
      </c>
      <c r="E239" s="220">
        <v>165982002</v>
      </c>
      <c r="F239" s="219">
        <v>140235531</v>
      </c>
      <c r="G239" s="219">
        <v>127043</v>
      </c>
      <c r="H239" s="219">
        <v>6150128</v>
      </c>
      <c r="I239" s="219">
        <v>295421</v>
      </c>
      <c r="J239" s="219">
        <v>2707146</v>
      </c>
      <c r="K239" s="219">
        <v>9279738</v>
      </c>
      <c r="L239" s="218"/>
      <c r="M239" s="219">
        <v>5486186</v>
      </c>
      <c r="N239" s="219">
        <v>56909793</v>
      </c>
      <c r="O239" s="219">
        <v>20632127</v>
      </c>
      <c r="P239" s="219">
        <v>83028106</v>
      </c>
      <c r="Q239" s="218"/>
      <c r="R239" s="219">
        <v>-3958236</v>
      </c>
      <c r="S239" s="219">
        <v>-3922248</v>
      </c>
      <c r="T239" s="219">
        <v>-7880484</v>
      </c>
    </row>
    <row r="240" spans="1:20">
      <c r="A240" s="242">
        <v>37601</v>
      </c>
      <c r="B240" s="243" t="s">
        <v>213</v>
      </c>
      <c r="C240" s="254">
        <f t="shared" si="6"/>
        <v>4.6716666663002395E-4</v>
      </c>
      <c r="D240" s="255">
        <f t="shared" si="7"/>
        <v>4.1466537738419869E-4</v>
      </c>
      <c r="E240" s="220">
        <v>13119805</v>
      </c>
      <c r="F240" s="220">
        <v>12959601</v>
      </c>
      <c r="G240" s="220">
        <v>11740</v>
      </c>
      <c r="H240" s="220">
        <v>568352</v>
      </c>
      <c r="I240" s="220">
        <v>27301</v>
      </c>
      <c r="J240" s="220">
        <v>7233298</v>
      </c>
      <c r="K240" s="220">
        <v>7840691</v>
      </c>
      <c r="L240" s="217"/>
      <c r="M240" s="220">
        <v>506996</v>
      </c>
      <c r="N240" s="220">
        <v>5259211</v>
      </c>
      <c r="O240" s="220">
        <v>0</v>
      </c>
      <c r="P240" s="220">
        <v>5766207</v>
      </c>
      <c r="Q240" s="217"/>
      <c r="R240" s="220">
        <v>-365793</v>
      </c>
      <c r="S240" s="220">
        <v>2023379</v>
      </c>
      <c r="T240" s="220">
        <v>1657586</v>
      </c>
    </row>
    <row r="241" spans="1:20">
      <c r="A241" s="242">
        <v>37605</v>
      </c>
      <c r="B241" s="243" t="s">
        <v>214</v>
      </c>
      <c r="C241" s="254">
        <f t="shared" si="6"/>
        <v>6.3979302044224332E-4</v>
      </c>
      <c r="D241" s="255">
        <f t="shared" si="7"/>
        <v>6.5273744297544075E-4</v>
      </c>
      <c r="E241" s="220">
        <v>20652286</v>
      </c>
      <c r="F241" s="219">
        <v>17748403</v>
      </c>
      <c r="G241" s="219">
        <v>16079</v>
      </c>
      <c r="H241" s="219">
        <v>778369</v>
      </c>
      <c r="I241" s="219">
        <v>37389</v>
      </c>
      <c r="J241" s="219">
        <v>252462</v>
      </c>
      <c r="K241" s="219">
        <v>1084299</v>
      </c>
      <c r="L241" s="218"/>
      <c r="M241" s="219">
        <v>694339</v>
      </c>
      <c r="N241" s="219">
        <v>7202582</v>
      </c>
      <c r="O241" s="219">
        <v>1134791</v>
      </c>
      <c r="P241" s="219">
        <v>9031712</v>
      </c>
      <c r="Q241" s="218"/>
      <c r="R241" s="219">
        <v>-500960</v>
      </c>
      <c r="S241" s="219">
        <v>-228561</v>
      </c>
      <c r="T241" s="219">
        <v>-729521</v>
      </c>
    </row>
    <row r="242" spans="1:20">
      <c r="A242" s="242">
        <v>37610</v>
      </c>
      <c r="B242" s="243" t="s">
        <v>215</v>
      </c>
      <c r="C242" s="254">
        <f t="shared" si="6"/>
        <v>1.6524969120438381E-3</v>
      </c>
      <c r="D242" s="255">
        <f t="shared" si="7"/>
        <v>1.6567422946009859E-3</v>
      </c>
      <c r="E242" s="220">
        <v>52418497</v>
      </c>
      <c r="F242" s="219">
        <v>45841671</v>
      </c>
      <c r="G242" s="219">
        <v>41529</v>
      </c>
      <c r="H242" s="219">
        <v>2010419</v>
      </c>
      <c r="I242" s="219">
        <v>96570</v>
      </c>
      <c r="J242" s="219">
        <v>1434004</v>
      </c>
      <c r="K242" s="219">
        <v>3582522</v>
      </c>
      <c r="L242" s="218"/>
      <c r="M242" s="219">
        <v>1793383</v>
      </c>
      <c r="N242" s="219">
        <v>18603274</v>
      </c>
      <c r="O242" s="219">
        <v>4075706</v>
      </c>
      <c r="P242" s="219">
        <v>24472363</v>
      </c>
      <c r="Q242" s="218"/>
      <c r="R242" s="219">
        <v>-1293910</v>
      </c>
      <c r="S242" s="219">
        <v>-525259</v>
      </c>
      <c r="T242" s="219">
        <v>-1819169</v>
      </c>
    </row>
    <row r="243" spans="1:20">
      <c r="A243" s="242">
        <v>37700</v>
      </c>
      <c r="B243" s="243" t="s">
        <v>216</v>
      </c>
      <c r="C243" s="254">
        <f t="shared" si="6"/>
        <v>2.2120538582104583E-3</v>
      </c>
      <c r="D243" s="255">
        <f t="shared" si="7"/>
        <v>2.2794879230715859E-3</v>
      </c>
      <c r="E243" s="220">
        <v>72121857</v>
      </c>
      <c r="F243" s="219">
        <v>61364257</v>
      </c>
      <c r="G243" s="219">
        <v>55592</v>
      </c>
      <c r="H243" s="219">
        <v>2691173</v>
      </c>
      <c r="I243" s="219">
        <v>129270</v>
      </c>
      <c r="J243" s="219">
        <v>539626</v>
      </c>
      <c r="K243" s="219">
        <v>3415661</v>
      </c>
      <c r="L243" s="218"/>
      <c r="M243" s="219">
        <v>2400645</v>
      </c>
      <c r="N243" s="219">
        <v>24902584</v>
      </c>
      <c r="O243" s="219">
        <v>5949181</v>
      </c>
      <c r="P243" s="219">
        <v>33252410</v>
      </c>
      <c r="Q243" s="218"/>
      <c r="R243" s="219">
        <v>-1732046</v>
      </c>
      <c r="S243" s="219">
        <v>-1249737</v>
      </c>
      <c r="T243" s="219">
        <v>-2981783</v>
      </c>
    </row>
    <row r="244" spans="1:20">
      <c r="A244" s="242">
        <v>37705</v>
      </c>
      <c r="B244" s="243" t="s">
        <v>217</v>
      </c>
      <c r="C244" s="254">
        <f t="shared" si="6"/>
        <v>6.4969430276746835E-4</v>
      </c>
      <c r="D244" s="255">
        <f t="shared" si="7"/>
        <v>6.9279869615803498E-4</v>
      </c>
      <c r="E244" s="220">
        <v>21919804</v>
      </c>
      <c r="F244" s="219">
        <v>18023073</v>
      </c>
      <c r="G244" s="219">
        <v>16328</v>
      </c>
      <c r="H244" s="219">
        <v>790415</v>
      </c>
      <c r="I244" s="219">
        <v>37968</v>
      </c>
      <c r="J244" s="219">
        <v>850122</v>
      </c>
      <c r="K244" s="219">
        <v>1694833</v>
      </c>
      <c r="L244" s="218"/>
      <c r="M244" s="219">
        <v>705085</v>
      </c>
      <c r="N244" s="219">
        <v>7314048</v>
      </c>
      <c r="O244" s="219">
        <v>2180648</v>
      </c>
      <c r="P244" s="219">
        <v>10199781</v>
      </c>
      <c r="Q244" s="218"/>
      <c r="R244" s="219">
        <v>-508712</v>
      </c>
      <c r="S244" s="219">
        <v>-262478</v>
      </c>
      <c r="T244" s="219">
        <v>-771190</v>
      </c>
    </row>
    <row r="245" spans="1:20">
      <c r="A245" s="242">
        <v>37800</v>
      </c>
      <c r="B245" s="243" t="s">
        <v>218</v>
      </c>
      <c r="C245" s="254">
        <f t="shared" si="6"/>
        <v>6.7275786684580863E-3</v>
      </c>
      <c r="D245" s="255">
        <f t="shared" si="7"/>
        <v>7.134413077777492E-3</v>
      </c>
      <c r="E245" s="220">
        <v>225729259</v>
      </c>
      <c r="F245" s="219">
        <v>186628759</v>
      </c>
      <c r="G245" s="219">
        <v>169072</v>
      </c>
      <c r="H245" s="219">
        <v>8184736</v>
      </c>
      <c r="I245" s="219">
        <v>393153</v>
      </c>
      <c r="J245" s="219">
        <v>3665488</v>
      </c>
      <c r="K245" s="219">
        <v>12412449</v>
      </c>
      <c r="L245" s="218"/>
      <c r="M245" s="219">
        <v>7301147</v>
      </c>
      <c r="N245" s="219">
        <v>75736897</v>
      </c>
      <c r="O245" s="219">
        <v>21993187</v>
      </c>
      <c r="P245" s="219">
        <v>105031231</v>
      </c>
      <c r="Q245" s="218"/>
      <c r="R245" s="219">
        <v>-5267715</v>
      </c>
      <c r="S245" s="219">
        <v>-3106898</v>
      </c>
      <c r="T245" s="219">
        <v>-8374613</v>
      </c>
    </row>
    <row r="246" spans="1:20">
      <c r="A246" s="242">
        <v>37801</v>
      </c>
      <c r="B246" s="243" t="s">
        <v>219</v>
      </c>
      <c r="C246" s="254">
        <f t="shared" si="6"/>
        <v>6.7272521103462277E-5</v>
      </c>
      <c r="D246" s="255">
        <f t="shared" si="7"/>
        <v>5.8670839595887754E-5</v>
      </c>
      <c r="E246" s="220">
        <v>1856316</v>
      </c>
      <c r="F246" s="219">
        <v>1866197</v>
      </c>
      <c r="G246" s="219">
        <v>1691</v>
      </c>
      <c r="H246" s="219">
        <v>81843</v>
      </c>
      <c r="I246" s="219">
        <v>3931</v>
      </c>
      <c r="J246" s="219">
        <v>492503</v>
      </c>
      <c r="K246" s="219">
        <v>579968</v>
      </c>
      <c r="L246" s="218"/>
      <c r="M246" s="219">
        <v>73008</v>
      </c>
      <c r="N246" s="219">
        <v>757332</v>
      </c>
      <c r="O246" s="219">
        <v>56468</v>
      </c>
      <c r="P246" s="219">
        <v>886808</v>
      </c>
      <c r="Q246" s="218"/>
      <c r="R246" s="219">
        <v>-52675</v>
      </c>
      <c r="S246" s="219">
        <v>148209</v>
      </c>
      <c r="T246" s="219">
        <v>95534</v>
      </c>
    </row>
    <row r="247" spans="1:20">
      <c r="A247" s="242">
        <v>37805</v>
      </c>
      <c r="B247" s="243" t="s">
        <v>220</v>
      </c>
      <c r="C247" s="254">
        <f t="shared" si="6"/>
        <v>4.9903284811721692E-4</v>
      </c>
      <c r="D247" s="255">
        <f t="shared" si="7"/>
        <v>4.8517439412988108E-4</v>
      </c>
      <c r="E247" s="220">
        <v>15350675</v>
      </c>
      <c r="F247" s="219">
        <v>13843596</v>
      </c>
      <c r="G247" s="219">
        <v>12541</v>
      </c>
      <c r="H247" s="219">
        <v>607121</v>
      </c>
      <c r="I247" s="219">
        <v>29163</v>
      </c>
      <c r="J247" s="219">
        <v>766949</v>
      </c>
      <c r="K247" s="219">
        <v>1415774</v>
      </c>
      <c r="L247" s="218"/>
      <c r="M247" s="219">
        <v>541579</v>
      </c>
      <c r="N247" s="219">
        <v>5617950</v>
      </c>
      <c r="O247" s="219">
        <v>2389176</v>
      </c>
      <c r="P247" s="219">
        <v>8548705</v>
      </c>
      <c r="Q247" s="218"/>
      <c r="R247" s="219">
        <v>-390746</v>
      </c>
      <c r="S247" s="219">
        <v>-606604</v>
      </c>
      <c r="T247" s="219">
        <v>-997350</v>
      </c>
    </row>
    <row r="248" spans="1:20">
      <c r="A248" s="242">
        <v>37900</v>
      </c>
      <c r="B248" s="243" t="s">
        <v>221</v>
      </c>
      <c r="C248" s="254">
        <f t="shared" si="6"/>
        <v>3.5027568614912951E-3</v>
      </c>
      <c r="D248" s="255">
        <f t="shared" si="7"/>
        <v>3.4829242480110319E-3</v>
      </c>
      <c r="E248" s="220">
        <v>110197980</v>
      </c>
      <c r="F248" s="219">
        <v>97169457</v>
      </c>
      <c r="G248" s="219">
        <v>88028</v>
      </c>
      <c r="H248" s="219">
        <v>4261435</v>
      </c>
      <c r="I248" s="219">
        <v>204698</v>
      </c>
      <c r="J248" s="219">
        <v>1625424</v>
      </c>
      <c r="K248" s="219">
        <v>6179585</v>
      </c>
      <c r="L248" s="218"/>
      <c r="M248" s="219">
        <v>3801389</v>
      </c>
      <c r="N248" s="219">
        <v>39432900</v>
      </c>
      <c r="O248" s="219">
        <v>12306167</v>
      </c>
      <c r="P248" s="219">
        <v>55540456</v>
      </c>
      <c r="Q248" s="218"/>
      <c r="R248" s="219">
        <v>-2742670</v>
      </c>
      <c r="S248" s="219">
        <v>-2900974</v>
      </c>
      <c r="T248" s="219">
        <v>-5643644</v>
      </c>
    </row>
    <row r="249" spans="1:20">
      <c r="A249" s="242">
        <v>37901</v>
      </c>
      <c r="B249" s="243" t="s">
        <v>222</v>
      </c>
      <c r="C249" s="254">
        <f t="shared" si="6"/>
        <v>9.2171252371605258E-5</v>
      </c>
      <c r="D249" s="255">
        <f t="shared" si="7"/>
        <v>8.6016847393114321E-5</v>
      </c>
      <c r="E249" s="220">
        <v>2721530</v>
      </c>
      <c r="F249" s="220">
        <v>2556909</v>
      </c>
      <c r="G249" s="220">
        <v>2316</v>
      </c>
      <c r="H249" s="220">
        <v>112135</v>
      </c>
      <c r="I249" s="220">
        <v>5386</v>
      </c>
      <c r="J249" s="220">
        <v>977084</v>
      </c>
      <c r="K249" s="220">
        <v>1096921</v>
      </c>
      <c r="L249" s="217"/>
      <c r="M249" s="220">
        <v>100029</v>
      </c>
      <c r="N249" s="220">
        <v>1037634</v>
      </c>
      <c r="O249" s="220">
        <v>44512</v>
      </c>
      <c r="P249" s="220">
        <v>1182175</v>
      </c>
      <c r="Q249" s="217"/>
      <c r="R249" s="220">
        <v>-72171</v>
      </c>
      <c r="S249" s="220">
        <v>246821</v>
      </c>
      <c r="T249" s="220">
        <v>174650</v>
      </c>
    </row>
    <row r="250" spans="1:20">
      <c r="A250" s="242">
        <v>37905</v>
      </c>
      <c r="B250" s="243" t="s">
        <v>223</v>
      </c>
      <c r="C250" s="254">
        <f t="shared" si="6"/>
        <v>3.920870671430993E-4</v>
      </c>
      <c r="D250" s="255">
        <f t="shared" si="7"/>
        <v>3.9472751458646582E-4</v>
      </c>
      <c r="E250" s="220">
        <v>12488981</v>
      </c>
      <c r="F250" s="219">
        <v>10876829</v>
      </c>
      <c r="G250" s="219">
        <v>9854</v>
      </c>
      <c r="H250" s="219">
        <v>477011</v>
      </c>
      <c r="I250" s="219">
        <v>22913</v>
      </c>
      <c r="J250" s="219">
        <v>0</v>
      </c>
      <c r="K250" s="219">
        <v>509778</v>
      </c>
      <c r="L250" s="218"/>
      <c r="M250" s="219">
        <v>425515</v>
      </c>
      <c r="N250" s="219">
        <v>4413989</v>
      </c>
      <c r="O250" s="219">
        <v>1166107</v>
      </c>
      <c r="P250" s="219">
        <v>6005611</v>
      </c>
      <c r="Q250" s="218"/>
      <c r="R250" s="219">
        <v>-307006</v>
      </c>
      <c r="S250" s="219">
        <v>-335286</v>
      </c>
      <c r="T250" s="219">
        <v>-642292</v>
      </c>
    </row>
    <row r="251" spans="1:20">
      <c r="A251" s="242">
        <v>38000</v>
      </c>
      <c r="B251" s="243" t="s">
        <v>224</v>
      </c>
      <c r="C251" s="254">
        <f t="shared" si="6"/>
        <v>6.1982614216054546E-3</v>
      </c>
      <c r="D251" s="255">
        <f t="shared" si="7"/>
        <v>6.269740329055134E-3</v>
      </c>
      <c r="E251" s="220">
        <v>198371446</v>
      </c>
      <c r="F251" s="219">
        <v>171945048</v>
      </c>
      <c r="G251" s="219">
        <v>155770</v>
      </c>
      <c r="H251" s="219">
        <v>7540772</v>
      </c>
      <c r="I251" s="219">
        <v>362221</v>
      </c>
      <c r="J251" s="219">
        <v>4066196</v>
      </c>
      <c r="K251" s="219">
        <v>12124959</v>
      </c>
      <c r="L251" s="218"/>
      <c r="M251" s="219">
        <v>6726702</v>
      </c>
      <c r="N251" s="219">
        <v>69778015</v>
      </c>
      <c r="O251" s="219">
        <v>10187124</v>
      </c>
      <c r="P251" s="219">
        <v>86691841</v>
      </c>
      <c r="Q251" s="218"/>
      <c r="R251" s="219">
        <v>-4853260</v>
      </c>
      <c r="S251" s="219">
        <v>-530952</v>
      </c>
      <c r="T251" s="219">
        <v>-5384212</v>
      </c>
    </row>
    <row r="252" spans="1:20">
      <c r="A252" s="242">
        <v>38005</v>
      </c>
      <c r="B252" s="243" t="s">
        <v>225</v>
      </c>
      <c r="C252" s="254">
        <f t="shared" si="6"/>
        <v>1.1765572990483295E-3</v>
      </c>
      <c r="D252" s="255">
        <f t="shared" si="7"/>
        <v>1.1770703263234955E-3</v>
      </c>
      <c r="E252" s="220">
        <v>37241916</v>
      </c>
      <c r="F252" s="220">
        <v>32638701</v>
      </c>
      <c r="G252" s="220">
        <v>29568</v>
      </c>
      <c r="H252" s="220">
        <v>1431393</v>
      </c>
      <c r="I252" s="220">
        <v>68757</v>
      </c>
      <c r="J252" s="220">
        <v>469849</v>
      </c>
      <c r="K252" s="220">
        <v>1999567</v>
      </c>
      <c r="L252" s="217"/>
      <c r="M252" s="220">
        <v>1276866</v>
      </c>
      <c r="N252" s="220">
        <v>13245300</v>
      </c>
      <c r="O252" s="220">
        <v>2430982</v>
      </c>
      <c r="P252" s="220">
        <v>16953148</v>
      </c>
      <c r="Q252" s="217"/>
      <c r="R252" s="220">
        <v>-921246</v>
      </c>
      <c r="S252" s="220">
        <v>-1077679</v>
      </c>
      <c r="T252" s="220">
        <v>-1998925</v>
      </c>
    </row>
    <row r="253" spans="1:20">
      <c r="A253" s="242">
        <v>38100</v>
      </c>
      <c r="B253" s="243" t="s">
        <v>226</v>
      </c>
      <c r="C253" s="254">
        <f t="shared" si="6"/>
        <v>2.7652028539321932E-3</v>
      </c>
      <c r="D253" s="255">
        <f t="shared" si="7"/>
        <v>2.8184751153480943E-3</v>
      </c>
      <c r="E253" s="220">
        <v>89175142</v>
      </c>
      <c r="F253" s="219">
        <v>76709081</v>
      </c>
      <c r="G253" s="219">
        <v>69493</v>
      </c>
      <c r="H253" s="219">
        <v>3364131</v>
      </c>
      <c r="I253" s="219">
        <v>161596</v>
      </c>
      <c r="J253" s="219">
        <v>522038</v>
      </c>
      <c r="K253" s="219">
        <v>4117258</v>
      </c>
      <c r="L253" s="218"/>
      <c r="M253" s="219">
        <v>3000954</v>
      </c>
      <c r="N253" s="219">
        <v>31129756</v>
      </c>
      <c r="O253" s="219">
        <v>3587095</v>
      </c>
      <c r="P253" s="219">
        <v>37717805</v>
      </c>
      <c r="Q253" s="218"/>
      <c r="R253" s="219">
        <v>-2165163</v>
      </c>
      <c r="S253" s="219">
        <v>-549427</v>
      </c>
      <c r="T253" s="219">
        <v>-2714590</v>
      </c>
    </row>
    <row r="254" spans="1:20">
      <c r="A254" s="242">
        <v>38105</v>
      </c>
      <c r="B254" s="243" t="s">
        <v>227</v>
      </c>
      <c r="C254" s="254">
        <f t="shared" si="6"/>
        <v>5.1761987688822412E-4</v>
      </c>
      <c r="D254" s="255">
        <f t="shared" si="7"/>
        <v>5.2582510037890533E-4</v>
      </c>
      <c r="E254" s="220">
        <v>16636843</v>
      </c>
      <c r="F254" s="219">
        <v>14359216</v>
      </c>
      <c r="G254" s="219">
        <v>13008</v>
      </c>
      <c r="H254" s="219">
        <v>629734</v>
      </c>
      <c r="I254" s="219">
        <v>30249</v>
      </c>
      <c r="J254" s="219">
        <v>0</v>
      </c>
      <c r="K254" s="219">
        <v>672991</v>
      </c>
      <c r="L254" s="218"/>
      <c r="M254" s="219">
        <v>561750</v>
      </c>
      <c r="N254" s="219">
        <v>5827197</v>
      </c>
      <c r="O254" s="219">
        <v>1596825</v>
      </c>
      <c r="P254" s="219">
        <v>7985772</v>
      </c>
      <c r="Q254" s="218"/>
      <c r="R254" s="219">
        <v>-405298</v>
      </c>
      <c r="S254" s="219">
        <v>-566327</v>
      </c>
      <c r="T254" s="219">
        <v>-971625</v>
      </c>
    </row>
    <row r="255" spans="1:20">
      <c r="A255" s="242">
        <v>38200</v>
      </c>
      <c r="B255" s="243" t="s">
        <v>228</v>
      </c>
      <c r="C255" s="254">
        <f t="shared" si="6"/>
        <v>2.5102601363999029E-3</v>
      </c>
      <c r="D255" s="255">
        <f t="shared" si="7"/>
        <v>2.607179453094926E-3</v>
      </c>
      <c r="E255" s="220">
        <v>82489853</v>
      </c>
      <c r="F255" s="219">
        <v>69636753</v>
      </c>
      <c r="G255" s="219">
        <v>63086</v>
      </c>
      <c r="H255" s="219">
        <v>3053969</v>
      </c>
      <c r="I255" s="219">
        <v>146697</v>
      </c>
      <c r="J255" s="219">
        <v>163130</v>
      </c>
      <c r="K255" s="219">
        <v>3426882</v>
      </c>
      <c r="L255" s="218"/>
      <c r="M255" s="219">
        <v>2724275</v>
      </c>
      <c r="N255" s="219">
        <v>28259694</v>
      </c>
      <c r="O255" s="219">
        <v>8511077</v>
      </c>
      <c r="P255" s="219">
        <v>39495046</v>
      </c>
      <c r="Q255" s="218"/>
      <c r="R255" s="219">
        <v>-1965543</v>
      </c>
      <c r="S255" s="219">
        <v>-2100341</v>
      </c>
      <c r="T255" s="219">
        <v>-4065884</v>
      </c>
    </row>
    <row r="256" spans="1:20">
      <c r="A256" s="242">
        <v>38205</v>
      </c>
      <c r="B256" s="243" t="s">
        <v>229</v>
      </c>
      <c r="C256" s="254">
        <f t="shared" si="6"/>
        <v>3.8587734421307332E-4</v>
      </c>
      <c r="D256" s="255">
        <f t="shared" si="7"/>
        <v>3.7281658012235043E-4</v>
      </c>
      <c r="E256" s="220">
        <v>11795730</v>
      </c>
      <c r="F256" s="219">
        <v>10704566</v>
      </c>
      <c r="G256" s="219">
        <v>9698</v>
      </c>
      <c r="H256" s="219">
        <v>469456</v>
      </c>
      <c r="I256" s="219">
        <v>22550</v>
      </c>
      <c r="J256" s="219">
        <v>573494</v>
      </c>
      <c r="K256" s="219">
        <v>1075198</v>
      </c>
      <c r="L256" s="218"/>
      <c r="M256" s="219">
        <v>418776</v>
      </c>
      <c r="N256" s="219">
        <v>4344082</v>
      </c>
      <c r="O256" s="219">
        <v>222862</v>
      </c>
      <c r="P256" s="219">
        <v>4985720</v>
      </c>
      <c r="Q256" s="218"/>
      <c r="R256" s="219">
        <v>-302142</v>
      </c>
      <c r="S256" s="219">
        <v>37732</v>
      </c>
      <c r="T256" s="219">
        <v>-264410</v>
      </c>
    </row>
    <row r="257" spans="1:20">
      <c r="A257" s="242">
        <v>38210</v>
      </c>
      <c r="B257" s="243" t="s">
        <v>230</v>
      </c>
      <c r="C257" s="254">
        <f t="shared" si="6"/>
        <v>9.7496153859281248E-4</v>
      </c>
      <c r="D257" s="255">
        <f t="shared" si="7"/>
        <v>1.0072187773073724E-3</v>
      </c>
      <c r="E257" s="220">
        <v>31867898</v>
      </c>
      <c r="F257" s="219">
        <v>27046263</v>
      </c>
      <c r="G257" s="219">
        <v>24502</v>
      </c>
      <c r="H257" s="219">
        <v>1186133</v>
      </c>
      <c r="I257" s="219">
        <v>56976</v>
      </c>
      <c r="J257" s="219">
        <v>584670</v>
      </c>
      <c r="K257" s="219">
        <v>1852281</v>
      </c>
      <c r="L257" s="218"/>
      <c r="M257" s="219">
        <v>1058083</v>
      </c>
      <c r="N257" s="219">
        <v>10975801</v>
      </c>
      <c r="O257" s="219">
        <v>2657241</v>
      </c>
      <c r="P257" s="219">
        <v>14691125</v>
      </c>
      <c r="Q257" s="218"/>
      <c r="R257" s="219">
        <v>-763399</v>
      </c>
      <c r="S257" s="219">
        <v>-359004</v>
      </c>
      <c r="T257" s="219">
        <v>-1122403</v>
      </c>
    </row>
    <row r="258" spans="1:20">
      <c r="A258" s="242">
        <v>38300</v>
      </c>
      <c r="B258" s="243" t="s">
        <v>231</v>
      </c>
      <c r="C258" s="254">
        <f t="shared" si="6"/>
        <v>2.010488450104007E-3</v>
      </c>
      <c r="D258" s="255">
        <f t="shared" si="7"/>
        <v>2.0196431363277301E-3</v>
      </c>
      <c r="E258" s="220">
        <v>63900498</v>
      </c>
      <c r="F258" s="219">
        <v>55772661</v>
      </c>
      <c r="G258" s="219">
        <v>50526</v>
      </c>
      <c r="H258" s="219">
        <v>2445949</v>
      </c>
      <c r="I258" s="219">
        <v>117491</v>
      </c>
      <c r="J258" s="219">
        <v>536736</v>
      </c>
      <c r="K258" s="219">
        <v>3150702</v>
      </c>
      <c r="L258" s="218"/>
      <c r="M258" s="219">
        <v>2181895</v>
      </c>
      <c r="N258" s="219">
        <v>22633426</v>
      </c>
      <c r="O258" s="219">
        <v>5442153</v>
      </c>
      <c r="P258" s="219">
        <v>30257474</v>
      </c>
      <c r="Q258" s="218"/>
      <c r="R258" s="219">
        <v>-1574219</v>
      </c>
      <c r="S258" s="219">
        <v>-1223683</v>
      </c>
      <c r="T258" s="219">
        <v>-2797902</v>
      </c>
    </row>
    <row r="259" spans="1:20">
      <c r="A259" s="242">
        <v>38400</v>
      </c>
      <c r="B259" s="243" t="s">
        <v>232</v>
      </c>
      <c r="C259" s="254">
        <f t="shared" si="6"/>
        <v>2.6042818366748132E-3</v>
      </c>
      <c r="D259" s="255">
        <f t="shared" si="7"/>
        <v>2.5124093066804807E-3</v>
      </c>
      <c r="E259" s="220">
        <v>79491373</v>
      </c>
      <c r="F259" s="219">
        <v>72244995</v>
      </c>
      <c r="G259" s="219">
        <v>65449</v>
      </c>
      <c r="H259" s="219">
        <v>3168355</v>
      </c>
      <c r="I259" s="219">
        <v>152192</v>
      </c>
      <c r="J259" s="219">
        <v>3749219</v>
      </c>
      <c r="K259" s="219">
        <v>7135215</v>
      </c>
      <c r="L259" s="218"/>
      <c r="M259" s="219">
        <v>2826313</v>
      </c>
      <c r="N259" s="219">
        <v>29318160</v>
      </c>
      <c r="O259" s="219">
        <v>6024199</v>
      </c>
      <c r="P259" s="219">
        <v>38168672</v>
      </c>
      <c r="Q259" s="218"/>
      <c r="R259" s="219">
        <v>-2039162</v>
      </c>
      <c r="S259" s="219">
        <v>-705331</v>
      </c>
      <c r="T259" s="219">
        <v>-2744493</v>
      </c>
    </row>
    <row r="260" spans="1:20">
      <c r="A260" s="242">
        <v>38402</v>
      </c>
      <c r="B260" s="243" t="s">
        <v>233</v>
      </c>
      <c r="C260" s="254">
        <f t="shared" si="6"/>
        <v>1.9601456906742355E-4</v>
      </c>
      <c r="D260" s="255">
        <f t="shared" si="7"/>
        <v>2.0398170332005351E-4</v>
      </c>
      <c r="E260" s="220">
        <v>6453879</v>
      </c>
      <c r="F260" s="219">
        <v>5437611</v>
      </c>
      <c r="G260" s="219">
        <v>4926</v>
      </c>
      <c r="H260" s="219">
        <v>238470</v>
      </c>
      <c r="I260" s="219">
        <v>11455</v>
      </c>
      <c r="J260" s="219">
        <v>2322170</v>
      </c>
      <c r="K260" s="219">
        <v>2577021</v>
      </c>
      <c r="L260" s="218"/>
      <c r="M260" s="219">
        <v>212726</v>
      </c>
      <c r="N260" s="219">
        <v>2206668</v>
      </c>
      <c r="O260" s="219">
        <v>295845</v>
      </c>
      <c r="P260" s="219">
        <v>2715239</v>
      </c>
      <c r="Q260" s="218"/>
      <c r="R260" s="219">
        <v>-153480</v>
      </c>
      <c r="S260" s="219">
        <v>711021</v>
      </c>
      <c r="T260" s="219">
        <v>557541</v>
      </c>
    </row>
    <row r="261" spans="1:20">
      <c r="A261" s="242">
        <v>38405</v>
      </c>
      <c r="B261" s="243" t="s">
        <v>234</v>
      </c>
      <c r="C261" s="254">
        <f t="shared" si="6"/>
        <v>6.2698353608232264E-4</v>
      </c>
      <c r="D261" s="255">
        <f t="shared" si="7"/>
        <v>6.3874164636007415E-4</v>
      </c>
      <c r="E261" s="220">
        <v>20209466</v>
      </c>
      <c r="F261" s="220">
        <v>17393057</v>
      </c>
      <c r="G261" s="220">
        <v>15757</v>
      </c>
      <c r="H261" s="220">
        <v>762785</v>
      </c>
      <c r="I261" s="220">
        <v>36640</v>
      </c>
      <c r="J261" s="220">
        <v>1060983</v>
      </c>
      <c r="K261" s="220">
        <v>1876165</v>
      </c>
      <c r="L261" s="217"/>
      <c r="M261" s="220">
        <v>680438</v>
      </c>
      <c r="N261" s="220">
        <v>7058377</v>
      </c>
      <c r="O261" s="220">
        <v>2781634</v>
      </c>
      <c r="P261" s="220">
        <v>10520449</v>
      </c>
      <c r="Q261" s="217"/>
      <c r="R261" s="220">
        <v>-490931</v>
      </c>
      <c r="S261" s="220">
        <v>-431897</v>
      </c>
      <c r="T261" s="220">
        <v>-922828</v>
      </c>
    </row>
    <row r="262" spans="1:20">
      <c r="A262" s="242">
        <v>38500</v>
      </c>
      <c r="B262" s="243" t="s">
        <v>235</v>
      </c>
      <c r="C262" s="254">
        <f t="shared" si="6"/>
        <v>1.9257252616837895E-3</v>
      </c>
      <c r="D262" s="255">
        <f t="shared" si="7"/>
        <v>1.9454085549597713E-3</v>
      </c>
      <c r="E262" s="220">
        <v>61551753</v>
      </c>
      <c r="F262" s="219">
        <v>53421258</v>
      </c>
      <c r="G262" s="219">
        <v>48396</v>
      </c>
      <c r="H262" s="219">
        <v>2342827</v>
      </c>
      <c r="I262" s="219">
        <v>112538</v>
      </c>
      <c r="J262" s="219">
        <v>0</v>
      </c>
      <c r="K262" s="219">
        <v>2503761</v>
      </c>
      <c r="L262" s="218"/>
      <c r="M262" s="219">
        <v>2089905</v>
      </c>
      <c r="N262" s="219">
        <v>21679190</v>
      </c>
      <c r="O262" s="219">
        <v>6002567</v>
      </c>
      <c r="P262" s="219">
        <v>29771662</v>
      </c>
      <c r="Q262" s="218"/>
      <c r="R262" s="219">
        <v>-1507849</v>
      </c>
      <c r="S262" s="219">
        <v>-1702588</v>
      </c>
      <c r="T262" s="219">
        <v>-3210437</v>
      </c>
    </row>
    <row r="263" spans="1:20">
      <c r="A263" s="242">
        <v>38600</v>
      </c>
      <c r="B263" s="243" t="s">
        <v>236</v>
      </c>
      <c r="C263" s="254">
        <f t="shared" ref="C263:C314" si="8">F263/$F$316</f>
        <v>2.4418376505843972E-3</v>
      </c>
      <c r="D263" s="255">
        <f t="shared" ref="D263:D314" si="9">E263/$E$316</f>
        <v>2.5548002427331316E-3</v>
      </c>
      <c r="E263" s="220">
        <v>80832601</v>
      </c>
      <c r="F263" s="219">
        <v>67738655</v>
      </c>
      <c r="G263" s="219">
        <v>61366</v>
      </c>
      <c r="H263" s="219">
        <v>2970727</v>
      </c>
      <c r="I263" s="219">
        <v>142699</v>
      </c>
      <c r="J263" s="219">
        <v>1572444</v>
      </c>
      <c r="K263" s="219">
        <v>4747236</v>
      </c>
      <c r="L263" s="218"/>
      <c r="M263" s="219">
        <v>2650020</v>
      </c>
      <c r="N263" s="219">
        <v>27489416</v>
      </c>
      <c r="O263" s="219">
        <v>8936468</v>
      </c>
      <c r="P263" s="219">
        <v>39075904</v>
      </c>
      <c r="Q263" s="218"/>
      <c r="R263" s="219">
        <v>-1911968</v>
      </c>
      <c r="S263" s="219">
        <v>-1459722</v>
      </c>
      <c r="T263" s="219">
        <v>-3371690</v>
      </c>
    </row>
    <row r="264" spans="1:20">
      <c r="A264" s="242">
        <v>38601</v>
      </c>
      <c r="B264" s="243" t="s">
        <v>237</v>
      </c>
      <c r="C264" s="254">
        <f t="shared" si="8"/>
        <v>3.7623719302398957E-5</v>
      </c>
      <c r="D264" s="255">
        <f t="shared" si="9"/>
        <v>3.6267261434911992E-5</v>
      </c>
      <c r="E264" s="220">
        <v>1147478</v>
      </c>
      <c r="F264" s="220">
        <v>1043714</v>
      </c>
      <c r="G264" s="220">
        <v>946</v>
      </c>
      <c r="H264" s="220">
        <v>45773</v>
      </c>
      <c r="I264" s="220">
        <v>2199</v>
      </c>
      <c r="J264" s="220">
        <v>130993</v>
      </c>
      <c r="K264" s="220">
        <v>179911</v>
      </c>
      <c r="L264" s="217"/>
      <c r="M264" s="220">
        <v>40831</v>
      </c>
      <c r="N264" s="220">
        <v>423556</v>
      </c>
      <c r="O264" s="220">
        <v>75470</v>
      </c>
      <c r="P264" s="220">
        <v>539857</v>
      </c>
      <c r="Q264" s="217"/>
      <c r="R264" s="220">
        <v>-29460</v>
      </c>
      <c r="S264" s="220">
        <v>-2011</v>
      </c>
      <c r="T264" s="220">
        <v>-31471</v>
      </c>
    </row>
    <row r="265" spans="1:20">
      <c r="A265" s="242">
        <v>38602</v>
      </c>
      <c r="B265" s="243" t="s">
        <v>238</v>
      </c>
      <c r="C265" s="254">
        <f t="shared" si="8"/>
        <v>2.2849785490574893E-4</v>
      </c>
      <c r="D265" s="255">
        <f t="shared" si="9"/>
        <v>2.1955432639569897E-4</v>
      </c>
      <c r="E265" s="220">
        <v>6946589</v>
      </c>
      <c r="F265" s="219">
        <v>6338725</v>
      </c>
      <c r="G265" s="219">
        <v>5742</v>
      </c>
      <c r="H265" s="219">
        <v>277989</v>
      </c>
      <c r="I265" s="219">
        <v>13353</v>
      </c>
      <c r="J265" s="219">
        <v>1256154</v>
      </c>
      <c r="K265" s="219">
        <v>1553238</v>
      </c>
      <c r="L265" s="218"/>
      <c r="M265" s="219">
        <v>247979</v>
      </c>
      <c r="N265" s="219">
        <v>2572355</v>
      </c>
      <c r="O265" s="219">
        <v>97264</v>
      </c>
      <c r="P265" s="219">
        <v>2917598</v>
      </c>
      <c r="Q265" s="218"/>
      <c r="R265" s="219">
        <v>-178914</v>
      </c>
      <c r="S265" s="219">
        <v>435984</v>
      </c>
      <c r="T265" s="219">
        <v>257070</v>
      </c>
    </row>
    <row r="266" spans="1:20">
      <c r="A266" s="242">
        <v>38605</v>
      </c>
      <c r="B266" s="243" t="s">
        <v>239</v>
      </c>
      <c r="C266" s="254">
        <f t="shared" si="8"/>
        <v>6.0198019374887296E-4</v>
      </c>
      <c r="D266" s="255">
        <f t="shared" si="9"/>
        <v>6.5322392349010522E-4</v>
      </c>
      <c r="E266" s="220">
        <v>20667678</v>
      </c>
      <c r="F266" s="219">
        <v>16699443</v>
      </c>
      <c r="G266" s="219">
        <v>15128</v>
      </c>
      <c r="H266" s="219">
        <v>732366</v>
      </c>
      <c r="I266" s="219">
        <v>35179</v>
      </c>
      <c r="J266" s="219">
        <v>0</v>
      </c>
      <c r="K266" s="219">
        <v>782673</v>
      </c>
      <c r="L266" s="218"/>
      <c r="M266" s="219">
        <v>653303</v>
      </c>
      <c r="N266" s="219">
        <v>6776898</v>
      </c>
      <c r="O266" s="219">
        <v>3664183</v>
      </c>
      <c r="P266" s="219">
        <v>11094384</v>
      </c>
      <c r="Q266" s="218"/>
      <c r="R266" s="219">
        <v>-471354</v>
      </c>
      <c r="S266" s="219">
        <v>-993191</v>
      </c>
      <c r="T266" s="219">
        <v>-1464545</v>
      </c>
    </row>
    <row r="267" spans="1:20">
      <c r="A267" s="242">
        <v>38610</v>
      </c>
      <c r="B267" s="243" t="s">
        <v>240</v>
      </c>
      <c r="C267" s="254">
        <f t="shared" si="8"/>
        <v>5.7585878911302693E-4</v>
      </c>
      <c r="D267" s="255">
        <f t="shared" si="9"/>
        <v>5.5339238221999664E-4</v>
      </c>
      <c r="E267" s="220">
        <v>17509058</v>
      </c>
      <c r="F267" s="219">
        <v>15974813</v>
      </c>
      <c r="G267" s="219">
        <v>14472</v>
      </c>
      <c r="H267" s="219">
        <v>700587</v>
      </c>
      <c r="I267" s="219">
        <v>33653</v>
      </c>
      <c r="J267" s="219">
        <v>1044275</v>
      </c>
      <c r="K267" s="219">
        <v>1792987</v>
      </c>
      <c r="L267" s="218"/>
      <c r="M267" s="219">
        <v>624954</v>
      </c>
      <c r="N267" s="219">
        <v>6482831</v>
      </c>
      <c r="O267" s="219">
        <v>169684</v>
      </c>
      <c r="P267" s="219">
        <v>7277469</v>
      </c>
      <c r="Q267" s="218"/>
      <c r="R267" s="219">
        <v>-450900</v>
      </c>
      <c r="S267" s="219">
        <v>156444</v>
      </c>
      <c r="T267" s="219">
        <v>-294456</v>
      </c>
    </row>
    <row r="268" spans="1:20">
      <c r="A268" s="242">
        <v>38620</v>
      </c>
      <c r="B268" s="243" t="s">
        <v>241</v>
      </c>
      <c r="C268" s="254">
        <f t="shared" si="8"/>
        <v>3.9896367660247566E-4</v>
      </c>
      <c r="D268" s="255">
        <f t="shared" si="9"/>
        <v>3.9520166873673843E-4</v>
      </c>
      <c r="E268" s="220">
        <v>12503983</v>
      </c>
      <c r="F268" s="219">
        <v>11067592</v>
      </c>
      <c r="G268" s="219">
        <v>10026</v>
      </c>
      <c r="H268" s="219">
        <v>485377</v>
      </c>
      <c r="I268" s="219">
        <v>23315</v>
      </c>
      <c r="J268" s="219">
        <v>145705</v>
      </c>
      <c r="K268" s="219">
        <v>664423</v>
      </c>
      <c r="L268" s="218"/>
      <c r="M268" s="219">
        <v>432978</v>
      </c>
      <c r="N268" s="219">
        <v>4491404</v>
      </c>
      <c r="O268" s="219">
        <v>1502643</v>
      </c>
      <c r="P268" s="219">
        <v>6427025</v>
      </c>
      <c r="Q268" s="218"/>
      <c r="R268" s="219">
        <v>-312392</v>
      </c>
      <c r="S268" s="219">
        <v>-427382</v>
      </c>
      <c r="T268" s="219">
        <v>-739774</v>
      </c>
    </row>
    <row r="269" spans="1:20">
      <c r="A269" s="242">
        <v>38700</v>
      </c>
      <c r="B269" s="243" t="s">
        <v>242</v>
      </c>
      <c r="C269" s="254">
        <f t="shared" si="8"/>
        <v>7.5429902364020226E-4</v>
      </c>
      <c r="D269" s="255">
        <f t="shared" si="9"/>
        <v>7.7918754690728235E-4</v>
      </c>
      <c r="E269" s="220">
        <v>24653104</v>
      </c>
      <c r="F269" s="219">
        <v>20924897</v>
      </c>
      <c r="G269" s="219">
        <v>18956</v>
      </c>
      <c r="H269" s="219">
        <v>917676</v>
      </c>
      <c r="I269" s="219">
        <v>44081</v>
      </c>
      <c r="J269" s="219">
        <v>446728</v>
      </c>
      <c r="K269" s="219">
        <v>1427441</v>
      </c>
      <c r="L269" s="218"/>
      <c r="M269" s="219">
        <v>818608</v>
      </c>
      <c r="N269" s="219">
        <v>8491653</v>
      </c>
      <c r="O269" s="219">
        <v>2056534</v>
      </c>
      <c r="P269" s="219">
        <v>11366795</v>
      </c>
      <c r="Q269" s="218"/>
      <c r="R269" s="219">
        <v>-590619</v>
      </c>
      <c r="S269" s="219">
        <v>-296020</v>
      </c>
      <c r="T269" s="219">
        <v>-886639</v>
      </c>
    </row>
    <row r="270" spans="1:20">
      <c r="A270" s="242">
        <v>38701</v>
      </c>
      <c r="B270" s="243" t="s">
        <v>797</v>
      </c>
      <c r="C270" s="254">
        <f t="shared" si="8"/>
        <v>4.9177330159831149E-5</v>
      </c>
      <c r="D270" s="255">
        <f t="shared" si="9"/>
        <v>4.8626243283292971E-5</v>
      </c>
      <c r="E270" s="220">
        <v>1538510</v>
      </c>
      <c r="F270" s="219">
        <v>1364221</v>
      </c>
      <c r="G270" s="219">
        <v>1236</v>
      </c>
      <c r="H270" s="219">
        <v>59829</v>
      </c>
      <c r="I270" s="219">
        <v>2874</v>
      </c>
      <c r="J270" s="219">
        <v>55969</v>
      </c>
      <c r="K270" s="219">
        <v>119908</v>
      </c>
      <c r="L270" s="218"/>
      <c r="M270" s="219">
        <v>53370</v>
      </c>
      <c r="N270" s="219">
        <v>553622</v>
      </c>
      <c r="O270" s="219">
        <v>49668</v>
      </c>
      <c r="P270" s="219">
        <v>656660</v>
      </c>
      <c r="Q270" s="218"/>
      <c r="R270" s="219">
        <v>-38506</v>
      </c>
      <c r="S270" s="219">
        <v>-9166</v>
      </c>
      <c r="T270" s="219">
        <v>-47672</v>
      </c>
    </row>
    <row r="271" spans="1:20">
      <c r="A271" s="242">
        <v>38800</v>
      </c>
      <c r="B271" s="243" t="s">
        <v>244</v>
      </c>
      <c r="C271" s="254">
        <f t="shared" si="8"/>
        <v>1.3052345328512219E-3</v>
      </c>
      <c r="D271" s="255">
        <f t="shared" si="9"/>
        <v>1.3119644955607457E-3</v>
      </c>
      <c r="E271" s="220">
        <v>41509900</v>
      </c>
      <c r="F271" s="219">
        <v>36208317</v>
      </c>
      <c r="G271" s="219">
        <v>32802</v>
      </c>
      <c r="H271" s="219">
        <v>1587941</v>
      </c>
      <c r="I271" s="219">
        <v>76277</v>
      </c>
      <c r="J271" s="219">
        <v>328744</v>
      </c>
      <c r="K271" s="219">
        <v>2025764</v>
      </c>
      <c r="L271" s="218"/>
      <c r="M271" s="219">
        <v>1416514</v>
      </c>
      <c r="N271" s="219">
        <v>14693907</v>
      </c>
      <c r="O271" s="219">
        <v>2593584</v>
      </c>
      <c r="P271" s="219">
        <v>18704005</v>
      </c>
      <c r="Q271" s="218"/>
      <c r="R271" s="219">
        <v>-1022002</v>
      </c>
      <c r="S271" s="219">
        <v>-541550</v>
      </c>
      <c r="T271" s="219">
        <v>-1563552</v>
      </c>
    </row>
    <row r="272" spans="1:20">
      <c r="A272" s="242">
        <v>38801</v>
      </c>
      <c r="B272" s="243" t="s">
        <v>245</v>
      </c>
      <c r="C272" s="254">
        <f t="shared" si="8"/>
        <v>1.3027956386935864E-4</v>
      </c>
      <c r="D272" s="255">
        <f t="shared" si="9"/>
        <v>1.0635806676102313E-4</v>
      </c>
      <c r="E272" s="220">
        <v>3365116</v>
      </c>
      <c r="F272" s="219">
        <v>3614066</v>
      </c>
      <c r="G272" s="219">
        <v>3274</v>
      </c>
      <c r="H272" s="219">
        <v>158497</v>
      </c>
      <c r="I272" s="219">
        <v>7613</v>
      </c>
      <c r="J272" s="219">
        <v>1230030</v>
      </c>
      <c r="K272" s="219">
        <v>1399414</v>
      </c>
      <c r="L272" s="218"/>
      <c r="M272" s="219">
        <v>141387</v>
      </c>
      <c r="N272" s="219">
        <v>1466645</v>
      </c>
      <c r="O272" s="219">
        <v>446712</v>
      </c>
      <c r="P272" s="219">
        <v>2054744</v>
      </c>
      <c r="Q272" s="218"/>
      <c r="R272" s="219">
        <v>-102008</v>
      </c>
      <c r="S272" s="219">
        <v>243481</v>
      </c>
      <c r="T272" s="219">
        <v>141473</v>
      </c>
    </row>
    <row r="273" spans="1:20">
      <c r="A273" s="242">
        <v>38900</v>
      </c>
      <c r="B273" s="243" t="s">
        <v>246</v>
      </c>
      <c r="C273" s="254">
        <f t="shared" si="8"/>
        <v>3.0247081928107755E-4</v>
      </c>
      <c r="D273" s="255">
        <f t="shared" si="9"/>
        <v>2.7980632248243389E-4</v>
      </c>
      <c r="E273" s="220">
        <v>8852932</v>
      </c>
      <c r="F273" s="220">
        <v>8390798</v>
      </c>
      <c r="G273" s="220">
        <v>7601</v>
      </c>
      <c r="H273" s="220">
        <v>367984</v>
      </c>
      <c r="I273" s="220">
        <v>17676</v>
      </c>
      <c r="J273" s="220">
        <v>769835</v>
      </c>
      <c r="K273" s="220">
        <v>1163096</v>
      </c>
      <c r="L273" s="217"/>
      <c r="M273" s="220">
        <v>328258</v>
      </c>
      <c r="N273" s="220">
        <v>3405118</v>
      </c>
      <c r="O273" s="220">
        <v>559673</v>
      </c>
      <c r="P273" s="220">
        <v>4293049</v>
      </c>
      <c r="Q273" s="217"/>
      <c r="R273" s="220">
        <v>-236834</v>
      </c>
      <c r="S273" s="220">
        <v>-34292</v>
      </c>
      <c r="T273" s="220">
        <v>-271126</v>
      </c>
    </row>
    <row r="274" spans="1:20">
      <c r="A274" s="242">
        <v>39000</v>
      </c>
      <c r="B274" s="243" t="s">
        <v>247</v>
      </c>
      <c r="C274" s="254">
        <f t="shared" si="8"/>
        <v>1.3730553464303638E-2</v>
      </c>
      <c r="D274" s="255">
        <f t="shared" si="9"/>
        <v>1.3725792249454699E-2</v>
      </c>
      <c r="E274" s="220">
        <v>434277197</v>
      </c>
      <c r="F274" s="219">
        <v>380897241</v>
      </c>
      <c r="G274" s="219">
        <v>345065</v>
      </c>
      <c r="H274" s="219">
        <v>16704518</v>
      </c>
      <c r="I274" s="219">
        <v>802401</v>
      </c>
      <c r="J274" s="219">
        <v>8688154</v>
      </c>
      <c r="K274" s="219">
        <v>26540138</v>
      </c>
      <c r="L274" s="218"/>
      <c r="M274" s="219">
        <v>14901169</v>
      </c>
      <c r="N274" s="219">
        <v>154574114</v>
      </c>
      <c r="O274" s="219">
        <v>20888561</v>
      </c>
      <c r="P274" s="219">
        <v>190363844</v>
      </c>
      <c r="Q274" s="218"/>
      <c r="R274" s="219">
        <v>-10751067</v>
      </c>
      <c r="S274" s="219">
        <v>-2158667</v>
      </c>
      <c r="T274" s="219">
        <v>-12909734</v>
      </c>
    </row>
    <row r="275" spans="1:20">
      <c r="A275" s="242">
        <v>39100</v>
      </c>
      <c r="B275" s="243" t="s">
        <v>248</v>
      </c>
      <c r="C275" s="254">
        <f t="shared" si="8"/>
        <v>1.6400166893898141E-3</v>
      </c>
      <c r="D275" s="255">
        <f t="shared" si="9"/>
        <v>1.7486937175396435E-3</v>
      </c>
      <c r="E275" s="220">
        <v>55327794</v>
      </c>
      <c r="F275" s="219">
        <v>45495459</v>
      </c>
      <c r="G275" s="219">
        <v>41216</v>
      </c>
      <c r="H275" s="219">
        <v>1995236</v>
      </c>
      <c r="I275" s="219">
        <v>95841</v>
      </c>
      <c r="J275" s="219">
        <v>0</v>
      </c>
      <c r="K275" s="219">
        <v>2132293</v>
      </c>
      <c r="L275" s="218"/>
      <c r="M275" s="219">
        <v>1779838</v>
      </c>
      <c r="N275" s="219">
        <v>18462775</v>
      </c>
      <c r="O275" s="219">
        <v>12940353</v>
      </c>
      <c r="P275" s="219">
        <v>33182966</v>
      </c>
      <c r="Q275" s="218"/>
      <c r="R275" s="219">
        <v>-1284138</v>
      </c>
      <c r="S275" s="219">
        <v>-3465013</v>
      </c>
      <c r="T275" s="219">
        <v>-4749151</v>
      </c>
    </row>
    <row r="276" spans="1:20">
      <c r="A276" s="242">
        <v>39101</v>
      </c>
      <c r="B276" s="243" t="s">
        <v>249</v>
      </c>
      <c r="C276" s="254">
        <f t="shared" si="8"/>
        <v>2.3448098060747781E-4</v>
      </c>
      <c r="D276" s="255">
        <f t="shared" si="9"/>
        <v>2.207261843766121E-4</v>
      </c>
      <c r="E276" s="220">
        <v>6983666</v>
      </c>
      <c r="F276" s="220">
        <v>6504702</v>
      </c>
      <c r="G276" s="220">
        <v>5893</v>
      </c>
      <c r="H276" s="220">
        <v>285268</v>
      </c>
      <c r="I276" s="220">
        <v>13703</v>
      </c>
      <c r="J276" s="220">
        <v>1930557</v>
      </c>
      <c r="K276" s="220">
        <v>2235421</v>
      </c>
      <c r="L276" s="217"/>
      <c r="M276" s="220">
        <v>254472</v>
      </c>
      <c r="N276" s="220">
        <v>2639711</v>
      </c>
      <c r="O276" s="220">
        <v>0</v>
      </c>
      <c r="P276" s="220">
        <v>2894183</v>
      </c>
      <c r="Q276" s="217"/>
      <c r="R276" s="220">
        <v>-183598</v>
      </c>
      <c r="S276" s="220">
        <v>590714</v>
      </c>
      <c r="T276" s="220">
        <v>407116</v>
      </c>
    </row>
    <row r="277" spans="1:20">
      <c r="A277" s="242">
        <v>39105</v>
      </c>
      <c r="B277" s="243" t="s">
        <v>250</v>
      </c>
      <c r="C277" s="254">
        <f t="shared" si="8"/>
        <v>6.1185249354601154E-4</v>
      </c>
      <c r="D277" s="255">
        <f t="shared" si="9"/>
        <v>6.5294512641241194E-4</v>
      </c>
      <c r="E277" s="220">
        <v>20658857</v>
      </c>
      <c r="F277" s="219">
        <v>16973309</v>
      </c>
      <c r="G277" s="219">
        <v>15377</v>
      </c>
      <c r="H277" s="219">
        <v>744376</v>
      </c>
      <c r="I277" s="219">
        <v>35756</v>
      </c>
      <c r="J277" s="219">
        <v>0</v>
      </c>
      <c r="K277" s="219">
        <v>795509</v>
      </c>
      <c r="L277" s="218"/>
      <c r="M277" s="219">
        <v>664017</v>
      </c>
      <c r="N277" s="219">
        <v>6888037</v>
      </c>
      <c r="O277" s="219">
        <v>6690908</v>
      </c>
      <c r="P277" s="219">
        <v>14242962</v>
      </c>
      <c r="Q277" s="218"/>
      <c r="R277" s="219">
        <v>-479082</v>
      </c>
      <c r="S277" s="219">
        <v>-1902985</v>
      </c>
      <c r="T277" s="219">
        <v>-2382067</v>
      </c>
    </row>
    <row r="278" spans="1:20">
      <c r="A278" s="242">
        <v>39200</v>
      </c>
      <c r="B278" s="243" t="s">
        <v>798</v>
      </c>
      <c r="C278" s="254">
        <f t="shared" si="8"/>
        <v>5.8836962257970665E-2</v>
      </c>
      <c r="D278" s="255">
        <f t="shared" si="9"/>
        <v>5.8655180182564368E-2</v>
      </c>
      <c r="E278" s="220">
        <v>1855820544</v>
      </c>
      <c r="F278" s="219">
        <v>1632187417</v>
      </c>
      <c r="G278" s="219">
        <v>1478643</v>
      </c>
      <c r="H278" s="219">
        <v>71580734</v>
      </c>
      <c r="I278" s="219">
        <v>3438377</v>
      </c>
      <c r="J278" s="219">
        <v>57183802</v>
      </c>
      <c r="K278" s="219">
        <v>133681556</v>
      </c>
      <c r="L278" s="218"/>
      <c r="M278" s="219">
        <v>63853180</v>
      </c>
      <c r="N278" s="219">
        <v>662367424</v>
      </c>
      <c r="O278" s="219">
        <v>42494897</v>
      </c>
      <c r="P278" s="219">
        <v>768715501</v>
      </c>
      <c r="Q278" s="218"/>
      <c r="R278" s="219">
        <v>-46069531</v>
      </c>
      <c r="S278" s="219">
        <v>15482949</v>
      </c>
      <c r="T278" s="219">
        <v>-30586582</v>
      </c>
    </row>
    <row r="279" spans="1:20">
      <c r="A279" s="242">
        <v>39201</v>
      </c>
      <c r="B279" s="243" t="s">
        <v>251</v>
      </c>
      <c r="C279" s="254">
        <f t="shared" si="8"/>
        <v>1.6216142620197152E-4</v>
      </c>
      <c r="D279" s="255">
        <f t="shared" si="9"/>
        <v>1.6577509388749259E-4</v>
      </c>
      <c r="E279" s="220">
        <v>5245041</v>
      </c>
      <c r="F279" s="219">
        <v>4498496</v>
      </c>
      <c r="G279" s="219">
        <v>4075</v>
      </c>
      <c r="H279" s="219">
        <v>197285</v>
      </c>
      <c r="I279" s="219">
        <v>9477</v>
      </c>
      <c r="J279" s="219">
        <v>61124</v>
      </c>
      <c r="K279" s="219">
        <v>271961</v>
      </c>
      <c r="L279" s="218"/>
      <c r="M279" s="219">
        <v>175987</v>
      </c>
      <c r="N279" s="219">
        <v>1825561</v>
      </c>
      <c r="O279" s="219">
        <v>740429</v>
      </c>
      <c r="P279" s="219">
        <v>2741977</v>
      </c>
      <c r="Q279" s="218"/>
      <c r="R279" s="219">
        <v>-126972</v>
      </c>
      <c r="S279" s="219">
        <v>-151579</v>
      </c>
      <c r="T279" s="219">
        <v>-278551</v>
      </c>
    </row>
    <row r="280" spans="1:20">
      <c r="A280" s="242">
        <v>39204</v>
      </c>
      <c r="B280" s="243" t="s">
        <v>252</v>
      </c>
      <c r="C280" s="254">
        <f t="shared" si="8"/>
        <v>2.9408030530423486E-4</v>
      </c>
      <c r="D280" s="255">
        <f t="shared" si="9"/>
        <v>2.4220828778414173E-4</v>
      </c>
      <c r="E280" s="220">
        <v>7663349</v>
      </c>
      <c r="F280" s="219">
        <v>8158038</v>
      </c>
      <c r="G280" s="219">
        <v>7391</v>
      </c>
      <c r="H280" s="219">
        <v>357777</v>
      </c>
      <c r="I280" s="219">
        <v>17186</v>
      </c>
      <c r="J280" s="219">
        <v>4403348</v>
      </c>
      <c r="K280" s="219">
        <v>4785702</v>
      </c>
      <c r="L280" s="218"/>
      <c r="M280" s="219">
        <v>319152</v>
      </c>
      <c r="N280" s="219">
        <v>3310661</v>
      </c>
      <c r="O280" s="219">
        <v>0</v>
      </c>
      <c r="P280" s="219">
        <v>3629813</v>
      </c>
      <c r="Q280" s="218"/>
      <c r="R280" s="219">
        <v>-230266</v>
      </c>
      <c r="S280" s="219">
        <v>1240069</v>
      </c>
      <c r="T280" s="219">
        <v>1009803</v>
      </c>
    </row>
    <row r="281" spans="1:20">
      <c r="A281" s="242">
        <v>39205</v>
      </c>
      <c r="B281" s="243" t="s">
        <v>253</v>
      </c>
      <c r="C281" s="254">
        <f t="shared" si="8"/>
        <v>4.6395481854174291E-3</v>
      </c>
      <c r="D281" s="255">
        <f t="shared" si="9"/>
        <v>4.7544235016977569E-3</v>
      </c>
      <c r="E281" s="220">
        <v>150427580</v>
      </c>
      <c r="F281" s="219">
        <v>128705016</v>
      </c>
      <c r="G281" s="219">
        <v>116597</v>
      </c>
      <c r="H281" s="219">
        <v>5644450</v>
      </c>
      <c r="I281" s="219">
        <v>271131</v>
      </c>
      <c r="J281" s="219">
        <v>8498041</v>
      </c>
      <c r="K281" s="219">
        <v>14530219</v>
      </c>
      <c r="L281" s="218"/>
      <c r="M281" s="219">
        <v>5035099</v>
      </c>
      <c r="N281" s="219">
        <v>52230528</v>
      </c>
      <c r="O281" s="219">
        <v>3789730</v>
      </c>
      <c r="P281" s="219">
        <v>61055357</v>
      </c>
      <c r="Q281" s="218"/>
      <c r="R281" s="219">
        <v>-3632783</v>
      </c>
      <c r="S281" s="219">
        <v>2055903</v>
      </c>
      <c r="T281" s="219">
        <v>-1576880</v>
      </c>
    </row>
    <row r="282" spans="1:20">
      <c r="A282" s="242">
        <v>39208</v>
      </c>
      <c r="B282" s="243" t="s">
        <v>799</v>
      </c>
      <c r="C282" s="254">
        <f t="shared" si="8"/>
        <v>3.7796641177063482E-4</v>
      </c>
      <c r="D282" s="255">
        <f t="shared" si="9"/>
        <v>3.4937919926165013E-4</v>
      </c>
      <c r="E282" s="220">
        <v>11054183</v>
      </c>
      <c r="F282" s="219">
        <v>10485110</v>
      </c>
      <c r="G282" s="219">
        <v>9499</v>
      </c>
      <c r="H282" s="219">
        <v>459832</v>
      </c>
      <c r="I282" s="219">
        <v>22088</v>
      </c>
      <c r="J282" s="219">
        <v>911120</v>
      </c>
      <c r="K282" s="219">
        <v>1402539</v>
      </c>
      <c r="L282" s="218"/>
      <c r="M282" s="219">
        <v>410190</v>
      </c>
      <c r="N282" s="219">
        <v>4255023</v>
      </c>
      <c r="O282" s="219">
        <v>420450</v>
      </c>
      <c r="P282" s="219">
        <v>5085663</v>
      </c>
      <c r="Q282" s="218"/>
      <c r="R282" s="219">
        <v>-295948</v>
      </c>
      <c r="S282" s="219">
        <v>65950</v>
      </c>
      <c r="T282" s="219">
        <v>-229998</v>
      </c>
    </row>
    <row r="283" spans="1:20">
      <c r="A283" s="242">
        <v>39209</v>
      </c>
      <c r="B283" s="243" t="s">
        <v>254</v>
      </c>
      <c r="C283" s="254">
        <f t="shared" si="8"/>
        <v>1.6279385091931867E-4</v>
      </c>
      <c r="D283" s="255">
        <f t="shared" si="9"/>
        <v>1.7742101135883711E-4</v>
      </c>
      <c r="E283" s="220">
        <v>5613512</v>
      </c>
      <c r="F283" s="219">
        <v>4516040</v>
      </c>
      <c r="G283" s="219">
        <v>4091</v>
      </c>
      <c r="H283" s="219">
        <v>198054</v>
      </c>
      <c r="I283" s="219">
        <v>9514</v>
      </c>
      <c r="J283" s="219">
        <v>112216</v>
      </c>
      <c r="K283" s="219">
        <v>323875</v>
      </c>
      <c r="L283" s="218"/>
      <c r="M283" s="219">
        <v>176673</v>
      </c>
      <c r="N283" s="219">
        <v>1832680</v>
      </c>
      <c r="O283" s="219">
        <v>800555</v>
      </c>
      <c r="P283" s="219">
        <v>2809908</v>
      </c>
      <c r="Q283" s="218"/>
      <c r="R283" s="219">
        <v>-127470</v>
      </c>
      <c r="S283" s="219">
        <v>-131966</v>
      </c>
      <c r="T283" s="219">
        <v>-259436</v>
      </c>
    </row>
    <row r="284" spans="1:20">
      <c r="A284" s="242">
        <v>39220</v>
      </c>
      <c r="B284" s="243" t="s">
        <v>800</v>
      </c>
      <c r="C284" s="254">
        <f t="shared" si="8"/>
        <v>6.3216697471555919E-5</v>
      </c>
      <c r="D284" s="255">
        <f t="shared" si="9"/>
        <v>3.5455902203366267E-5</v>
      </c>
      <c r="E284" s="220">
        <v>1121807</v>
      </c>
      <c r="F284" s="219">
        <v>1753685</v>
      </c>
      <c r="G284" s="219">
        <v>1589</v>
      </c>
      <c r="H284" s="219">
        <v>76909</v>
      </c>
      <c r="I284" s="219">
        <v>3694</v>
      </c>
      <c r="J284" s="219">
        <v>1965542</v>
      </c>
      <c r="K284" s="219">
        <v>2047734</v>
      </c>
      <c r="L284" s="218"/>
      <c r="M284" s="219">
        <v>68606</v>
      </c>
      <c r="N284" s="219">
        <v>711673</v>
      </c>
      <c r="O284" s="219">
        <v>0</v>
      </c>
      <c r="P284" s="219">
        <v>780279</v>
      </c>
      <c r="Q284" s="218"/>
      <c r="R284" s="219">
        <v>-49500</v>
      </c>
      <c r="S284" s="219">
        <v>444326</v>
      </c>
      <c r="T284" s="219">
        <v>394826</v>
      </c>
    </row>
    <row r="285" spans="1:20">
      <c r="A285" s="242">
        <v>39300</v>
      </c>
      <c r="B285" s="243" t="s">
        <v>255</v>
      </c>
      <c r="C285" s="254">
        <f t="shared" si="8"/>
        <v>6.2135897904586122E-4</v>
      </c>
      <c r="D285" s="255">
        <f t="shared" si="9"/>
        <v>6.9134829394792887E-4</v>
      </c>
      <c r="E285" s="220">
        <v>21873914</v>
      </c>
      <c r="F285" s="219">
        <v>17237027</v>
      </c>
      <c r="G285" s="219">
        <v>15615</v>
      </c>
      <c r="H285" s="219">
        <v>755942</v>
      </c>
      <c r="I285" s="219">
        <v>36312</v>
      </c>
      <c r="J285" s="219">
        <v>0</v>
      </c>
      <c r="K285" s="219">
        <v>807869</v>
      </c>
      <c r="L285" s="218"/>
      <c r="M285" s="219">
        <v>674334</v>
      </c>
      <c r="N285" s="219">
        <v>6995058</v>
      </c>
      <c r="O285" s="219">
        <v>5529323</v>
      </c>
      <c r="P285" s="219">
        <v>13198715</v>
      </c>
      <c r="Q285" s="218"/>
      <c r="R285" s="219">
        <v>-486525</v>
      </c>
      <c r="S285" s="219">
        <v>-1580498</v>
      </c>
      <c r="T285" s="219">
        <v>-2067023</v>
      </c>
    </row>
    <row r="286" spans="1:20">
      <c r="A286" s="242">
        <v>39301</v>
      </c>
      <c r="B286" s="243" t="s">
        <v>256</v>
      </c>
      <c r="C286" s="254">
        <f t="shared" si="8"/>
        <v>3.3448324718176104E-5</v>
      </c>
      <c r="D286" s="255">
        <f t="shared" si="9"/>
        <v>2.8690245243250141E-5</v>
      </c>
      <c r="E286" s="220">
        <v>907745</v>
      </c>
      <c r="F286" s="219">
        <v>927885</v>
      </c>
      <c r="G286" s="219">
        <v>841</v>
      </c>
      <c r="H286" s="219">
        <v>40693</v>
      </c>
      <c r="I286" s="219">
        <v>1955</v>
      </c>
      <c r="J286" s="219">
        <v>283361</v>
      </c>
      <c r="K286" s="219">
        <v>326850</v>
      </c>
      <c r="L286" s="218"/>
      <c r="M286" s="219">
        <v>36300</v>
      </c>
      <c r="N286" s="219">
        <v>376550</v>
      </c>
      <c r="O286" s="219">
        <v>687318</v>
      </c>
      <c r="P286" s="219">
        <v>1100168</v>
      </c>
      <c r="Q286" s="218"/>
      <c r="R286" s="219">
        <v>-26191</v>
      </c>
      <c r="S286" s="219">
        <v>-114464</v>
      </c>
      <c r="T286" s="219">
        <v>-140655</v>
      </c>
    </row>
    <row r="287" spans="1:20">
      <c r="A287" s="242">
        <v>39400</v>
      </c>
      <c r="B287" s="243" t="s">
        <v>257</v>
      </c>
      <c r="C287" s="254">
        <f t="shared" si="8"/>
        <v>4.2191354914433384E-4</v>
      </c>
      <c r="D287" s="255">
        <f t="shared" si="9"/>
        <v>4.72602324207834E-4</v>
      </c>
      <c r="E287" s="220">
        <v>14952901</v>
      </c>
      <c r="F287" s="219">
        <v>11704241</v>
      </c>
      <c r="G287" s="219">
        <v>10603</v>
      </c>
      <c r="H287" s="219">
        <v>513298</v>
      </c>
      <c r="I287" s="219">
        <v>24656</v>
      </c>
      <c r="J287" s="219">
        <v>0</v>
      </c>
      <c r="K287" s="219">
        <v>548557</v>
      </c>
      <c r="L287" s="218"/>
      <c r="M287" s="219">
        <v>457884</v>
      </c>
      <c r="N287" s="219">
        <v>4749766</v>
      </c>
      <c r="O287" s="219">
        <v>3981400</v>
      </c>
      <c r="P287" s="219">
        <v>9189050</v>
      </c>
      <c r="Q287" s="218"/>
      <c r="R287" s="219">
        <v>-330359</v>
      </c>
      <c r="S287" s="219">
        <v>-998158</v>
      </c>
      <c r="T287" s="219">
        <v>-1328517</v>
      </c>
    </row>
    <row r="288" spans="1:20">
      <c r="A288" s="242">
        <v>39401</v>
      </c>
      <c r="B288" s="243" t="s">
        <v>258</v>
      </c>
      <c r="C288" s="254">
        <f t="shared" si="8"/>
        <v>4.5103496986840283E-4</v>
      </c>
      <c r="D288" s="255">
        <f t="shared" si="9"/>
        <v>3.7276319748271504E-4</v>
      </c>
      <c r="E288" s="220">
        <v>11794041</v>
      </c>
      <c r="F288" s="219">
        <v>12512094</v>
      </c>
      <c r="G288" s="219">
        <v>11335</v>
      </c>
      <c r="H288" s="219">
        <v>548727</v>
      </c>
      <c r="I288" s="219">
        <v>26358</v>
      </c>
      <c r="J288" s="219">
        <v>5829663</v>
      </c>
      <c r="K288" s="219">
        <v>6416083</v>
      </c>
      <c r="L288" s="218"/>
      <c r="M288" s="219">
        <v>489488</v>
      </c>
      <c r="N288" s="219">
        <v>5077605</v>
      </c>
      <c r="O288" s="219">
        <v>0</v>
      </c>
      <c r="P288" s="219">
        <v>5567093</v>
      </c>
      <c r="Q288" s="218"/>
      <c r="R288" s="219">
        <v>-353163</v>
      </c>
      <c r="S288" s="219">
        <v>1749647</v>
      </c>
      <c r="T288" s="219">
        <v>1396484</v>
      </c>
    </row>
    <row r="289" spans="1:20">
      <c r="A289" s="242">
        <v>39500</v>
      </c>
      <c r="B289" s="243" t="s">
        <v>259</v>
      </c>
      <c r="C289" s="254">
        <f t="shared" si="8"/>
        <v>1.8277986343722087E-3</v>
      </c>
      <c r="D289" s="255">
        <f t="shared" si="9"/>
        <v>1.8071012470284842E-3</v>
      </c>
      <c r="E289" s="220">
        <v>57175779</v>
      </c>
      <c r="F289" s="219">
        <v>50704690</v>
      </c>
      <c r="G289" s="219">
        <v>45935</v>
      </c>
      <c r="H289" s="219">
        <v>2223690</v>
      </c>
      <c r="I289" s="219">
        <v>106815</v>
      </c>
      <c r="J289" s="219">
        <v>2347044</v>
      </c>
      <c r="K289" s="219">
        <v>4723484</v>
      </c>
      <c r="L289" s="218"/>
      <c r="M289" s="219">
        <v>1983630</v>
      </c>
      <c r="N289" s="219">
        <v>20576764</v>
      </c>
      <c r="O289" s="219">
        <v>451161</v>
      </c>
      <c r="P289" s="219">
        <v>23011555</v>
      </c>
      <c r="Q289" s="218"/>
      <c r="R289" s="219">
        <v>-1431172</v>
      </c>
      <c r="S289" s="219">
        <v>662050</v>
      </c>
      <c r="T289" s="219">
        <v>-769122</v>
      </c>
    </row>
    <row r="290" spans="1:20">
      <c r="A290" s="242">
        <v>39501</v>
      </c>
      <c r="B290" s="243" t="s">
        <v>801</v>
      </c>
      <c r="C290" s="254">
        <f t="shared" si="8"/>
        <v>4.8360231945734684E-5</v>
      </c>
      <c r="D290" s="255">
        <f t="shared" si="9"/>
        <v>4.8012390336579513E-5</v>
      </c>
      <c r="E290" s="220">
        <v>1519088</v>
      </c>
      <c r="F290" s="219">
        <v>1341554</v>
      </c>
      <c r="G290" s="219">
        <v>1215</v>
      </c>
      <c r="H290" s="219">
        <v>58835</v>
      </c>
      <c r="I290" s="219">
        <v>2826</v>
      </c>
      <c r="J290" s="219">
        <v>19053</v>
      </c>
      <c r="K290" s="219">
        <v>81929</v>
      </c>
      <c r="L290" s="218"/>
      <c r="M290" s="219">
        <v>52483</v>
      </c>
      <c r="N290" s="219">
        <v>544424</v>
      </c>
      <c r="O290" s="219">
        <v>263028</v>
      </c>
      <c r="P290" s="219">
        <v>859935</v>
      </c>
      <c r="Q290" s="218"/>
      <c r="R290" s="219">
        <v>-37865</v>
      </c>
      <c r="S290" s="219">
        <v>-64387</v>
      </c>
      <c r="T290" s="219">
        <v>-102252</v>
      </c>
    </row>
    <row r="291" spans="1:20">
      <c r="A291" s="242">
        <v>39600</v>
      </c>
      <c r="B291" s="243" t="s">
        <v>261</v>
      </c>
      <c r="C291" s="254">
        <f t="shared" si="8"/>
        <v>5.627107787316398E-3</v>
      </c>
      <c r="D291" s="255">
        <f t="shared" si="9"/>
        <v>5.6158126965825048E-3</v>
      </c>
      <c r="E291" s="220">
        <v>177681503</v>
      </c>
      <c r="F291" s="219">
        <v>156100760</v>
      </c>
      <c r="G291" s="219">
        <v>141416</v>
      </c>
      <c r="H291" s="219">
        <v>6845909</v>
      </c>
      <c r="I291" s="219">
        <v>328843</v>
      </c>
      <c r="J291" s="219">
        <v>4366213</v>
      </c>
      <c r="K291" s="219">
        <v>11682381</v>
      </c>
      <c r="L291" s="218"/>
      <c r="M291" s="219">
        <v>6106854</v>
      </c>
      <c r="N291" s="219">
        <v>63348153</v>
      </c>
      <c r="O291" s="219">
        <v>5884335</v>
      </c>
      <c r="P291" s="219">
        <v>75339342</v>
      </c>
      <c r="Q291" s="218"/>
      <c r="R291" s="219">
        <v>-4406043</v>
      </c>
      <c r="S291" s="219">
        <v>378967</v>
      </c>
      <c r="T291" s="219">
        <v>-4027076</v>
      </c>
    </row>
    <row r="292" spans="1:20">
      <c r="A292" s="242">
        <v>39605</v>
      </c>
      <c r="B292" s="243" t="s">
        <v>262</v>
      </c>
      <c r="C292" s="254">
        <f t="shared" si="8"/>
        <v>7.9808744201991595E-4</v>
      </c>
      <c r="D292" s="255">
        <f t="shared" si="9"/>
        <v>8.1523403999533037E-4</v>
      </c>
      <c r="E292" s="220">
        <v>25793597</v>
      </c>
      <c r="F292" s="219">
        <v>22139625</v>
      </c>
      <c r="G292" s="219">
        <v>20057</v>
      </c>
      <c r="H292" s="219">
        <v>970949</v>
      </c>
      <c r="I292" s="219">
        <v>46639</v>
      </c>
      <c r="J292" s="219">
        <v>1230429</v>
      </c>
      <c r="K292" s="219">
        <v>2268074</v>
      </c>
      <c r="L292" s="218"/>
      <c r="M292" s="219">
        <v>866129</v>
      </c>
      <c r="N292" s="219">
        <v>8984609</v>
      </c>
      <c r="O292" s="219">
        <v>1501158</v>
      </c>
      <c r="P292" s="219">
        <v>11351896</v>
      </c>
      <c r="Q292" s="218"/>
      <c r="R292" s="219">
        <v>-624907</v>
      </c>
      <c r="S292" s="219">
        <v>15556</v>
      </c>
      <c r="T292" s="219">
        <v>-609351</v>
      </c>
    </row>
    <row r="293" spans="1:20">
      <c r="A293" s="242">
        <v>39700</v>
      </c>
      <c r="B293" s="243" t="s">
        <v>263</v>
      </c>
      <c r="C293" s="254">
        <f t="shared" si="8"/>
        <v>3.0837326252713118E-3</v>
      </c>
      <c r="D293" s="255">
        <f t="shared" si="9"/>
        <v>3.1313710573434126E-3</v>
      </c>
      <c r="E293" s="220">
        <v>99075013</v>
      </c>
      <c r="F293" s="219">
        <v>85545368</v>
      </c>
      <c r="G293" s="219">
        <v>77498</v>
      </c>
      <c r="H293" s="219">
        <v>3751653</v>
      </c>
      <c r="I293" s="219">
        <v>180210</v>
      </c>
      <c r="J293" s="219">
        <v>765460</v>
      </c>
      <c r="K293" s="219">
        <v>4774821</v>
      </c>
      <c r="L293" s="218"/>
      <c r="M293" s="219">
        <v>3346640</v>
      </c>
      <c r="N293" s="219">
        <v>34715661</v>
      </c>
      <c r="O293" s="219">
        <v>9253193</v>
      </c>
      <c r="P293" s="219">
        <v>47315494</v>
      </c>
      <c r="Q293" s="218"/>
      <c r="R293" s="219">
        <v>-2414573</v>
      </c>
      <c r="S293" s="219">
        <v>-2221412</v>
      </c>
      <c r="T293" s="219">
        <v>-4635985</v>
      </c>
    </row>
    <row r="294" spans="1:20">
      <c r="A294" s="242">
        <v>39703</v>
      </c>
      <c r="B294" s="243" t="s">
        <v>264</v>
      </c>
      <c r="C294" s="254">
        <f t="shared" si="8"/>
        <v>2.2366256708875376E-4</v>
      </c>
      <c r="D294" s="255">
        <f t="shared" si="9"/>
        <v>2.3041704563722372E-4</v>
      </c>
      <c r="E294" s="220">
        <v>7290280</v>
      </c>
      <c r="F294" s="219">
        <v>6204590</v>
      </c>
      <c r="G294" s="219">
        <v>5621</v>
      </c>
      <c r="H294" s="219">
        <v>272107</v>
      </c>
      <c r="I294" s="219">
        <v>13071</v>
      </c>
      <c r="J294" s="219">
        <v>2647890</v>
      </c>
      <c r="K294" s="219">
        <v>2938689</v>
      </c>
      <c r="L294" s="218"/>
      <c r="M294" s="219">
        <v>242731</v>
      </c>
      <c r="N294" s="219">
        <v>2517921</v>
      </c>
      <c r="O294" s="219">
        <v>277210</v>
      </c>
      <c r="P294" s="219">
        <v>3037862</v>
      </c>
      <c r="Q294" s="218"/>
      <c r="R294" s="219">
        <v>-175127</v>
      </c>
      <c r="S294" s="219">
        <v>832297</v>
      </c>
      <c r="T294" s="219">
        <v>657170</v>
      </c>
    </row>
    <row r="295" spans="1:20">
      <c r="A295" s="242">
        <v>39705</v>
      </c>
      <c r="B295" s="243" t="s">
        <v>265</v>
      </c>
      <c r="C295" s="254">
        <f t="shared" si="8"/>
        <v>7.5723847922197604E-4</v>
      </c>
      <c r="D295" s="255">
        <f t="shared" si="9"/>
        <v>7.6073380998838917E-4</v>
      </c>
      <c r="E295" s="220">
        <v>24069237</v>
      </c>
      <c r="F295" s="219">
        <v>21006440</v>
      </c>
      <c r="G295" s="219">
        <v>19030</v>
      </c>
      <c r="H295" s="219">
        <v>921252</v>
      </c>
      <c r="I295" s="219">
        <v>44252</v>
      </c>
      <c r="J295" s="219">
        <v>431481</v>
      </c>
      <c r="K295" s="219">
        <v>1416015</v>
      </c>
      <c r="L295" s="218"/>
      <c r="M295" s="219">
        <v>821798</v>
      </c>
      <c r="N295" s="219">
        <v>8524745</v>
      </c>
      <c r="O295" s="219">
        <v>808088</v>
      </c>
      <c r="P295" s="219">
        <v>10154631</v>
      </c>
      <c r="Q295" s="218"/>
      <c r="R295" s="219">
        <v>-592921</v>
      </c>
      <c r="S295" s="219">
        <v>-214528</v>
      </c>
      <c r="T295" s="219">
        <v>-807449</v>
      </c>
    </row>
    <row r="296" spans="1:20">
      <c r="A296" s="242">
        <v>39800</v>
      </c>
      <c r="B296" s="243" t="s">
        <v>266</v>
      </c>
      <c r="C296" s="254">
        <f t="shared" si="8"/>
        <v>3.3557448983130129E-3</v>
      </c>
      <c r="D296" s="255">
        <f t="shared" si="9"/>
        <v>3.4922009750341407E-3</v>
      </c>
      <c r="E296" s="220">
        <v>110491491</v>
      </c>
      <c r="F296" s="219">
        <v>93091220</v>
      </c>
      <c r="G296" s="219">
        <v>84334</v>
      </c>
      <c r="H296" s="219">
        <v>4082581</v>
      </c>
      <c r="I296" s="219">
        <v>196107</v>
      </c>
      <c r="J296" s="219">
        <v>873996</v>
      </c>
      <c r="K296" s="219">
        <v>5237018</v>
      </c>
      <c r="L296" s="218"/>
      <c r="M296" s="219">
        <v>3641843</v>
      </c>
      <c r="N296" s="219">
        <v>37777887</v>
      </c>
      <c r="O296" s="219">
        <v>13279461</v>
      </c>
      <c r="P296" s="219">
        <v>54699191</v>
      </c>
      <c r="Q296" s="218"/>
      <c r="R296" s="219">
        <v>-2627558</v>
      </c>
      <c r="S296" s="219">
        <v>-2710596</v>
      </c>
      <c r="T296" s="219">
        <v>-5338154</v>
      </c>
    </row>
    <row r="297" spans="1:20">
      <c r="A297" s="242">
        <v>39805</v>
      </c>
      <c r="B297" s="243" t="s">
        <v>267</v>
      </c>
      <c r="C297" s="254">
        <f t="shared" si="8"/>
        <v>3.9042132878446413E-4</v>
      </c>
      <c r="D297" s="255">
        <f t="shared" si="9"/>
        <v>4.1877824269687889E-4</v>
      </c>
      <c r="E297" s="220">
        <v>13249934</v>
      </c>
      <c r="F297" s="219">
        <v>10830620</v>
      </c>
      <c r="G297" s="219">
        <v>9812</v>
      </c>
      <c r="H297" s="219">
        <v>474984</v>
      </c>
      <c r="I297" s="219">
        <v>22816</v>
      </c>
      <c r="J297" s="219">
        <v>433268</v>
      </c>
      <c r="K297" s="219">
        <v>940880</v>
      </c>
      <c r="L297" s="218"/>
      <c r="M297" s="219">
        <v>423707</v>
      </c>
      <c r="N297" s="219">
        <v>4395236</v>
      </c>
      <c r="O297" s="219">
        <v>1223554</v>
      </c>
      <c r="P297" s="219">
        <v>6042497</v>
      </c>
      <c r="Q297" s="218"/>
      <c r="R297" s="219">
        <v>-305702</v>
      </c>
      <c r="S297" s="219">
        <v>-184121</v>
      </c>
      <c r="T297" s="219">
        <v>-489823</v>
      </c>
    </row>
    <row r="298" spans="1:20">
      <c r="A298" s="242">
        <v>39900</v>
      </c>
      <c r="B298" s="243" t="s">
        <v>268</v>
      </c>
      <c r="C298" s="254">
        <f t="shared" si="8"/>
        <v>1.7021696487751754E-3</v>
      </c>
      <c r="D298" s="255">
        <f t="shared" si="9"/>
        <v>1.7793479002972013E-3</v>
      </c>
      <c r="E298" s="220">
        <v>56297677</v>
      </c>
      <c r="F298" s="220">
        <v>47219635</v>
      </c>
      <c r="G298" s="220">
        <v>42778</v>
      </c>
      <c r="H298" s="220">
        <v>2070851</v>
      </c>
      <c r="I298" s="220">
        <v>99473</v>
      </c>
      <c r="J298" s="220">
        <v>1235592</v>
      </c>
      <c r="K298" s="220">
        <v>3448694</v>
      </c>
      <c r="L298" s="217"/>
      <c r="M298" s="220">
        <v>1847290</v>
      </c>
      <c r="N298" s="220">
        <v>19162473</v>
      </c>
      <c r="O298" s="220">
        <v>6576921</v>
      </c>
      <c r="P298" s="220">
        <v>27586684</v>
      </c>
      <c r="Q298" s="217"/>
      <c r="R298" s="220">
        <v>-1332805</v>
      </c>
      <c r="S298" s="220">
        <v>-1016125</v>
      </c>
      <c r="T298" s="220">
        <v>-2348930</v>
      </c>
    </row>
    <row r="299" spans="1:20">
      <c r="A299" s="242">
        <v>40000</v>
      </c>
      <c r="B299" s="243" t="s">
        <v>674</v>
      </c>
      <c r="C299" s="254">
        <f t="shared" si="8"/>
        <v>2.9131741243709659E-3</v>
      </c>
      <c r="D299" s="255">
        <f t="shared" si="9"/>
        <v>2.7101752669226064E-3</v>
      </c>
      <c r="E299" s="220">
        <v>85748589</v>
      </c>
      <c r="F299" s="219">
        <v>80813930</v>
      </c>
      <c r="G299" s="219">
        <v>73212</v>
      </c>
      <c r="H299" s="219">
        <v>3544152</v>
      </c>
      <c r="I299" s="219">
        <v>170243</v>
      </c>
      <c r="J299" s="219">
        <v>21579629</v>
      </c>
      <c r="K299" s="219">
        <v>25367236</v>
      </c>
      <c r="L299" s="218"/>
      <c r="M299" s="219">
        <v>3161540</v>
      </c>
      <c r="N299" s="219">
        <v>32795569</v>
      </c>
      <c r="O299" s="219">
        <v>11789787</v>
      </c>
      <c r="P299" s="219">
        <v>47746896</v>
      </c>
      <c r="Q299" s="218"/>
      <c r="R299" s="219">
        <v>-2281027</v>
      </c>
      <c r="S299" s="219">
        <v>415009</v>
      </c>
      <c r="T299" s="219">
        <v>-1866018</v>
      </c>
    </row>
    <row r="300" spans="1:20">
      <c r="A300" s="242">
        <v>51000</v>
      </c>
      <c r="B300" s="243" t="s">
        <v>802</v>
      </c>
      <c r="C300" s="254">
        <f t="shared" si="8"/>
        <v>2.673511666137127E-2</v>
      </c>
      <c r="D300" s="255">
        <f t="shared" si="9"/>
        <v>2.4805642138075085E-2</v>
      </c>
      <c r="E300" s="220">
        <v>784838102</v>
      </c>
      <c r="F300" s="219">
        <v>741654894</v>
      </c>
      <c r="G300" s="219">
        <v>671885</v>
      </c>
      <c r="H300" s="219">
        <v>32525800</v>
      </c>
      <c r="I300" s="219">
        <v>1562375</v>
      </c>
      <c r="J300" s="219">
        <v>69745685</v>
      </c>
      <c r="K300" s="219">
        <v>104505745</v>
      </c>
      <c r="L300" s="218"/>
      <c r="M300" s="219">
        <v>29014452</v>
      </c>
      <c r="N300" s="219">
        <v>300975266</v>
      </c>
      <c r="O300" s="219">
        <v>57390364</v>
      </c>
      <c r="P300" s="219">
        <v>387380082</v>
      </c>
      <c r="Q300" s="218"/>
      <c r="R300" s="219">
        <v>-20933684</v>
      </c>
      <c r="S300" s="219">
        <v>-8027790</v>
      </c>
      <c r="T300" s="219">
        <v>-28961474</v>
      </c>
    </row>
    <row r="301" spans="1:20">
      <c r="A301" s="242">
        <v>51000.2</v>
      </c>
      <c r="B301" s="243" t="s">
        <v>803</v>
      </c>
      <c r="C301" s="254">
        <f t="shared" si="8"/>
        <v>1.9416491421836968E-5</v>
      </c>
      <c r="D301" s="255">
        <f t="shared" si="9"/>
        <v>2.6134041722946157E-5</v>
      </c>
      <c r="E301" s="220">
        <v>826868</v>
      </c>
      <c r="F301" s="220">
        <v>538630</v>
      </c>
      <c r="G301" s="220">
        <v>488</v>
      </c>
      <c r="H301" s="220">
        <v>23622</v>
      </c>
      <c r="I301" s="220">
        <v>1135</v>
      </c>
      <c r="J301" s="220">
        <v>394741</v>
      </c>
      <c r="K301" s="220">
        <v>419986</v>
      </c>
      <c r="L301" s="217"/>
      <c r="M301" s="220">
        <v>21072</v>
      </c>
      <c r="N301" s="220">
        <v>218585</v>
      </c>
      <c r="O301" s="220">
        <v>216435</v>
      </c>
      <c r="P301" s="220">
        <v>456092</v>
      </c>
      <c r="Q301" s="217"/>
      <c r="R301" s="220">
        <v>-15204</v>
      </c>
      <c r="S301" s="220">
        <v>69489</v>
      </c>
      <c r="T301" s="220">
        <v>54285</v>
      </c>
    </row>
    <row r="302" spans="1:20">
      <c r="A302" s="242">
        <v>51000.3</v>
      </c>
      <c r="B302" s="243" t="s">
        <v>804</v>
      </c>
      <c r="C302" s="254">
        <f t="shared" si="8"/>
        <v>7.2298314970744508E-4</v>
      </c>
      <c r="D302" s="255">
        <f t="shared" si="9"/>
        <v>6.6386799199095634E-4</v>
      </c>
      <c r="E302" s="220">
        <v>21004451</v>
      </c>
      <c r="F302" s="219">
        <v>20056168</v>
      </c>
      <c r="G302" s="219">
        <v>18169</v>
      </c>
      <c r="H302" s="219">
        <v>879577</v>
      </c>
      <c r="I302" s="219">
        <v>42250</v>
      </c>
      <c r="J302" s="219">
        <v>3590261</v>
      </c>
      <c r="K302" s="219">
        <v>4530257</v>
      </c>
      <c r="L302" s="218"/>
      <c r="M302" s="219">
        <v>784622</v>
      </c>
      <c r="N302" s="219">
        <v>8139110</v>
      </c>
      <c r="O302" s="219">
        <v>0</v>
      </c>
      <c r="P302" s="219">
        <v>8923732</v>
      </c>
      <c r="Q302" s="218"/>
      <c r="R302" s="219">
        <v>-566099</v>
      </c>
      <c r="S302" s="219">
        <v>904220</v>
      </c>
      <c r="T302" s="219">
        <v>338121</v>
      </c>
    </row>
    <row r="303" spans="1:20">
      <c r="A303" s="242">
        <v>60000</v>
      </c>
      <c r="B303" s="243" t="s">
        <v>805</v>
      </c>
      <c r="C303" s="254">
        <f t="shared" si="8"/>
        <v>1.3036373576373882E-4</v>
      </c>
      <c r="D303" s="255">
        <f t="shared" si="9"/>
        <v>1.3165792967526738E-4</v>
      </c>
      <c r="E303" s="220">
        <v>4165591</v>
      </c>
      <c r="F303" s="219">
        <v>3616401</v>
      </c>
      <c r="G303" s="219">
        <v>3276</v>
      </c>
      <c r="H303" s="219">
        <v>158600</v>
      </c>
      <c r="I303" s="219">
        <v>7618</v>
      </c>
      <c r="J303" s="219">
        <v>746810</v>
      </c>
      <c r="K303" s="219">
        <v>916304</v>
      </c>
      <c r="L303" s="218"/>
      <c r="M303" s="219">
        <v>141478</v>
      </c>
      <c r="N303" s="219">
        <v>1467592</v>
      </c>
      <c r="O303" s="219">
        <v>464512</v>
      </c>
      <c r="P303" s="219">
        <v>2073582</v>
      </c>
      <c r="Q303" s="218"/>
      <c r="R303" s="219">
        <v>-102075</v>
      </c>
      <c r="S303" s="219">
        <v>-35841</v>
      </c>
      <c r="T303" s="219">
        <v>-137916</v>
      </c>
    </row>
    <row r="304" spans="1:20">
      <c r="A304" s="242">
        <v>90901</v>
      </c>
      <c r="B304" s="243" t="s">
        <v>676</v>
      </c>
      <c r="C304" s="254">
        <f t="shared" si="8"/>
        <v>8.1865144689520204E-4</v>
      </c>
      <c r="D304" s="255">
        <f t="shared" si="9"/>
        <v>8.4325306728835119E-4</v>
      </c>
      <c r="E304" s="220">
        <v>26680105</v>
      </c>
      <c r="F304" s="219">
        <v>22710088</v>
      </c>
      <c r="G304" s="219">
        <v>20574</v>
      </c>
      <c r="H304" s="219">
        <v>995967</v>
      </c>
      <c r="I304" s="219">
        <v>47841</v>
      </c>
      <c r="J304" s="219">
        <v>3199920</v>
      </c>
      <c r="K304" s="219">
        <v>4264302</v>
      </c>
      <c r="L304" s="218"/>
      <c r="M304" s="219">
        <v>888447</v>
      </c>
      <c r="N304" s="219">
        <v>9216112</v>
      </c>
      <c r="O304" s="219">
        <v>1543445</v>
      </c>
      <c r="P304" s="219">
        <v>11648004</v>
      </c>
      <c r="Q304" s="218"/>
      <c r="R304" s="219">
        <v>-641007</v>
      </c>
      <c r="S304" s="219">
        <v>763884</v>
      </c>
      <c r="T304" s="219">
        <v>122877</v>
      </c>
    </row>
    <row r="305" spans="1:24">
      <c r="A305" s="242">
        <v>91041</v>
      </c>
      <c r="B305" s="243" t="s">
        <v>677</v>
      </c>
      <c r="C305" s="254">
        <f t="shared" si="8"/>
        <v>1.7067039364559503E-4</v>
      </c>
      <c r="D305" s="255">
        <f t="shared" si="9"/>
        <v>1.6310668884516035E-4</v>
      </c>
      <c r="E305" s="220">
        <v>5160614</v>
      </c>
      <c r="F305" s="219">
        <v>4734542</v>
      </c>
      <c r="G305" s="219">
        <v>4289</v>
      </c>
      <c r="H305" s="219">
        <v>207637</v>
      </c>
      <c r="I305" s="219">
        <v>9974</v>
      </c>
      <c r="J305" s="219">
        <v>861517</v>
      </c>
      <c r="K305" s="219">
        <v>1083417</v>
      </c>
      <c r="L305" s="218"/>
      <c r="M305" s="219">
        <v>185221</v>
      </c>
      <c r="N305" s="219">
        <v>1921352</v>
      </c>
      <c r="O305" s="219">
        <v>0</v>
      </c>
      <c r="P305" s="219">
        <v>2106573</v>
      </c>
      <c r="Q305" s="218"/>
      <c r="R305" s="219">
        <v>-133635</v>
      </c>
      <c r="S305" s="219">
        <v>281718</v>
      </c>
      <c r="T305" s="219">
        <v>148083</v>
      </c>
    </row>
    <row r="306" spans="1:24">
      <c r="A306" s="242">
        <v>91111</v>
      </c>
      <c r="B306" s="243" t="s">
        <v>678</v>
      </c>
      <c r="C306" s="254">
        <f t="shared" si="8"/>
        <v>7.1632661280275433E-5</v>
      </c>
      <c r="D306" s="255">
        <f t="shared" si="9"/>
        <v>7.7162756638333128E-5</v>
      </c>
      <c r="E306" s="220">
        <v>2441391</v>
      </c>
      <c r="F306" s="219">
        <v>1987151</v>
      </c>
      <c r="G306" s="219">
        <v>1800</v>
      </c>
      <c r="H306" s="219">
        <v>87148</v>
      </c>
      <c r="I306" s="219">
        <v>4186</v>
      </c>
      <c r="J306" s="219">
        <v>210782</v>
      </c>
      <c r="K306" s="219">
        <v>303916</v>
      </c>
      <c r="L306" s="218"/>
      <c r="M306" s="219">
        <v>77740</v>
      </c>
      <c r="N306" s="219">
        <v>806417</v>
      </c>
      <c r="O306" s="219">
        <v>337494</v>
      </c>
      <c r="P306" s="219">
        <v>1221651</v>
      </c>
      <c r="Q306" s="218"/>
      <c r="R306" s="219">
        <v>-56088</v>
      </c>
      <c r="S306" s="219">
        <v>19292</v>
      </c>
      <c r="T306" s="219">
        <v>-36796</v>
      </c>
    </row>
    <row r="307" spans="1:24">
      <c r="A307" s="242">
        <v>91151</v>
      </c>
      <c r="B307" s="243" t="s">
        <v>679</v>
      </c>
      <c r="C307" s="254">
        <f t="shared" si="8"/>
        <v>2.2922281463503351E-4</v>
      </c>
      <c r="D307" s="255">
        <f t="shared" si="9"/>
        <v>2.267426512302049E-4</v>
      </c>
      <c r="E307" s="220">
        <v>7174024</v>
      </c>
      <c r="F307" s="219">
        <v>6358836</v>
      </c>
      <c r="G307" s="219">
        <v>5761</v>
      </c>
      <c r="H307" s="219">
        <v>278871</v>
      </c>
      <c r="I307" s="219">
        <v>13396</v>
      </c>
      <c r="J307" s="219">
        <v>680582</v>
      </c>
      <c r="K307" s="219">
        <v>978610</v>
      </c>
      <c r="L307" s="218"/>
      <c r="M307" s="219">
        <v>248765</v>
      </c>
      <c r="N307" s="219">
        <v>2580516</v>
      </c>
      <c r="O307" s="219">
        <v>301674</v>
      </c>
      <c r="P307" s="219">
        <v>3130955</v>
      </c>
      <c r="Q307" s="218"/>
      <c r="R307" s="219">
        <v>-179482</v>
      </c>
      <c r="S307" s="219">
        <v>166641</v>
      </c>
      <c r="T307" s="219">
        <v>-12841</v>
      </c>
    </row>
    <row r="308" spans="1:24">
      <c r="A308" s="242">
        <v>98101</v>
      </c>
      <c r="B308" s="243" t="s">
        <v>680</v>
      </c>
      <c r="C308" s="254">
        <f t="shared" si="8"/>
        <v>1.0464482418429614E-3</v>
      </c>
      <c r="D308" s="255">
        <f t="shared" si="9"/>
        <v>1.0154764300559014E-3</v>
      </c>
      <c r="E308" s="220">
        <v>32129166</v>
      </c>
      <c r="F308" s="219">
        <v>29029365</v>
      </c>
      <c r="G308" s="219">
        <v>26298</v>
      </c>
      <c r="H308" s="219">
        <v>1273103</v>
      </c>
      <c r="I308" s="219">
        <v>61153</v>
      </c>
      <c r="J308" s="219">
        <v>3932317</v>
      </c>
      <c r="K308" s="219">
        <v>5292871</v>
      </c>
      <c r="L308" s="218"/>
      <c r="M308" s="219">
        <v>1135664</v>
      </c>
      <c r="N308" s="219">
        <v>11780575</v>
      </c>
      <c r="O308" s="219">
        <v>1474830</v>
      </c>
      <c r="P308" s="219">
        <v>14391069</v>
      </c>
      <c r="Q308" s="218"/>
      <c r="R308" s="219">
        <v>-819374</v>
      </c>
      <c r="S308" s="219">
        <v>856789</v>
      </c>
      <c r="T308" s="219">
        <v>37415</v>
      </c>
    </row>
    <row r="309" spans="1:24">
      <c r="A309" s="242">
        <v>98103</v>
      </c>
      <c r="B309" s="243" t="s">
        <v>806</v>
      </c>
      <c r="C309" s="254">
        <f t="shared" si="8"/>
        <v>2.0231740377611504E-4</v>
      </c>
      <c r="D309" s="255">
        <f t="shared" si="9"/>
        <v>1.828312739328519E-4</v>
      </c>
      <c r="E309" s="220">
        <v>5784690</v>
      </c>
      <c r="F309" s="220">
        <v>5612457</v>
      </c>
      <c r="G309" s="220">
        <v>5084</v>
      </c>
      <c r="H309" s="220">
        <v>246138</v>
      </c>
      <c r="I309" s="220">
        <v>11823</v>
      </c>
      <c r="J309" s="220">
        <v>892443</v>
      </c>
      <c r="K309" s="220">
        <v>1155488</v>
      </c>
      <c r="L309" s="217"/>
      <c r="M309" s="220">
        <v>219566</v>
      </c>
      <c r="N309" s="220">
        <v>2277624</v>
      </c>
      <c r="O309" s="220">
        <v>281826</v>
      </c>
      <c r="P309" s="220">
        <v>2779016</v>
      </c>
      <c r="Q309" s="217"/>
      <c r="R309" s="220">
        <v>-158415</v>
      </c>
      <c r="S309" s="220">
        <v>117553</v>
      </c>
      <c r="T309" s="220">
        <v>-40862</v>
      </c>
    </row>
    <row r="310" spans="1:24" s="247" customFormat="1">
      <c r="A310" s="244">
        <v>98111</v>
      </c>
      <c r="B310" s="243" t="s">
        <v>682</v>
      </c>
      <c r="C310" s="254">
        <f t="shared" si="8"/>
        <v>3.8707719924709635E-4</v>
      </c>
      <c r="D310" s="255">
        <f t="shared" si="9"/>
        <v>3.7913839314617284E-4</v>
      </c>
      <c r="E310" s="220">
        <v>11995749</v>
      </c>
      <c r="F310" s="245">
        <v>10737851</v>
      </c>
      <c r="G310" s="245">
        <v>9728</v>
      </c>
      <c r="H310" s="246">
        <v>470916</v>
      </c>
      <c r="I310" s="245">
        <v>22620</v>
      </c>
      <c r="J310" s="245">
        <v>797641</v>
      </c>
      <c r="K310" s="245">
        <v>1300905</v>
      </c>
      <c r="L310" s="222"/>
      <c r="M310" s="245">
        <v>420078</v>
      </c>
      <c r="N310" s="245">
        <v>4357589</v>
      </c>
      <c r="O310" s="223">
        <v>48837</v>
      </c>
      <c r="P310" s="223">
        <v>4826504</v>
      </c>
      <c r="Q310" s="223"/>
      <c r="R310" s="245">
        <v>-303084</v>
      </c>
      <c r="S310" s="246">
        <v>233108</v>
      </c>
      <c r="T310" s="246">
        <v>-69976</v>
      </c>
    </row>
    <row r="311" spans="1:24" s="247" customFormat="1">
      <c r="A311" s="244">
        <v>98131</v>
      </c>
      <c r="B311" s="243" t="s">
        <v>683</v>
      </c>
      <c r="C311" s="254">
        <f t="shared" si="8"/>
        <v>8.9518269614088019E-5</v>
      </c>
      <c r="D311" s="255">
        <f t="shared" si="9"/>
        <v>8.1804991892548895E-5</v>
      </c>
      <c r="E311" s="220">
        <v>2588269</v>
      </c>
      <c r="F311" s="245">
        <v>2483313</v>
      </c>
      <c r="G311" s="245">
        <v>2250</v>
      </c>
      <c r="H311" s="246">
        <v>108907</v>
      </c>
      <c r="I311" s="245">
        <v>5231</v>
      </c>
      <c r="J311" s="245">
        <v>377555</v>
      </c>
      <c r="K311" s="245">
        <v>493943</v>
      </c>
      <c r="L311" s="222"/>
      <c r="M311" s="245">
        <v>97150</v>
      </c>
      <c r="N311" s="245">
        <v>1007767</v>
      </c>
      <c r="O311" s="223">
        <v>373662</v>
      </c>
      <c r="P311" s="223">
        <v>1478579</v>
      </c>
      <c r="Q311" s="223"/>
      <c r="R311" s="245">
        <v>-70094</v>
      </c>
      <c r="S311" s="246">
        <v>-65847</v>
      </c>
      <c r="T311" s="246">
        <v>-135941</v>
      </c>
    </row>
    <row r="312" spans="1:24">
      <c r="A312" s="242">
        <v>99401</v>
      </c>
      <c r="B312" s="243" t="s">
        <v>684</v>
      </c>
      <c r="C312" s="254">
        <f t="shared" si="8"/>
        <v>2.9801882900281658E-4</v>
      </c>
      <c r="D312" s="255">
        <f t="shared" si="9"/>
        <v>3.0072650170400849E-4</v>
      </c>
      <c r="E312" s="220">
        <v>9514836</v>
      </c>
      <c r="F312" s="219">
        <v>8267296</v>
      </c>
      <c r="G312" s="219">
        <v>7490</v>
      </c>
      <c r="H312" s="219">
        <v>362568</v>
      </c>
      <c r="I312" s="219">
        <v>17416</v>
      </c>
      <c r="J312" s="219">
        <v>552818</v>
      </c>
      <c r="K312" s="219">
        <v>940292</v>
      </c>
      <c r="M312" s="219">
        <v>323427</v>
      </c>
      <c r="N312" s="219">
        <v>3354999</v>
      </c>
      <c r="O312" s="219">
        <v>880608</v>
      </c>
      <c r="P312" s="219">
        <v>4559034</v>
      </c>
      <c r="Q312" s="218"/>
      <c r="R312" s="219">
        <v>-233350</v>
      </c>
      <c r="S312" s="219">
        <v>-33691</v>
      </c>
      <c r="T312" s="219">
        <v>-267041</v>
      </c>
    </row>
    <row r="313" spans="1:24" s="247" customFormat="1">
      <c r="A313" s="242">
        <v>99521</v>
      </c>
      <c r="B313" s="243" t="s">
        <v>685</v>
      </c>
      <c r="C313" s="254">
        <f t="shared" si="8"/>
        <v>1.860813122367102E-4</v>
      </c>
      <c r="D313" s="255">
        <f t="shared" si="9"/>
        <v>1.8066417264851691E-4</v>
      </c>
      <c r="E313" s="220">
        <v>5716124</v>
      </c>
      <c r="F313" s="220">
        <v>5162054</v>
      </c>
      <c r="G313" s="220">
        <v>4676</v>
      </c>
      <c r="H313" s="220">
        <v>226386</v>
      </c>
      <c r="I313" s="220">
        <v>10874</v>
      </c>
      <c r="J313" s="220">
        <v>1088156</v>
      </c>
      <c r="K313" s="220">
        <v>1330092</v>
      </c>
      <c r="L313" s="223"/>
      <c r="M313" s="220">
        <v>201946</v>
      </c>
      <c r="N313" s="220">
        <v>2094843</v>
      </c>
      <c r="O313" s="220">
        <v>0</v>
      </c>
      <c r="P313" s="220">
        <v>2296789</v>
      </c>
      <c r="Q313" s="217"/>
      <c r="R313" s="220">
        <v>-145702</v>
      </c>
      <c r="S313" s="220">
        <v>355405</v>
      </c>
      <c r="T313" s="220">
        <v>209703</v>
      </c>
    </row>
    <row r="314" spans="1:24" s="247" customFormat="1">
      <c r="A314" s="242">
        <v>99831</v>
      </c>
      <c r="B314" s="243" t="s">
        <v>686</v>
      </c>
      <c r="C314" s="256">
        <f t="shared" si="8"/>
        <v>2.1311855034091699E-5</v>
      </c>
      <c r="D314" s="256">
        <f t="shared" si="9"/>
        <v>2.0121652051421408E-5</v>
      </c>
      <c r="E314" s="248">
        <v>636639</v>
      </c>
      <c r="F314" s="248">
        <v>591209</v>
      </c>
      <c r="G314" s="248">
        <v>536</v>
      </c>
      <c r="H314" s="248">
        <v>25928</v>
      </c>
      <c r="I314" s="248">
        <v>1245</v>
      </c>
      <c r="J314" s="248">
        <v>189472</v>
      </c>
      <c r="K314" s="248">
        <v>217181</v>
      </c>
      <c r="L314" s="222"/>
      <c r="M314" s="248">
        <v>23129</v>
      </c>
      <c r="N314" s="248">
        <v>239922</v>
      </c>
      <c r="O314" s="248">
        <v>114951</v>
      </c>
      <c r="P314" s="248">
        <v>378002</v>
      </c>
      <c r="Q314" s="218"/>
      <c r="R314" s="248">
        <v>-16687</v>
      </c>
      <c r="S314" s="248">
        <v>29687</v>
      </c>
      <c r="T314" s="248">
        <v>13000</v>
      </c>
    </row>
    <row r="315" spans="1:24" s="247" customFormat="1" ht="5.25" customHeight="1">
      <c r="A315" s="243"/>
      <c r="B315" s="224"/>
      <c r="C315" s="224"/>
      <c r="D315" s="224"/>
      <c r="E315" s="224"/>
      <c r="F315" s="225"/>
      <c r="G315" s="225"/>
      <c r="H315" s="225"/>
      <c r="I315" s="225"/>
      <c r="J315" s="225"/>
      <c r="K315" s="225"/>
      <c r="L315" s="225"/>
      <c r="M315" s="225"/>
      <c r="N315" s="225"/>
      <c r="O315" s="225"/>
      <c r="P315" s="225"/>
      <c r="Q315" s="225"/>
      <c r="R315" s="225"/>
      <c r="S315" s="225"/>
      <c r="T315" s="225"/>
      <c r="U315" s="226"/>
      <c r="V315" s="226"/>
      <c r="W315" s="226"/>
      <c r="X315" s="226"/>
    </row>
    <row r="316" spans="1:24" s="247" customFormat="1" ht="15.75" thickBot="1">
      <c r="A316" s="243" t="s">
        <v>807</v>
      </c>
      <c r="B316" s="224"/>
      <c r="C316" s="257">
        <f>SUM(C6:C315)</f>
        <v>0.99999999999999944</v>
      </c>
      <c r="D316" s="257">
        <f>SUM(D6:D315)</f>
        <v>0.99999999999999989</v>
      </c>
      <c r="E316" s="227">
        <f t="shared" ref="E316:K316" si="10">SUM(E6:E314)</f>
        <v>31639499499</v>
      </c>
      <c r="F316" s="227">
        <f t="shared" si="10"/>
        <v>27740851233</v>
      </c>
      <c r="G316" s="227">
        <f t="shared" si="10"/>
        <v>25131194</v>
      </c>
      <c r="H316" s="227">
        <f t="shared" si="10"/>
        <v>1216594659</v>
      </c>
      <c r="I316" s="227">
        <f t="shared" si="10"/>
        <v>58439067</v>
      </c>
      <c r="J316" s="227">
        <f t="shared" si="10"/>
        <v>1518369563</v>
      </c>
      <c r="K316" s="227">
        <f t="shared" si="10"/>
        <v>2818534483</v>
      </c>
      <c r="L316" s="225"/>
      <c r="M316" s="227">
        <f>SUM(M6:M314)</f>
        <v>1085256224</v>
      </c>
      <c r="N316" s="227">
        <f>SUM(N6:N314)</f>
        <v>11257675434</v>
      </c>
      <c r="O316" s="227">
        <f>SUM(O6:O314)</f>
        <v>1518369720</v>
      </c>
      <c r="P316" s="227">
        <f>SUM(P6:P314)</f>
        <v>13861301378</v>
      </c>
      <c r="Q316" s="225"/>
      <c r="R316" s="227">
        <f>SUM(R6:R314)</f>
        <v>-783003246</v>
      </c>
      <c r="S316" s="227">
        <f>SUM(S6:S314)</f>
        <v>-6</v>
      </c>
      <c r="T316" s="227">
        <f>SUM(T6:T314)</f>
        <v>-783003252</v>
      </c>
      <c r="U316" s="226"/>
      <c r="V316" s="226"/>
      <c r="W316" s="226"/>
      <c r="X316" s="226"/>
    </row>
    <row r="317" spans="1:24" s="247" customFormat="1" ht="15.75" thickTop="1">
      <c r="A317" s="243"/>
      <c r="B317" s="224"/>
      <c r="C317" s="224"/>
      <c r="D317" s="224"/>
      <c r="E317" s="224"/>
      <c r="F317" s="225"/>
      <c r="G317" s="225"/>
      <c r="H317" s="225"/>
      <c r="I317" s="225"/>
      <c r="J317" s="225"/>
      <c r="K317" s="225"/>
      <c r="L317" s="225"/>
      <c r="M317" s="225"/>
      <c r="N317" s="225"/>
      <c r="O317" s="225"/>
      <c r="P317" s="225"/>
      <c r="Q317" s="225"/>
      <c r="R317" s="225"/>
      <c r="S317" s="225"/>
      <c r="T317" s="225"/>
      <c r="U317" s="226"/>
      <c r="V317" s="226"/>
      <c r="W317" s="226"/>
      <c r="X317" s="226"/>
    </row>
    <row r="318" spans="1:24" s="247" customFormat="1">
      <c r="A318" s="249" t="s">
        <v>808</v>
      </c>
      <c r="F318" s="250"/>
      <c r="H318" s="251"/>
      <c r="I318" s="251"/>
      <c r="J318" s="250"/>
      <c r="K318" s="250"/>
      <c r="M318" s="250"/>
      <c r="O318" s="250"/>
      <c r="P318" s="250"/>
      <c r="R318" s="250"/>
      <c r="S318" s="250"/>
      <c r="T318" s="250"/>
    </row>
    <row r="319" spans="1:24">
      <c r="A319" s="242"/>
      <c r="B319" s="243"/>
      <c r="C319" s="243"/>
      <c r="D319" s="243"/>
      <c r="E319" s="243"/>
      <c r="F319" s="223"/>
      <c r="G319" s="245"/>
      <c r="H319" s="246"/>
      <c r="I319" s="246"/>
      <c r="J319" s="223"/>
      <c r="K319" s="223"/>
      <c r="L319" s="223"/>
      <c r="M319" s="245"/>
      <c r="N319" s="245"/>
      <c r="O319" s="223"/>
      <c r="P319" s="223"/>
      <c r="Q319" s="223"/>
      <c r="R319" s="245"/>
      <c r="S319" s="246"/>
      <c r="T319" s="246"/>
    </row>
    <row r="320" spans="1:24" ht="16.5" customHeight="1"/>
    <row r="323" spans="2:3">
      <c r="B323" s="332" t="s">
        <v>671</v>
      </c>
      <c r="C323" s="258" t="s">
        <v>811</v>
      </c>
    </row>
    <row r="324" spans="2:3">
      <c r="B324" s="243" t="s">
        <v>0</v>
      </c>
      <c r="C324" s="242">
        <v>10200</v>
      </c>
    </row>
    <row r="325" spans="2:3">
      <c r="B325" s="243" t="s">
        <v>1</v>
      </c>
      <c r="C325" s="242">
        <v>10400</v>
      </c>
    </row>
    <row r="326" spans="2:3">
      <c r="B326" s="243" t="s">
        <v>749</v>
      </c>
      <c r="C326" s="242">
        <v>10500</v>
      </c>
    </row>
    <row r="327" spans="2:3">
      <c r="B327" s="243" t="s">
        <v>332</v>
      </c>
      <c r="C327" s="242">
        <v>10700</v>
      </c>
    </row>
    <row r="328" spans="2:3">
      <c r="B328" s="243" t="s">
        <v>3</v>
      </c>
      <c r="C328" s="242">
        <v>10800</v>
      </c>
    </row>
    <row r="329" spans="2:3">
      <c r="B329" s="243" t="s">
        <v>750</v>
      </c>
      <c r="C329" s="242">
        <v>10850</v>
      </c>
    </row>
    <row r="330" spans="2:3">
      <c r="B330" s="243" t="s">
        <v>5</v>
      </c>
      <c r="C330" s="242">
        <v>10900</v>
      </c>
    </row>
    <row r="331" spans="2:3">
      <c r="B331" s="243" t="s">
        <v>751</v>
      </c>
      <c r="C331" s="242">
        <v>10910</v>
      </c>
    </row>
    <row r="332" spans="2:3">
      <c r="B332" s="243" t="s">
        <v>752</v>
      </c>
      <c r="C332" s="242">
        <v>10930</v>
      </c>
    </row>
    <row r="333" spans="2:3">
      <c r="B333" s="243" t="s">
        <v>753</v>
      </c>
      <c r="C333" s="242">
        <v>10940</v>
      </c>
    </row>
    <row r="334" spans="2:3">
      <c r="B334" s="243" t="s">
        <v>754</v>
      </c>
      <c r="C334" s="242">
        <v>10950</v>
      </c>
    </row>
    <row r="335" spans="2:3">
      <c r="B335" s="243" t="s">
        <v>755</v>
      </c>
      <c r="C335" s="242">
        <v>11050</v>
      </c>
    </row>
    <row r="336" spans="2:3">
      <c r="B336" s="243" t="s">
        <v>756</v>
      </c>
      <c r="C336" s="242">
        <v>11300</v>
      </c>
    </row>
    <row r="337" spans="2:3">
      <c r="B337" s="243" t="s">
        <v>757</v>
      </c>
      <c r="C337" s="242">
        <v>11310</v>
      </c>
    </row>
    <row r="338" spans="2:3">
      <c r="B338" s="243" t="s">
        <v>12</v>
      </c>
      <c r="C338" s="242">
        <v>11600</v>
      </c>
    </row>
    <row r="339" spans="2:3">
      <c r="B339" s="243" t="s">
        <v>13</v>
      </c>
      <c r="C339" s="242">
        <v>11900</v>
      </c>
    </row>
    <row r="340" spans="2:3">
      <c r="B340" s="243" t="s">
        <v>758</v>
      </c>
      <c r="C340" s="242">
        <v>12100</v>
      </c>
    </row>
    <row r="341" spans="2:3">
      <c r="B341" s="243" t="s">
        <v>759</v>
      </c>
      <c r="C341" s="242">
        <v>12150</v>
      </c>
    </row>
    <row r="342" spans="2:3">
      <c r="B342" s="243" t="s">
        <v>16</v>
      </c>
      <c r="C342" s="242">
        <v>12160</v>
      </c>
    </row>
    <row r="343" spans="2:3">
      <c r="B343" s="243" t="s">
        <v>760</v>
      </c>
      <c r="C343" s="242">
        <v>12220</v>
      </c>
    </row>
    <row r="344" spans="2:3">
      <c r="B344" s="243" t="s">
        <v>18</v>
      </c>
      <c r="C344" s="242">
        <v>12510</v>
      </c>
    </row>
    <row r="345" spans="2:3">
      <c r="B345" s="243" t="s">
        <v>761</v>
      </c>
      <c r="C345" s="242">
        <v>12600</v>
      </c>
    </row>
    <row r="346" spans="2:3">
      <c r="B346" s="243" t="s">
        <v>762</v>
      </c>
      <c r="C346" s="242">
        <v>12700</v>
      </c>
    </row>
    <row r="347" spans="2:3">
      <c r="B347" s="243" t="s">
        <v>763</v>
      </c>
      <c r="C347" s="242">
        <v>13500</v>
      </c>
    </row>
    <row r="348" spans="2:3">
      <c r="B348" s="243" t="s">
        <v>764</v>
      </c>
      <c r="C348" s="242">
        <v>13700</v>
      </c>
    </row>
    <row r="349" spans="2:3">
      <c r="B349" s="243" t="s">
        <v>765</v>
      </c>
      <c r="C349" s="242">
        <v>14300</v>
      </c>
    </row>
    <row r="350" spans="2:3">
      <c r="B350" s="243" t="s">
        <v>766</v>
      </c>
      <c r="C350" s="242">
        <v>14300.2</v>
      </c>
    </row>
    <row r="351" spans="2:3">
      <c r="B351" s="243" t="s">
        <v>767</v>
      </c>
      <c r="C351" s="242">
        <v>18400</v>
      </c>
    </row>
    <row r="352" spans="2:3">
      <c r="B352" s="243" t="s">
        <v>768</v>
      </c>
      <c r="C352" s="242">
        <v>18600</v>
      </c>
    </row>
    <row r="353" spans="2:3">
      <c r="B353" s="243" t="s">
        <v>25</v>
      </c>
      <c r="C353" s="242">
        <v>18640</v>
      </c>
    </row>
    <row r="354" spans="2:3">
      <c r="B354" s="243" t="s">
        <v>769</v>
      </c>
      <c r="C354" s="242">
        <v>18690</v>
      </c>
    </row>
    <row r="355" spans="2:3">
      <c r="B355" s="243" t="s">
        <v>770</v>
      </c>
      <c r="C355" s="242">
        <v>18740</v>
      </c>
    </row>
    <row r="356" spans="2:3">
      <c r="B356" s="243" t="s">
        <v>771</v>
      </c>
      <c r="C356" s="242">
        <v>18780</v>
      </c>
    </row>
    <row r="357" spans="2:3">
      <c r="B357" s="243" t="s">
        <v>772</v>
      </c>
      <c r="C357" s="242">
        <v>19005</v>
      </c>
    </row>
    <row r="358" spans="2:3">
      <c r="B358" s="243" t="s">
        <v>30</v>
      </c>
      <c r="C358" s="242">
        <v>19100</v>
      </c>
    </row>
    <row r="359" spans="2:3">
      <c r="B359" s="243" t="s">
        <v>31</v>
      </c>
      <c r="C359" s="242">
        <v>20100</v>
      </c>
    </row>
    <row r="360" spans="2:3">
      <c r="B360" s="243" t="s">
        <v>773</v>
      </c>
      <c r="C360" s="242">
        <v>20200</v>
      </c>
    </row>
    <row r="361" spans="2:3">
      <c r="B361" s="243" t="s">
        <v>33</v>
      </c>
      <c r="C361" s="242">
        <v>20300</v>
      </c>
    </row>
    <row r="362" spans="2:3">
      <c r="B362" s="243" t="s">
        <v>34</v>
      </c>
      <c r="C362" s="242">
        <v>20400</v>
      </c>
    </row>
    <row r="363" spans="2:3">
      <c r="B363" s="243" t="s">
        <v>35</v>
      </c>
      <c r="C363" s="242">
        <v>20600</v>
      </c>
    </row>
    <row r="364" spans="2:3">
      <c r="B364" s="243" t="s">
        <v>774</v>
      </c>
      <c r="C364" s="242">
        <v>20700</v>
      </c>
    </row>
    <row r="365" spans="2:3">
      <c r="B365" s="243" t="s">
        <v>775</v>
      </c>
      <c r="C365" s="242">
        <v>20800</v>
      </c>
    </row>
    <row r="366" spans="2:3">
      <c r="B366" s="243" t="s">
        <v>38</v>
      </c>
      <c r="C366" s="242">
        <v>20900</v>
      </c>
    </row>
    <row r="367" spans="2:3">
      <c r="B367" s="243" t="s">
        <v>776</v>
      </c>
      <c r="C367" s="242">
        <v>21200</v>
      </c>
    </row>
    <row r="368" spans="2:3">
      <c r="B368" s="243" t="s">
        <v>777</v>
      </c>
      <c r="C368" s="242">
        <v>21300</v>
      </c>
    </row>
    <row r="369" spans="2:3">
      <c r="B369" s="243" t="s">
        <v>778</v>
      </c>
      <c r="C369" s="242">
        <v>21520</v>
      </c>
    </row>
    <row r="370" spans="2:3">
      <c r="B370" s="243" t="s">
        <v>779</v>
      </c>
      <c r="C370" s="242">
        <v>21525</v>
      </c>
    </row>
    <row r="371" spans="2:3">
      <c r="B371" s="243" t="s">
        <v>780</v>
      </c>
      <c r="C371" s="242">
        <v>21525.200000000001</v>
      </c>
    </row>
    <row r="372" spans="2:3">
      <c r="B372" s="243" t="s">
        <v>43</v>
      </c>
      <c r="C372" s="242">
        <v>21550</v>
      </c>
    </row>
    <row r="373" spans="2:3">
      <c r="B373" s="243" t="s">
        <v>44</v>
      </c>
      <c r="C373" s="242">
        <v>21570</v>
      </c>
    </row>
    <row r="374" spans="2:3">
      <c r="B374" s="243" t="s">
        <v>45</v>
      </c>
      <c r="C374" s="242">
        <v>21800</v>
      </c>
    </row>
    <row r="375" spans="2:3">
      <c r="B375" s="243" t="s">
        <v>46</v>
      </c>
      <c r="C375" s="242">
        <v>21900</v>
      </c>
    </row>
    <row r="376" spans="2:3">
      <c r="B376" s="243" t="s">
        <v>47</v>
      </c>
      <c r="C376" s="242">
        <v>22000</v>
      </c>
    </row>
    <row r="377" spans="2:3">
      <c r="B377" s="243" t="s">
        <v>48</v>
      </c>
      <c r="C377" s="242">
        <v>23000</v>
      </c>
    </row>
    <row r="378" spans="2:3">
      <c r="B378" s="243" t="s">
        <v>49</v>
      </c>
      <c r="C378" s="242">
        <v>23100</v>
      </c>
    </row>
    <row r="379" spans="2:3">
      <c r="B379" s="243" t="s">
        <v>50</v>
      </c>
      <c r="C379" s="242">
        <v>23200</v>
      </c>
    </row>
    <row r="380" spans="2:3">
      <c r="B380" s="243" t="s">
        <v>51</v>
      </c>
      <c r="C380" s="242">
        <v>30000</v>
      </c>
    </row>
    <row r="381" spans="2:3">
      <c r="B381" s="243" t="s">
        <v>52</v>
      </c>
      <c r="C381" s="242">
        <v>30100</v>
      </c>
    </row>
    <row r="382" spans="2:3">
      <c r="B382" s="243" t="s">
        <v>53</v>
      </c>
      <c r="C382" s="242">
        <v>30102</v>
      </c>
    </row>
    <row r="383" spans="2:3">
      <c r="B383" s="243" t="s">
        <v>54</v>
      </c>
      <c r="C383" s="242">
        <v>30103</v>
      </c>
    </row>
    <row r="384" spans="2:3">
      <c r="B384" s="243" t="s">
        <v>55</v>
      </c>
      <c r="C384" s="242">
        <v>30104</v>
      </c>
    </row>
    <row r="385" spans="2:3">
      <c r="B385" s="243" t="s">
        <v>56</v>
      </c>
      <c r="C385" s="242">
        <v>30105</v>
      </c>
    </row>
    <row r="386" spans="2:3">
      <c r="B386" s="243" t="s">
        <v>57</v>
      </c>
      <c r="C386" s="242">
        <v>30200</v>
      </c>
    </row>
    <row r="387" spans="2:3">
      <c r="B387" s="243" t="s">
        <v>58</v>
      </c>
      <c r="C387" s="242">
        <v>30300</v>
      </c>
    </row>
    <row r="388" spans="2:3">
      <c r="B388" s="243" t="s">
        <v>59</v>
      </c>
      <c r="C388" s="242">
        <v>30400</v>
      </c>
    </row>
    <row r="389" spans="2:3">
      <c r="B389" s="243" t="s">
        <v>60</v>
      </c>
      <c r="C389" s="242">
        <v>30405</v>
      </c>
    </row>
    <row r="390" spans="2:3">
      <c r="B390" s="243" t="s">
        <v>61</v>
      </c>
      <c r="C390" s="242">
        <v>30500</v>
      </c>
    </row>
    <row r="391" spans="2:3">
      <c r="B391" s="243" t="s">
        <v>62</v>
      </c>
      <c r="C391" s="242">
        <v>30600</v>
      </c>
    </row>
    <row r="392" spans="2:3">
      <c r="B392" s="243" t="s">
        <v>63</v>
      </c>
      <c r="C392" s="242">
        <v>30601</v>
      </c>
    </row>
    <row r="393" spans="2:3">
      <c r="B393" s="243" t="s">
        <v>64</v>
      </c>
      <c r="C393" s="242">
        <v>30700</v>
      </c>
    </row>
    <row r="394" spans="2:3">
      <c r="B394" s="243" t="s">
        <v>65</v>
      </c>
      <c r="C394" s="242">
        <v>30705</v>
      </c>
    </row>
    <row r="395" spans="2:3">
      <c r="B395" s="243" t="s">
        <v>66</v>
      </c>
      <c r="C395" s="242">
        <v>30800</v>
      </c>
    </row>
    <row r="396" spans="2:3">
      <c r="B396" s="243" t="s">
        <v>67</v>
      </c>
      <c r="C396" s="242">
        <v>30900</v>
      </c>
    </row>
    <row r="397" spans="2:3">
      <c r="B397" s="243" t="s">
        <v>68</v>
      </c>
      <c r="C397" s="242">
        <v>30905</v>
      </c>
    </row>
    <row r="398" spans="2:3">
      <c r="B398" s="243" t="s">
        <v>69</v>
      </c>
      <c r="C398" s="242">
        <v>31000</v>
      </c>
    </row>
    <row r="399" spans="2:3">
      <c r="B399" s="243" t="s">
        <v>70</v>
      </c>
      <c r="C399" s="242">
        <v>31005</v>
      </c>
    </row>
    <row r="400" spans="2:3">
      <c r="B400" s="243" t="s">
        <v>71</v>
      </c>
      <c r="C400" s="242">
        <v>31100</v>
      </c>
    </row>
    <row r="401" spans="2:3">
      <c r="B401" s="243" t="s">
        <v>781</v>
      </c>
      <c r="C401" s="242">
        <v>31101</v>
      </c>
    </row>
    <row r="402" spans="2:3">
      <c r="B402" s="243" t="s">
        <v>73</v>
      </c>
      <c r="C402" s="242">
        <v>31102</v>
      </c>
    </row>
    <row r="403" spans="2:3">
      <c r="B403" s="243" t="s">
        <v>74</v>
      </c>
      <c r="C403" s="242">
        <v>31105</v>
      </c>
    </row>
    <row r="404" spans="2:3">
      <c r="B404" s="243" t="s">
        <v>75</v>
      </c>
      <c r="C404" s="242">
        <v>31110</v>
      </c>
    </row>
    <row r="405" spans="2:3">
      <c r="B405" s="243" t="s">
        <v>76</v>
      </c>
      <c r="C405" s="242">
        <v>31200</v>
      </c>
    </row>
    <row r="406" spans="2:3">
      <c r="B406" s="243" t="s">
        <v>782</v>
      </c>
      <c r="C406" s="242">
        <v>31205</v>
      </c>
    </row>
    <row r="407" spans="2:3">
      <c r="B407" s="243" t="s">
        <v>78</v>
      </c>
      <c r="C407" s="242">
        <v>31300</v>
      </c>
    </row>
    <row r="408" spans="2:3">
      <c r="B408" s="243" t="s">
        <v>79</v>
      </c>
      <c r="C408" s="242">
        <v>31301</v>
      </c>
    </row>
    <row r="409" spans="2:3">
      <c r="B409" s="243" t="s">
        <v>80</v>
      </c>
      <c r="C409" s="242">
        <v>31320</v>
      </c>
    </row>
    <row r="410" spans="2:3">
      <c r="B410" s="243" t="s">
        <v>81</v>
      </c>
      <c r="C410" s="242">
        <v>31400</v>
      </c>
    </row>
    <row r="411" spans="2:3">
      <c r="B411" s="243" t="s">
        <v>82</v>
      </c>
      <c r="C411" s="242">
        <v>31405</v>
      </c>
    </row>
    <row r="412" spans="2:3">
      <c r="B412" s="243" t="s">
        <v>83</v>
      </c>
      <c r="C412" s="242">
        <v>31500</v>
      </c>
    </row>
    <row r="413" spans="2:3">
      <c r="B413" s="243" t="s">
        <v>84</v>
      </c>
      <c r="C413" s="242">
        <v>31600</v>
      </c>
    </row>
    <row r="414" spans="2:3">
      <c r="B414" s="243" t="s">
        <v>85</v>
      </c>
      <c r="C414" s="242">
        <v>31605</v>
      </c>
    </row>
    <row r="415" spans="2:3">
      <c r="B415" s="243" t="s">
        <v>86</v>
      </c>
      <c r="C415" s="242">
        <v>31700</v>
      </c>
    </row>
    <row r="416" spans="2:3">
      <c r="B416" s="243" t="s">
        <v>87</v>
      </c>
      <c r="C416" s="242">
        <v>31800</v>
      </c>
    </row>
    <row r="417" spans="2:3">
      <c r="B417" s="243" t="s">
        <v>88</v>
      </c>
      <c r="C417" s="242">
        <v>31805</v>
      </c>
    </row>
    <row r="418" spans="2:3">
      <c r="B418" s="243" t="s">
        <v>89</v>
      </c>
      <c r="C418" s="242">
        <v>31810</v>
      </c>
    </row>
    <row r="419" spans="2:3">
      <c r="B419" s="243" t="s">
        <v>90</v>
      </c>
      <c r="C419" s="242">
        <v>31820</v>
      </c>
    </row>
    <row r="420" spans="2:3">
      <c r="B420" s="243" t="s">
        <v>91</v>
      </c>
      <c r="C420" s="242">
        <v>31900</v>
      </c>
    </row>
    <row r="421" spans="2:3">
      <c r="B421" s="243" t="s">
        <v>92</v>
      </c>
      <c r="C421" s="242">
        <v>32000</v>
      </c>
    </row>
    <row r="422" spans="2:3">
      <c r="B422" s="243" t="s">
        <v>93</v>
      </c>
      <c r="C422" s="242">
        <v>32005</v>
      </c>
    </row>
    <row r="423" spans="2:3">
      <c r="B423" s="243" t="s">
        <v>94</v>
      </c>
      <c r="C423" s="242">
        <v>32100</v>
      </c>
    </row>
    <row r="424" spans="2:3">
      <c r="B424" s="243" t="s">
        <v>95</v>
      </c>
      <c r="C424" s="242">
        <v>32200</v>
      </c>
    </row>
    <row r="425" spans="2:3">
      <c r="B425" s="243" t="s">
        <v>96</v>
      </c>
      <c r="C425" s="242">
        <v>32300</v>
      </c>
    </row>
    <row r="426" spans="2:3">
      <c r="B426" s="243" t="s">
        <v>783</v>
      </c>
      <c r="C426" s="242">
        <v>32305</v>
      </c>
    </row>
    <row r="427" spans="2:3">
      <c r="B427" s="243" t="s">
        <v>97</v>
      </c>
      <c r="C427" s="242">
        <v>32400</v>
      </c>
    </row>
    <row r="428" spans="2:3">
      <c r="B428" s="243" t="s">
        <v>98</v>
      </c>
      <c r="C428" s="242">
        <v>32405</v>
      </c>
    </row>
    <row r="429" spans="2:3">
      <c r="B429" s="243" t="s">
        <v>99</v>
      </c>
      <c r="C429" s="242">
        <v>32410</v>
      </c>
    </row>
    <row r="430" spans="2:3">
      <c r="B430" s="243" t="s">
        <v>784</v>
      </c>
      <c r="C430" s="242">
        <v>32500</v>
      </c>
    </row>
    <row r="431" spans="2:3">
      <c r="B431" s="243" t="s">
        <v>100</v>
      </c>
      <c r="C431" s="242">
        <v>32505</v>
      </c>
    </row>
    <row r="432" spans="2:3">
      <c r="B432" s="243" t="s">
        <v>101</v>
      </c>
      <c r="C432" s="242">
        <v>32600</v>
      </c>
    </row>
    <row r="433" spans="2:3">
      <c r="B433" s="243" t="s">
        <v>102</v>
      </c>
      <c r="C433" s="242">
        <v>32605</v>
      </c>
    </row>
    <row r="434" spans="2:3">
      <c r="B434" s="243" t="s">
        <v>103</v>
      </c>
      <c r="C434" s="242">
        <v>32700</v>
      </c>
    </row>
    <row r="435" spans="2:3">
      <c r="B435" s="243" t="s">
        <v>104</v>
      </c>
      <c r="C435" s="242">
        <v>32800</v>
      </c>
    </row>
    <row r="436" spans="2:3">
      <c r="B436" s="243" t="s">
        <v>105</v>
      </c>
      <c r="C436" s="242">
        <v>32900</v>
      </c>
    </row>
    <row r="437" spans="2:3">
      <c r="B437" s="243" t="s">
        <v>337</v>
      </c>
      <c r="C437" s="242">
        <v>32901</v>
      </c>
    </row>
    <row r="438" spans="2:3">
      <c r="B438" s="243" t="s">
        <v>785</v>
      </c>
      <c r="C438" s="242">
        <v>32904</v>
      </c>
    </row>
    <row r="439" spans="2:3">
      <c r="B439" s="243" t="s">
        <v>106</v>
      </c>
      <c r="C439" s="242">
        <v>32905</v>
      </c>
    </row>
    <row r="440" spans="2:3">
      <c r="B440" s="243" t="s">
        <v>107</v>
      </c>
      <c r="C440" s="242">
        <v>32910</v>
      </c>
    </row>
    <row r="441" spans="2:3">
      <c r="B441" s="243" t="s">
        <v>108</v>
      </c>
      <c r="C441" s="242">
        <v>32920</v>
      </c>
    </row>
    <row r="442" spans="2:3">
      <c r="B442" s="243" t="s">
        <v>109</v>
      </c>
      <c r="C442" s="242">
        <v>33000</v>
      </c>
    </row>
    <row r="443" spans="2:3">
      <c r="B443" s="243" t="s">
        <v>786</v>
      </c>
      <c r="C443" s="242">
        <v>33001</v>
      </c>
    </row>
    <row r="444" spans="2:3">
      <c r="B444" s="243" t="s">
        <v>111</v>
      </c>
      <c r="C444" s="242">
        <v>33027</v>
      </c>
    </row>
    <row r="445" spans="2:3">
      <c r="B445" s="243" t="s">
        <v>112</v>
      </c>
      <c r="C445" s="242">
        <v>33100</v>
      </c>
    </row>
    <row r="446" spans="2:3">
      <c r="B446" s="243" t="s">
        <v>113</v>
      </c>
      <c r="C446" s="242">
        <v>33105</v>
      </c>
    </row>
    <row r="447" spans="2:3">
      <c r="B447" s="243" t="s">
        <v>114</v>
      </c>
      <c r="C447" s="242">
        <v>33200</v>
      </c>
    </row>
    <row r="448" spans="2:3">
      <c r="B448" s="243" t="s">
        <v>787</v>
      </c>
      <c r="C448" s="242">
        <v>33202</v>
      </c>
    </row>
    <row r="449" spans="2:3">
      <c r="B449" s="243" t="s">
        <v>116</v>
      </c>
      <c r="C449" s="242">
        <v>33203</v>
      </c>
    </row>
    <row r="450" spans="2:3">
      <c r="B450" s="243" t="s">
        <v>117</v>
      </c>
      <c r="C450" s="242">
        <v>33204</v>
      </c>
    </row>
    <row r="451" spans="2:3">
      <c r="B451" s="243" t="s">
        <v>118</v>
      </c>
      <c r="C451" s="242">
        <v>33205</v>
      </c>
    </row>
    <row r="452" spans="2:3">
      <c r="B452" s="243" t="s">
        <v>119</v>
      </c>
      <c r="C452" s="242">
        <v>33206</v>
      </c>
    </row>
    <row r="453" spans="2:3">
      <c r="B453" s="243" t="s">
        <v>315</v>
      </c>
      <c r="C453" s="242">
        <v>33207</v>
      </c>
    </row>
    <row r="454" spans="2:3">
      <c r="B454" s="243" t="s">
        <v>316</v>
      </c>
      <c r="C454" s="242">
        <v>33208</v>
      </c>
    </row>
    <row r="455" spans="2:3">
      <c r="B455" s="243" t="s">
        <v>317</v>
      </c>
      <c r="C455" s="242">
        <v>33209</v>
      </c>
    </row>
    <row r="456" spans="2:3">
      <c r="B456" s="243" t="s">
        <v>120</v>
      </c>
      <c r="C456" s="242">
        <v>33300</v>
      </c>
    </row>
    <row r="457" spans="2:3">
      <c r="B457" s="243" t="s">
        <v>121</v>
      </c>
      <c r="C457" s="242">
        <v>33305</v>
      </c>
    </row>
    <row r="458" spans="2:3">
      <c r="B458" s="243" t="s">
        <v>122</v>
      </c>
      <c r="C458" s="242">
        <v>33400</v>
      </c>
    </row>
    <row r="459" spans="2:3">
      <c r="B459" s="243" t="s">
        <v>123</v>
      </c>
      <c r="C459" s="242">
        <v>33402</v>
      </c>
    </row>
    <row r="460" spans="2:3">
      <c r="B460" s="243" t="s">
        <v>124</v>
      </c>
      <c r="C460" s="242">
        <v>33405</v>
      </c>
    </row>
    <row r="461" spans="2:3">
      <c r="B461" s="243" t="s">
        <v>125</v>
      </c>
      <c r="C461" s="242">
        <v>33500</v>
      </c>
    </row>
    <row r="462" spans="2:3">
      <c r="B462" s="243" t="s">
        <v>126</v>
      </c>
      <c r="C462" s="242">
        <v>33501</v>
      </c>
    </row>
    <row r="463" spans="2:3">
      <c r="B463" s="243" t="s">
        <v>127</v>
      </c>
      <c r="C463" s="242">
        <v>33600</v>
      </c>
    </row>
    <row r="464" spans="2:3">
      <c r="B464" s="243" t="s">
        <v>128</v>
      </c>
      <c r="C464" s="242">
        <v>33605</v>
      </c>
    </row>
    <row r="465" spans="2:3">
      <c r="B465" s="243" t="s">
        <v>129</v>
      </c>
      <c r="C465" s="242">
        <v>33700</v>
      </c>
    </row>
    <row r="466" spans="2:3">
      <c r="B466" s="243" t="s">
        <v>130</v>
      </c>
      <c r="C466" s="242">
        <v>33800</v>
      </c>
    </row>
    <row r="467" spans="2:3">
      <c r="B467" s="243" t="s">
        <v>131</v>
      </c>
      <c r="C467" s="242">
        <v>33900</v>
      </c>
    </row>
    <row r="468" spans="2:3">
      <c r="B468" s="243" t="s">
        <v>132</v>
      </c>
      <c r="C468" s="242">
        <v>34000</v>
      </c>
    </row>
    <row r="469" spans="2:3">
      <c r="B469" s="243" t="s">
        <v>133</v>
      </c>
      <c r="C469" s="242">
        <v>34100</v>
      </c>
    </row>
    <row r="470" spans="2:3">
      <c r="B470" s="243" t="s">
        <v>134</v>
      </c>
      <c r="C470" s="242">
        <v>34105</v>
      </c>
    </row>
    <row r="471" spans="2:3">
      <c r="B471" s="243" t="s">
        <v>135</v>
      </c>
      <c r="C471" s="242">
        <v>34200</v>
      </c>
    </row>
    <row r="472" spans="2:3">
      <c r="B472" s="243" t="s">
        <v>136</v>
      </c>
      <c r="C472" s="242">
        <v>34205</v>
      </c>
    </row>
    <row r="473" spans="2:3">
      <c r="B473" s="243" t="s">
        <v>137</v>
      </c>
      <c r="C473" s="242">
        <v>34220</v>
      </c>
    </row>
    <row r="474" spans="2:3">
      <c r="B474" s="243" t="s">
        <v>138</v>
      </c>
      <c r="C474" s="242">
        <v>34230</v>
      </c>
    </row>
    <row r="475" spans="2:3">
      <c r="B475" s="243" t="s">
        <v>139</v>
      </c>
      <c r="C475" s="242">
        <v>34300</v>
      </c>
    </row>
    <row r="476" spans="2:3">
      <c r="B476" s="243" t="s">
        <v>140</v>
      </c>
      <c r="C476" s="242">
        <v>34400</v>
      </c>
    </row>
    <row r="477" spans="2:3">
      <c r="B477" s="243" t="s">
        <v>141</v>
      </c>
      <c r="C477" s="242">
        <v>34405</v>
      </c>
    </row>
    <row r="478" spans="2:3">
      <c r="B478" s="243" t="s">
        <v>142</v>
      </c>
      <c r="C478" s="242">
        <v>34500</v>
      </c>
    </row>
    <row r="479" spans="2:3">
      <c r="B479" s="243" t="s">
        <v>143</v>
      </c>
      <c r="C479" s="242">
        <v>34501</v>
      </c>
    </row>
    <row r="480" spans="2:3">
      <c r="B480" s="243" t="s">
        <v>144</v>
      </c>
      <c r="C480" s="242">
        <v>34505</v>
      </c>
    </row>
    <row r="481" spans="2:3">
      <c r="B481" s="243" t="s">
        <v>145</v>
      </c>
      <c r="C481" s="242">
        <v>34600</v>
      </c>
    </row>
    <row r="482" spans="2:3">
      <c r="B482" s="243" t="s">
        <v>146</v>
      </c>
      <c r="C482" s="242">
        <v>34605</v>
      </c>
    </row>
    <row r="483" spans="2:3">
      <c r="B483" s="243" t="s">
        <v>147</v>
      </c>
      <c r="C483" s="242">
        <v>34700</v>
      </c>
    </row>
    <row r="484" spans="2:3">
      <c r="B484" s="243" t="s">
        <v>148</v>
      </c>
      <c r="C484" s="242">
        <v>34800</v>
      </c>
    </row>
    <row r="485" spans="2:3">
      <c r="B485" s="243" t="s">
        <v>788</v>
      </c>
      <c r="C485" s="242">
        <v>34900</v>
      </c>
    </row>
    <row r="486" spans="2:3">
      <c r="B486" s="243" t="s">
        <v>789</v>
      </c>
      <c r="C486" s="242">
        <v>34901</v>
      </c>
    </row>
    <row r="487" spans="2:3">
      <c r="B487" s="243" t="s">
        <v>149</v>
      </c>
      <c r="C487" s="242">
        <v>34903</v>
      </c>
    </row>
    <row r="488" spans="2:3">
      <c r="B488" s="243" t="s">
        <v>150</v>
      </c>
      <c r="C488" s="242">
        <v>34905</v>
      </c>
    </row>
    <row r="489" spans="2:3">
      <c r="B489" s="243" t="s">
        <v>151</v>
      </c>
      <c r="C489" s="242">
        <v>34910</v>
      </c>
    </row>
    <row r="490" spans="2:3">
      <c r="B490" s="243" t="s">
        <v>152</v>
      </c>
      <c r="C490" s="242">
        <v>35000</v>
      </c>
    </row>
    <row r="491" spans="2:3">
      <c r="B491" s="243" t="s">
        <v>153</v>
      </c>
      <c r="C491" s="242">
        <v>35005</v>
      </c>
    </row>
    <row r="492" spans="2:3">
      <c r="B492" s="243" t="s">
        <v>154</v>
      </c>
      <c r="C492" s="242">
        <v>35100</v>
      </c>
    </row>
    <row r="493" spans="2:3">
      <c r="B493" s="243" t="s">
        <v>155</v>
      </c>
      <c r="C493" s="242">
        <v>35105</v>
      </c>
    </row>
    <row r="494" spans="2:3">
      <c r="B494" s="243" t="s">
        <v>156</v>
      </c>
      <c r="C494" s="242">
        <v>35106</v>
      </c>
    </row>
    <row r="495" spans="2:3">
      <c r="B495" s="243" t="s">
        <v>157</v>
      </c>
      <c r="C495" s="242">
        <v>35200</v>
      </c>
    </row>
    <row r="496" spans="2:3">
      <c r="B496" s="243" t="s">
        <v>158</v>
      </c>
      <c r="C496" s="242">
        <v>35300</v>
      </c>
    </row>
    <row r="497" spans="2:3">
      <c r="B497" s="243" t="s">
        <v>159</v>
      </c>
      <c r="C497" s="242">
        <v>35305</v>
      </c>
    </row>
    <row r="498" spans="2:3">
      <c r="B498" s="243" t="s">
        <v>160</v>
      </c>
      <c r="C498" s="242">
        <v>35400</v>
      </c>
    </row>
    <row r="499" spans="2:3">
      <c r="B499" s="243" t="s">
        <v>161</v>
      </c>
      <c r="C499" s="242">
        <v>35401</v>
      </c>
    </row>
    <row r="500" spans="2:3">
      <c r="B500" s="243" t="s">
        <v>162</v>
      </c>
      <c r="C500" s="242">
        <v>35405</v>
      </c>
    </row>
    <row r="501" spans="2:3">
      <c r="B501" s="243" t="s">
        <v>163</v>
      </c>
      <c r="C501" s="242">
        <v>35500</v>
      </c>
    </row>
    <row r="502" spans="2:3">
      <c r="B502" s="243" t="s">
        <v>164</v>
      </c>
      <c r="C502" s="242">
        <v>35600</v>
      </c>
    </row>
    <row r="503" spans="2:3">
      <c r="B503" s="243" t="s">
        <v>165</v>
      </c>
      <c r="C503" s="242">
        <v>35700</v>
      </c>
    </row>
    <row r="504" spans="2:3">
      <c r="B504" s="243" t="s">
        <v>166</v>
      </c>
      <c r="C504" s="242">
        <v>35800</v>
      </c>
    </row>
    <row r="505" spans="2:3">
      <c r="B505" s="243" t="s">
        <v>167</v>
      </c>
      <c r="C505" s="242">
        <v>35805</v>
      </c>
    </row>
    <row r="506" spans="2:3">
      <c r="B506" s="243" t="s">
        <v>168</v>
      </c>
      <c r="C506" s="242">
        <v>35900</v>
      </c>
    </row>
    <row r="507" spans="2:3">
      <c r="B507" s="243" t="s">
        <v>169</v>
      </c>
      <c r="C507" s="242">
        <v>35905</v>
      </c>
    </row>
    <row r="508" spans="2:3">
      <c r="B508" s="243" t="s">
        <v>170</v>
      </c>
      <c r="C508" s="242">
        <v>36000</v>
      </c>
    </row>
    <row r="509" spans="2:3">
      <c r="B509" s="243" t="s">
        <v>171</v>
      </c>
      <c r="C509" s="242">
        <v>36001</v>
      </c>
    </row>
    <row r="510" spans="2:3">
      <c r="B510" s="243" t="s">
        <v>790</v>
      </c>
      <c r="C510" s="242">
        <v>36002</v>
      </c>
    </row>
    <row r="511" spans="2:3">
      <c r="B511" s="243" t="s">
        <v>172</v>
      </c>
      <c r="C511" s="242">
        <v>36003</v>
      </c>
    </row>
    <row r="512" spans="2:3">
      <c r="B512" s="243" t="s">
        <v>791</v>
      </c>
      <c r="C512" s="242">
        <v>36004</v>
      </c>
    </row>
    <row r="513" spans="2:3">
      <c r="B513" s="243" t="s">
        <v>173</v>
      </c>
      <c r="C513" s="242">
        <v>36005</v>
      </c>
    </row>
    <row r="514" spans="2:3">
      <c r="B514" s="243" t="s">
        <v>174</v>
      </c>
      <c r="C514" s="242">
        <v>36006</v>
      </c>
    </row>
    <row r="515" spans="2:3">
      <c r="B515" s="243" t="s">
        <v>175</v>
      </c>
      <c r="C515" s="242">
        <v>36007</v>
      </c>
    </row>
    <row r="516" spans="2:3">
      <c r="B516" s="243" t="s">
        <v>176</v>
      </c>
      <c r="C516" s="242">
        <v>36008</v>
      </c>
    </row>
    <row r="517" spans="2:3">
      <c r="B517" s="243" t="s">
        <v>177</v>
      </c>
      <c r="C517" s="242">
        <v>36009</v>
      </c>
    </row>
    <row r="518" spans="2:3">
      <c r="B518" s="243" t="s">
        <v>178</v>
      </c>
      <c r="C518" s="242">
        <v>36100</v>
      </c>
    </row>
    <row r="519" spans="2:3">
      <c r="B519" s="243" t="s">
        <v>179</v>
      </c>
      <c r="C519" s="242">
        <v>36102</v>
      </c>
    </row>
    <row r="520" spans="2:3">
      <c r="B520" s="243" t="s">
        <v>180</v>
      </c>
      <c r="C520" s="242">
        <v>36105</v>
      </c>
    </row>
    <row r="521" spans="2:3">
      <c r="B521" s="243" t="s">
        <v>181</v>
      </c>
      <c r="C521" s="242">
        <v>36200</v>
      </c>
    </row>
    <row r="522" spans="2:3">
      <c r="B522" s="243" t="s">
        <v>182</v>
      </c>
      <c r="C522" s="242">
        <v>36205</v>
      </c>
    </row>
    <row r="523" spans="2:3">
      <c r="B523" s="243" t="s">
        <v>183</v>
      </c>
      <c r="C523" s="242">
        <v>36300</v>
      </c>
    </row>
    <row r="524" spans="2:3">
      <c r="B524" s="243" t="s">
        <v>184</v>
      </c>
      <c r="C524" s="242">
        <v>36301</v>
      </c>
    </row>
    <row r="525" spans="2:3">
      <c r="B525" s="243" t="s">
        <v>185</v>
      </c>
      <c r="C525" s="242">
        <v>36302</v>
      </c>
    </row>
    <row r="526" spans="2:3">
      <c r="B526" s="243" t="s">
        <v>341</v>
      </c>
      <c r="C526" s="242">
        <v>36303</v>
      </c>
    </row>
    <row r="527" spans="2:3">
      <c r="B527" s="243" t="s">
        <v>186</v>
      </c>
      <c r="C527" s="242">
        <v>36305</v>
      </c>
    </row>
    <row r="528" spans="2:3">
      <c r="B528" s="243" t="s">
        <v>792</v>
      </c>
      <c r="C528" s="242">
        <v>36310</v>
      </c>
    </row>
    <row r="529" spans="2:3">
      <c r="B529" s="243" t="s">
        <v>187</v>
      </c>
      <c r="C529" s="242">
        <v>36400</v>
      </c>
    </row>
    <row r="530" spans="2:3">
      <c r="B530" s="243" t="s">
        <v>793</v>
      </c>
      <c r="C530" s="242">
        <v>36405</v>
      </c>
    </row>
    <row r="531" spans="2:3">
      <c r="B531" s="243" t="s">
        <v>188</v>
      </c>
      <c r="C531" s="242">
        <v>36500</v>
      </c>
    </row>
    <row r="532" spans="2:3">
      <c r="B532" s="243" t="s">
        <v>794</v>
      </c>
      <c r="C532" s="242">
        <v>36501</v>
      </c>
    </row>
    <row r="533" spans="2:3">
      <c r="B533" s="243" t="s">
        <v>190</v>
      </c>
      <c r="C533" s="242">
        <v>36502</v>
      </c>
    </row>
    <row r="534" spans="2:3">
      <c r="B534" s="243" t="s">
        <v>191</v>
      </c>
      <c r="C534" s="242">
        <v>36505</v>
      </c>
    </row>
    <row r="535" spans="2:3">
      <c r="B535" s="243" t="s">
        <v>192</v>
      </c>
      <c r="C535" s="242">
        <v>36600</v>
      </c>
    </row>
    <row r="536" spans="2:3">
      <c r="B536" s="243" t="s">
        <v>193</v>
      </c>
      <c r="C536" s="242">
        <v>36601</v>
      </c>
    </row>
    <row r="537" spans="2:3">
      <c r="B537" s="243" t="s">
        <v>194</v>
      </c>
      <c r="C537" s="242">
        <v>36700</v>
      </c>
    </row>
    <row r="538" spans="2:3">
      <c r="B538" s="243" t="s">
        <v>195</v>
      </c>
      <c r="C538" s="242">
        <v>36701</v>
      </c>
    </row>
    <row r="539" spans="2:3">
      <c r="B539" s="243" t="s">
        <v>196</v>
      </c>
      <c r="C539" s="242">
        <v>36705</v>
      </c>
    </row>
    <row r="540" spans="2:3">
      <c r="B540" s="243" t="s">
        <v>197</v>
      </c>
      <c r="C540" s="242">
        <v>36800</v>
      </c>
    </row>
    <row r="541" spans="2:3">
      <c r="B541" s="243" t="s">
        <v>198</v>
      </c>
      <c r="C541" s="242">
        <v>36802</v>
      </c>
    </row>
    <row r="542" spans="2:3">
      <c r="B542" s="243" t="s">
        <v>795</v>
      </c>
      <c r="C542" s="242">
        <v>36810</v>
      </c>
    </row>
    <row r="543" spans="2:3">
      <c r="B543" s="243" t="s">
        <v>199</v>
      </c>
      <c r="C543" s="242">
        <v>36900</v>
      </c>
    </row>
    <row r="544" spans="2:3">
      <c r="B544" s="243" t="s">
        <v>200</v>
      </c>
      <c r="C544" s="242">
        <v>36901</v>
      </c>
    </row>
    <row r="545" spans="2:3">
      <c r="B545" s="243" t="s">
        <v>201</v>
      </c>
      <c r="C545" s="242">
        <v>36905</v>
      </c>
    </row>
    <row r="546" spans="2:3">
      <c r="B546" s="243" t="s">
        <v>202</v>
      </c>
      <c r="C546" s="242">
        <v>37000</v>
      </c>
    </row>
    <row r="547" spans="2:3">
      <c r="B547" s="243" t="s">
        <v>796</v>
      </c>
      <c r="C547" s="242">
        <v>37001</v>
      </c>
    </row>
    <row r="548" spans="2:3">
      <c r="B548" s="243" t="s">
        <v>203</v>
      </c>
      <c r="C548" s="242">
        <v>37005</v>
      </c>
    </row>
    <row r="549" spans="2:3">
      <c r="B549" s="243" t="s">
        <v>204</v>
      </c>
      <c r="C549" s="242">
        <v>37100</v>
      </c>
    </row>
    <row r="550" spans="2:3">
      <c r="B550" s="243" t="s">
        <v>205</v>
      </c>
      <c r="C550" s="242">
        <v>37200</v>
      </c>
    </row>
    <row r="551" spans="2:3">
      <c r="B551" s="243" t="s">
        <v>206</v>
      </c>
      <c r="C551" s="242">
        <v>37300</v>
      </c>
    </row>
    <row r="552" spans="2:3">
      <c r="B552" s="243" t="s">
        <v>207</v>
      </c>
      <c r="C552" s="242">
        <v>37301</v>
      </c>
    </row>
    <row r="553" spans="2:3">
      <c r="B553" s="243" t="s">
        <v>208</v>
      </c>
      <c r="C553" s="242">
        <v>37305</v>
      </c>
    </row>
    <row r="554" spans="2:3">
      <c r="B554" s="243" t="s">
        <v>209</v>
      </c>
      <c r="C554" s="242">
        <v>37400</v>
      </c>
    </row>
    <row r="555" spans="2:3">
      <c r="B555" s="243" t="s">
        <v>210</v>
      </c>
      <c r="C555" s="242">
        <v>37405</v>
      </c>
    </row>
    <row r="556" spans="2:3">
      <c r="B556" s="243" t="s">
        <v>211</v>
      </c>
      <c r="C556" s="242">
        <v>37500</v>
      </c>
    </row>
    <row r="557" spans="2:3">
      <c r="B557" s="243" t="s">
        <v>212</v>
      </c>
      <c r="C557" s="242">
        <v>37600</v>
      </c>
    </row>
    <row r="558" spans="2:3">
      <c r="B558" s="243" t="s">
        <v>213</v>
      </c>
      <c r="C558" s="242">
        <v>37601</v>
      </c>
    </row>
    <row r="559" spans="2:3">
      <c r="B559" s="243" t="s">
        <v>214</v>
      </c>
      <c r="C559" s="242">
        <v>37605</v>
      </c>
    </row>
    <row r="560" spans="2:3">
      <c r="B560" s="243" t="s">
        <v>215</v>
      </c>
      <c r="C560" s="242">
        <v>37610</v>
      </c>
    </row>
    <row r="561" spans="2:3">
      <c r="B561" s="243" t="s">
        <v>216</v>
      </c>
      <c r="C561" s="242">
        <v>37700</v>
      </c>
    </row>
    <row r="562" spans="2:3">
      <c r="B562" s="243" t="s">
        <v>217</v>
      </c>
      <c r="C562" s="242">
        <v>37705</v>
      </c>
    </row>
    <row r="563" spans="2:3">
      <c r="B563" s="243" t="s">
        <v>218</v>
      </c>
      <c r="C563" s="242">
        <v>37800</v>
      </c>
    </row>
    <row r="564" spans="2:3">
      <c r="B564" s="243" t="s">
        <v>219</v>
      </c>
      <c r="C564" s="242">
        <v>37801</v>
      </c>
    </row>
    <row r="565" spans="2:3">
      <c r="B565" s="243" t="s">
        <v>220</v>
      </c>
      <c r="C565" s="242">
        <v>37805</v>
      </c>
    </row>
    <row r="566" spans="2:3">
      <c r="B566" s="243" t="s">
        <v>221</v>
      </c>
      <c r="C566" s="242">
        <v>37900</v>
      </c>
    </row>
    <row r="567" spans="2:3">
      <c r="B567" s="243" t="s">
        <v>222</v>
      </c>
      <c r="C567" s="242">
        <v>37901</v>
      </c>
    </row>
    <row r="568" spans="2:3">
      <c r="B568" s="243" t="s">
        <v>223</v>
      </c>
      <c r="C568" s="242">
        <v>37905</v>
      </c>
    </row>
    <row r="569" spans="2:3">
      <c r="B569" s="243" t="s">
        <v>224</v>
      </c>
      <c r="C569" s="242">
        <v>38000</v>
      </c>
    </row>
    <row r="570" spans="2:3">
      <c r="B570" s="243" t="s">
        <v>225</v>
      </c>
      <c r="C570" s="242">
        <v>38005</v>
      </c>
    </row>
    <row r="571" spans="2:3">
      <c r="B571" s="243" t="s">
        <v>226</v>
      </c>
      <c r="C571" s="242">
        <v>38100</v>
      </c>
    </row>
    <row r="572" spans="2:3">
      <c r="B572" s="243" t="s">
        <v>227</v>
      </c>
      <c r="C572" s="242">
        <v>38105</v>
      </c>
    </row>
    <row r="573" spans="2:3">
      <c r="B573" s="243" t="s">
        <v>228</v>
      </c>
      <c r="C573" s="242">
        <v>38200</v>
      </c>
    </row>
    <row r="574" spans="2:3">
      <c r="B574" s="243" t="s">
        <v>229</v>
      </c>
      <c r="C574" s="242">
        <v>38205</v>
      </c>
    </row>
    <row r="575" spans="2:3">
      <c r="B575" s="243" t="s">
        <v>230</v>
      </c>
      <c r="C575" s="242">
        <v>38210</v>
      </c>
    </row>
    <row r="576" spans="2:3">
      <c r="B576" s="243" t="s">
        <v>231</v>
      </c>
      <c r="C576" s="242">
        <v>38300</v>
      </c>
    </row>
    <row r="577" spans="2:3">
      <c r="B577" s="243" t="s">
        <v>232</v>
      </c>
      <c r="C577" s="242">
        <v>38400</v>
      </c>
    </row>
    <row r="578" spans="2:3">
      <c r="B578" s="243" t="s">
        <v>233</v>
      </c>
      <c r="C578" s="242">
        <v>38402</v>
      </c>
    </row>
    <row r="579" spans="2:3">
      <c r="B579" s="243" t="s">
        <v>234</v>
      </c>
      <c r="C579" s="242">
        <v>38405</v>
      </c>
    </row>
    <row r="580" spans="2:3">
      <c r="B580" s="243" t="s">
        <v>235</v>
      </c>
      <c r="C580" s="242">
        <v>38500</v>
      </c>
    </row>
    <row r="581" spans="2:3">
      <c r="B581" s="243" t="s">
        <v>236</v>
      </c>
      <c r="C581" s="242">
        <v>38600</v>
      </c>
    </row>
    <row r="582" spans="2:3">
      <c r="B582" s="243" t="s">
        <v>237</v>
      </c>
      <c r="C582" s="242">
        <v>38601</v>
      </c>
    </row>
    <row r="583" spans="2:3">
      <c r="B583" s="243" t="s">
        <v>238</v>
      </c>
      <c r="C583" s="242">
        <v>38602</v>
      </c>
    </row>
    <row r="584" spans="2:3">
      <c r="B584" s="243" t="s">
        <v>239</v>
      </c>
      <c r="C584" s="242">
        <v>38605</v>
      </c>
    </row>
    <row r="585" spans="2:3">
      <c r="B585" s="243" t="s">
        <v>240</v>
      </c>
      <c r="C585" s="242">
        <v>38610</v>
      </c>
    </row>
    <row r="586" spans="2:3">
      <c r="B586" s="243" t="s">
        <v>241</v>
      </c>
      <c r="C586" s="242">
        <v>38620</v>
      </c>
    </row>
    <row r="587" spans="2:3">
      <c r="B587" s="243" t="s">
        <v>242</v>
      </c>
      <c r="C587" s="242">
        <v>38700</v>
      </c>
    </row>
    <row r="588" spans="2:3">
      <c r="B588" s="243" t="s">
        <v>797</v>
      </c>
      <c r="C588" s="242">
        <v>38701</v>
      </c>
    </row>
    <row r="589" spans="2:3">
      <c r="B589" s="243" t="s">
        <v>244</v>
      </c>
      <c r="C589" s="242">
        <v>38800</v>
      </c>
    </row>
    <row r="590" spans="2:3">
      <c r="B590" s="243" t="s">
        <v>245</v>
      </c>
      <c r="C590" s="242">
        <v>38801</v>
      </c>
    </row>
    <row r="591" spans="2:3">
      <c r="B591" s="243" t="s">
        <v>246</v>
      </c>
      <c r="C591" s="242">
        <v>38900</v>
      </c>
    </row>
    <row r="592" spans="2:3">
      <c r="B592" s="243" t="s">
        <v>247</v>
      </c>
      <c r="C592" s="242">
        <v>39000</v>
      </c>
    </row>
    <row r="593" spans="2:3">
      <c r="B593" s="243" t="s">
        <v>248</v>
      </c>
      <c r="C593" s="242">
        <v>39100</v>
      </c>
    </row>
    <row r="594" spans="2:3">
      <c r="B594" s="243" t="s">
        <v>249</v>
      </c>
      <c r="C594" s="242">
        <v>39101</v>
      </c>
    </row>
    <row r="595" spans="2:3">
      <c r="B595" s="243" t="s">
        <v>250</v>
      </c>
      <c r="C595" s="242">
        <v>39105</v>
      </c>
    </row>
    <row r="596" spans="2:3">
      <c r="B596" s="243" t="s">
        <v>798</v>
      </c>
      <c r="C596" s="242">
        <v>39200</v>
      </c>
    </row>
    <row r="597" spans="2:3">
      <c r="B597" s="243" t="s">
        <v>251</v>
      </c>
      <c r="C597" s="242">
        <v>39201</v>
      </c>
    </row>
    <row r="598" spans="2:3">
      <c r="B598" s="243" t="s">
        <v>252</v>
      </c>
      <c r="C598" s="242">
        <v>39204</v>
      </c>
    </row>
    <row r="599" spans="2:3">
      <c r="B599" s="243" t="s">
        <v>253</v>
      </c>
      <c r="C599" s="242">
        <v>39205</v>
      </c>
    </row>
    <row r="600" spans="2:3">
      <c r="B600" s="243" t="s">
        <v>799</v>
      </c>
      <c r="C600" s="242">
        <v>39208</v>
      </c>
    </row>
    <row r="601" spans="2:3">
      <c r="B601" s="243" t="s">
        <v>254</v>
      </c>
      <c r="C601" s="242">
        <v>39209</v>
      </c>
    </row>
    <row r="602" spans="2:3">
      <c r="B602" s="243" t="s">
        <v>800</v>
      </c>
      <c r="C602" s="242">
        <v>39220</v>
      </c>
    </row>
    <row r="603" spans="2:3">
      <c r="B603" s="243" t="s">
        <v>255</v>
      </c>
      <c r="C603" s="242">
        <v>39300</v>
      </c>
    </row>
    <row r="604" spans="2:3">
      <c r="B604" s="243" t="s">
        <v>256</v>
      </c>
      <c r="C604" s="242">
        <v>39301</v>
      </c>
    </row>
    <row r="605" spans="2:3">
      <c r="B605" s="243" t="s">
        <v>257</v>
      </c>
      <c r="C605" s="242">
        <v>39400</v>
      </c>
    </row>
    <row r="606" spans="2:3">
      <c r="B606" s="243" t="s">
        <v>258</v>
      </c>
      <c r="C606" s="242">
        <v>39401</v>
      </c>
    </row>
    <row r="607" spans="2:3">
      <c r="B607" s="243" t="s">
        <v>259</v>
      </c>
      <c r="C607" s="242">
        <v>39500</v>
      </c>
    </row>
    <row r="608" spans="2:3">
      <c r="B608" s="243" t="s">
        <v>801</v>
      </c>
      <c r="C608" s="242">
        <v>39501</v>
      </c>
    </row>
    <row r="609" spans="2:3">
      <c r="B609" s="243" t="s">
        <v>261</v>
      </c>
      <c r="C609" s="242">
        <v>39600</v>
      </c>
    </row>
    <row r="610" spans="2:3">
      <c r="B610" s="243" t="s">
        <v>262</v>
      </c>
      <c r="C610" s="242">
        <v>39605</v>
      </c>
    </row>
    <row r="611" spans="2:3">
      <c r="B611" s="243" t="s">
        <v>263</v>
      </c>
      <c r="C611" s="242">
        <v>39700</v>
      </c>
    </row>
    <row r="612" spans="2:3">
      <c r="B612" s="243" t="s">
        <v>264</v>
      </c>
      <c r="C612" s="242">
        <v>39703</v>
      </c>
    </row>
    <row r="613" spans="2:3">
      <c r="B613" s="243" t="s">
        <v>265</v>
      </c>
      <c r="C613" s="242">
        <v>39705</v>
      </c>
    </row>
    <row r="614" spans="2:3">
      <c r="B614" s="243" t="s">
        <v>266</v>
      </c>
      <c r="C614" s="242">
        <v>39800</v>
      </c>
    </row>
    <row r="615" spans="2:3">
      <c r="B615" s="243" t="s">
        <v>267</v>
      </c>
      <c r="C615" s="242">
        <v>39805</v>
      </c>
    </row>
    <row r="616" spans="2:3">
      <c r="B616" s="243" t="s">
        <v>268</v>
      </c>
      <c r="C616" s="242">
        <v>39900</v>
      </c>
    </row>
    <row r="617" spans="2:3">
      <c r="B617" s="243" t="s">
        <v>674</v>
      </c>
      <c r="C617" s="242">
        <v>40000</v>
      </c>
    </row>
    <row r="618" spans="2:3">
      <c r="B618" s="243" t="s">
        <v>802</v>
      </c>
      <c r="C618" s="242">
        <v>51000</v>
      </c>
    </row>
    <row r="619" spans="2:3">
      <c r="B619" s="243" t="s">
        <v>803</v>
      </c>
      <c r="C619" s="242">
        <v>51000.2</v>
      </c>
    </row>
    <row r="620" spans="2:3">
      <c r="B620" s="243" t="s">
        <v>804</v>
      </c>
      <c r="C620" s="242">
        <v>51000.3</v>
      </c>
    </row>
    <row r="621" spans="2:3">
      <c r="B621" s="243" t="s">
        <v>805</v>
      </c>
      <c r="C621" s="242">
        <v>60000</v>
      </c>
    </row>
    <row r="622" spans="2:3">
      <c r="B622" s="243" t="s">
        <v>676</v>
      </c>
      <c r="C622" s="242">
        <v>90901</v>
      </c>
    </row>
    <row r="623" spans="2:3">
      <c r="B623" s="243" t="s">
        <v>677</v>
      </c>
      <c r="C623" s="242">
        <v>91041</v>
      </c>
    </row>
    <row r="624" spans="2:3">
      <c r="B624" s="243" t="s">
        <v>678</v>
      </c>
      <c r="C624" s="242">
        <v>91111</v>
      </c>
    </row>
    <row r="625" spans="2:3">
      <c r="B625" s="243" t="s">
        <v>679</v>
      </c>
      <c r="C625" s="242">
        <v>91151</v>
      </c>
    </row>
    <row r="626" spans="2:3">
      <c r="B626" s="243" t="s">
        <v>680</v>
      </c>
      <c r="C626" s="242">
        <v>98101</v>
      </c>
    </row>
    <row r="627" spans="2:3">
      <c r="B627" s="243" t="s">
        <v>806</v>
      </c>
      <c r="C627" s="242">
        <v>98103</v>
      </c>
    </row>
    <row r="628" spans="2:3">
      <c r="B628" s="243" t="s">
        <v>682</v>
      </c>
      <c r="C628" s="244">
        <v>98111</v>
      </c>
    </row>
    <row r="629" spans="2:3">
      <c r="B629" s="243" t="s">
        <v>683</v>
      </c>
      <c r="C629" s="244">
        <v>98131</v>
      </c>
    </row>
    <row r="630" spans="2:3">
      <c r="B630" s="243" t="s">
        <v>684</v>
      </c>
      <c r="C630" s="242">
        <v>99401</v>
      </c>
    </row>
    <row r="631" spans="2:3">
      <c r="B631" s="243" t="s">
        <v>685</v>
      </c>
      <c r="C631" s="242">
        <v>99521</v>
      </c>
    </row>
    <row r="632" spans="2:3">
      <c r="B632" s="243" t="s">
        <v>686</v>
      </c>
      <c r="C632" s="242">
        <v>99831</v>
      </c>
    </row>
  </sheetData>
  <mergeCells count="3">
    <mergeCell ref="G3:K3"/>
    <mergeCell ref="M3:P3"/>
    <mergeCell ref="R3:T3"/>
  </mergeCells>
  <printOptions horizontalCentered="1"/>
  <pageMargins left="0.25" right="0.35" top="0.375" bottom="0.75" header="0" footer="0.3"/>
  <pageSetup scale="50" fitToWidth="2" fitToHeight="0" pageOrder="overThenDown" orientation="portrait" r:id="rId1"/>
  <headerFooter scaleWithDoc="0" alignWithMargins="0"/>
  <rowBreaks count="3" manualBreakCount="3">
    <brk id="83" max="41" man="1"/>
    <brk id="161" max="41" man="1"/>
    <brk id="239" max="41" man="1"/>
  </rowBreaks>
  <colBreaks count="1" manualBreakCount="1">
    <brk id="11" min="2" max="316"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D91046-8F2D-4076-AE71-54EA87D17C47}">
  <sheetPr>
    <pageSetUpPr fitToPage="1"/>
  </sheetPr>
  <dimension ref="A1:U329"/>
  <sheetViews>
    <sheetView topLeftCell="F1" zoomScaleNormal="100" workbookViewId="0">
      <pane ySplit="2" topLeftCell="A300" activePane="bottomLeft" state="frozen"/>
      <selection pane="bottomLeft" activeCell="S4" sqref="S4"/>
    </sheetView>
  </sheetViews>
  <sheetFormatPr defaultColWidth="9.140625" defaultRowHeight="12.75"/>
  <cols>
    <col min="1" max="1" width="13" style="175" customWidth="1"/>
    <col min="2" max="2" width="52" style="178" customWidth="1"/>
    <col min="3" max="4" width="13.7109375" style="178" customWidth="1"/>
    <col min="5" max="6" width="17.28515625" style="203" customWidth="1"/>
    <col min="7" max="7" width="17" style="197" customWidth="1"/>
    <col min="8" max="9" width="17" style="203" customWidth="1"/>
    <col min="10" max="10" width="20" style="203" customWidth="1"/>
    <col min="11" max="11" width="17" style="203" customWidth="1"/>
    <col min="12" max="12" width="3" style="192" customWidth="1"/>
    <col min="13" max="15" width="17" style="203" customWidth="1"/>
    <col min="16" max="16" width="20.5703125" style="203" customWidth="1"/>
    <col min="17" max="17" width="17" style="203" customWidth="1"/>
    <col min="18" max="18" width="2.85546875" style="203" customWidth="1"/>
    <col min="19" max="19" width="17.7109375" style="183" bestFit="1" customWidth="1"/>
    <col min="20" max="20" width="21.42578125" style="183" customWidth="1"/>
    <col min="21" max="21" width="18.7109375" style="203" customWidth="1"/>
    <col min="22" max="16384" width="9.140625" style="178"/>
  </cols>
  <sheetData>
    <row r="1" spans="1:21">
      <c r="A1" s="204" t="s">
        <v>743</v>
      </c>
      <c r="B1" s="176"/>
      <c r="C1" s="176"/>
      <c r="D1" s="176"/>
      <c r="E1" s="198"/>
      <c r="F1" s="198"/>
      <c r="G1" s="460" t="s">
        <v>283</v>
      </c>
      <c r="H1" s="460"/>
      <c r="I1" s="460"/>
      <c r="J1" s="460"/>
      <c r="K1" s="460"/>
      <c r="L1" s="177"/>
      <c r="M1" s="461" t="s">
        <v>284</v>
      </c>
      <c r="N1" s="461"/>
      <c r="O1" s="461"/>
      <c r="P1" s="461"/>
      <c r="Q1" s="461"/>
      <c r="R1" s="207"/>
      <c r="S1" s="461" t="s">
        <v>362</v>
      </c>
      <c r="T1" s="461"/>
      <c r="U1" s="461"/>
    </row>
    <row r="2" spans="1:21" ht="137.25" customHeight="1">
      <c r="A2" s="179" t="s">
        <v>363</v>
      </c>
      <c r="B2" s="121" t="s">
        <v>364</v>
      </c>
      <c r="C2" s="252" t="s">
        <v>313</v>
      </c>
      <c r="D2" s="252" t="s">
        <v>314</v>
      </c>
      <c r="E2" s="199" t="s">
        <v>691</v>
      </c>
      <c r="F2" s="199" t="s">
        <v>690</v>
      </c>
      <c r="G2" s="193" t="s">
        <v>365</v>
      </c>
      <c r="H2" s="199" t="s">
        <v>366</v>
      </c>
      <c r="I2" s="199" t="s">
        <v>735</v>
      </c>
      <c r="J2" s="206" t="s">
        <v>367</v>
      </c>
      <c r="K2" s="199" t="s">
        <v>736</v>
      </c>
      <c r="L2" s="122"/>
      <c r="M2" s="199" t="s">
        <v>365</v>
      </c>
      <c r="N2" s="199" t="s">
        <v>366</v>
      </c>
      <c r="O2" s="206" t="s">
        <v>735</v>
      </c>
      <c r="P2" s="199" t="s">
        <v>367</v>
      </c>
      <c r="Q2" s="199" t="s">
        <v>368</v>
      </c>
      <c r="R2" s="208"/>
      <c r="S2" s="199" t="s">
        <v>737</v>
      </c>
      <c r="T2" s="199" t="s">
        <v>738</v>
      </c>
      <c r="U2" s="199" t="s">
        <v>369</v>
      </c>
    </row>
    <row r="3" spans="1:21" ht="16.5" customHeight="1">
      <c r="A3" s="258" t="s">
        <v>811</v>
      </c>
      <c r="B3" s="11" t="s">
        <v>671</v>
      </c>
      <c r="C3" s="7"/>
      <c r="D3" s="7"/>
      <c r="E3" s="208"/>
      <c r="F3" s="208"/>
      <c r="G3" s="259"/>
      <c r="H3" s="208"/>
      <c r="I3" s="208"/>
      <c r="J3" s="208"/>
      <c r="K3" s="208"/>
      <c r="L3" s="12"/>
      <c r="M3" s="208"/>
      <c r="N3" s="208"/>
      <c r="O3" s="208"/>
      <c r="P3" s="208"/>
      <c r="Q3" s="208"/>
      <c r="R3" s="208"/>
      <c r="S3" s="208"/>
      <c r="T3" s="208"/>
      <c r="U3" s="208"/>
    </row>
    <row r="4" spans="1:21" ht="12.75" customHeight="1">
      <c r="A4" s="180">
        <v>10200</v>
      </c>
      <c r="B4" s="181" t="s">
        <v>370</v>
      </c>
      <c r="C4" s="254">
        <f>F4/$F$312</f>
        <v>9.401360473777449E-4</v>
      </c>
      <c r="D4" s="254">
        <f>E4/$E$312</f>
        <v>9.339360265587113E-4</v>
      </c>
      <c r="E4" s="200">
        <v>26606142.74011302</v>
      </c>
      <c r="F4" s="200">
        <v>29745434</v>
      </c>
      <c r="G4" s="194">
        <v>0</v>
      </c>
      <c r="H4" s="200">
        <v>1429706</v>
      </c>
      <c r="I4" s="200">
        <v>19808</v>
      </c>
      <c r="J4" s="200">
        <v>1004482</v>
      </c>
      <c r="K4" s="200">
        <f>SUM(G4:J4)</f>
        <v>2453996</v>
      </c>
      <c r="L4" s="182"/>
      <c r="M4" s="200">
        <v>1499545</v>
      </c>
      <c r="N4" s="200">
        <v>8942781</v>
      </c>
      <c r="O4" s="200">
        <v>0</v>
      </c>
      <c r="P4" s="200">
        <v>970888</v>
      </c>
      <c r="Q4" s="200">
        <f>SUM(M4:P4)</f>
        <v>11413214</v>
      </c>
      <c r="R4" s="200"/>
      <c r="S4" s="183">
        <v>-439087</v>
      </c>
      <c r="T4" s="183">
        <v>60705</v>
      </c>
      <c r="U4" s="200">
        <f>S4+T4</f>
        <v>-378382</v>
      </c>
    </row>
    <row r="5" spans="1:21" ht="12.75" customHeight="1">
      <c r="A5" s="180">
        <v>10400</v>
      </c>
      <c r="B5" s="181" t="s">
        <v>371</v>
      </c>
      <c r="C5" s="254">
        <f>F5/$F$312</f>
        <v>2.7449645972669372E-3</v>
      </c>
      <c r="D5" s="254">
        <f>E5/$E$312</f>
        <v>2.7354916560425775E-3</v>
      </c>
      <c r="E5" s="200">
        <v>77929193.644273281</v>
      </c>
      <c r="F5" s="200">
        <v>86849306</v>
      </c>
      <c r="G5" s="194">
        <v>0</v>
      </c>
      <c r="H5" s="200">
        <v>4174387</v>
      </c>
      <c r="I5" s="200">
        <v>57835</v>
      </c>
      <c r="J5" s="200">
        <v>3226753</v>
      </c>
      <c r="K5" s="200">
        <f t="shared" ref="K5:K68" si="0">SUM(G5:J5)</f>
        <v>7458975</v>
      </c>
      <c r="L5" s="182"/>
      <c r="M5" s="200">
        <v>4378299</v>
      </c>
      <c r="N5" s="200">
        <v>26110708</v>
      </c>
      <c r="O5" s="200">
        <v>0</v>
      </c>
      <c r="P5" s="200">
        <v>2968176</v>
      </c>
      <c r="Q5" s="200">
        <f t="shared" ref="Q5:Q68" si="1">SUM(M5:P5)</f>
        <v>33457183</v>
      </c>
      <c r="R5" s="200"/>
      <c r="S5" s="183">
        <v>-1282025</v>
      </c>
      <c r="T5" s="183">
        <v>284327</v>
      </c>
      <c r="U5" s="200">
        <f t="shared" ref="U5:U68" si="2">S5+T5</f>
        <v>-997698</v>
      </c>
    </row>
    <row r="6" spans="1:21" ht="12.75" customHeight="1">
      <c r="A6" s="180">
        <v>10500</v>
      </c>
      <c r="B6" s="181" t="s">
        <v>372</v>
      </c>
      <c r="C6" s="254">
        <f t="shared" ref="C6:C69" si="3">F6/$F$312</f>
        <v>6.5759715954601615E-4</v>
      </c>
      <c r="D6" s="254">
        <f t="shared" ref="D6:D69" si="4">E6/$E$312</f>
        <v>6.7437974832640715E-4</v>
      </c>
      <c r="E6" s="200">
        <v>19211855.346374661</v>
      </c>
      <c r="F6" s="200">
        <v>20806045</v>
      </c>
      <c r="G6" s="194">
        <v>0</v>
      </c>
      <c r="H6" s="200">
        <v>1000037</v>
      </c>
      <c r="I6" s="200">
        <v>13855</v>
      </c>
      <c r="J6" s="200">
        <v>1767249</v>
      </c>
      <c r="K6" s="200">
        <f t="shared" si="0"/>
        <v>2781141</v>
      </c>
      <c r="L6" s="182"/>
      <c r="M6" s="200">
        <v>1048887</v>
      </c>
      <c r="N6" s="200">
        <v>6255209</v>
      </c>
      <c r="O6" s="200">
        <v>0</v>
      </c>
      <c r="P6" s="200">
        <v>1206917</v>
      </c>
      <c r="Q6" s="200">
        <f t="shared" si="1"/>
        <v>8511013</v>
      </c>
      <c r="R6" s="200"/>
      <c r="S6" s="183">
        <v>-307128</v>
      </c>
      <c r="T6" s="183">
        <v>318303</v>
      </c>
      <c r="U6" s="200">
        <f t="shared" si="2"/>
        <v>11175</v>
      </c>
    </row>
    <row r="7" spans="1:21" ht="12.75" customHeight="1">
      <c r="A7" s="180">
        <v>10700</v>
      </c>
      <c r="B7" s="181" t="s">
        <v>373</v>
      </c>
      <c r="C7" s="254">
        <f t="shared" si="3"/>
        <v>4.3564809552172745E-3</v>
      </c>
      <c r="D7" s="254">
        <f t="shared" si="4"/>
        <v>4.1039254892005304E-3</v>
      </c>
      <c r="E7" s="200">
        <v>116913390.48434633</v>
      </c>
      <c r="F7" s="200">
        <v>137836877</v>
      </c>
      <c r="G7" s="194">
        <v>0</v>
      </c>
      <c r="H7" s="200">
        <v>6625089</v>
      </c>
      <c r="I7" s="200">
        <v>91788</v>
      </c>
      <c r="J7" s="200">
        <v>18625713</v>
      </c>
      <c r="K7" s="200">
        <f t="shared" si="0"/>
        <v>25342590</v>
      </c>
      <c r="L7" s="182"/>
      <c r="M7" s="200">
        <v>6948715</v>
      </c>
      <c r="N7" s="200">
        <v>41439806</v>
      </c>
      <c r="O7" s="200">
        <v>0</v>
      </c>
      <c r="P7" s="200">
        <v>0</v>
      </c>
      <c r="Q7" s="200">
        <f t="shared" si="1"/>
        <v>48388521</v>
      </c>
      <c r="R7" s="200"/>
      <c r="S7" s="183">
        <v>-2034677</v>
      </c>
      <c r="T7" s="183">
        <v>4796870</v>
      </c>
      <c r="U7" s="200">
        <f t="shared" si="2"/>
        <v>2762193</v>
      </c>
    </row>
    <row r="8" spans="1:21" ht="12.75" customHeight="1">
      <c r="A8" s="180">
        <v>10800</v>
      </c>
      <c r="B8" s="181" t="s">
        <v>374</v>
      </c>
      <c r="C8" s="254">
        <f t="shared" si="3"/>
        <v>1.7896663283750638E-2</v>
      </c>
      <c r="D8" s="254">
        <f t="shared" si="4"/>
        <v>1.7865013101168663E-2</v>
      </c>
      <c r="E8" s="200">
        <v>508941806.61934447</v>
      </c>
      <c r="F8" s="200">
        <v>566241469</v>
      </c>
      <c r="G8" s="194">
        <v>0</v>
      </c>
      <c r="H8" s="200">
        <v>27216231</v>
      </c>
      <c r="I8" s="200">
        <v>377072</v>
      </c>
      <c r="J8" s="200">
        <v>40149295</v>
      </c>
      <c r="K8" s="200">
        <f t="shared" si="0"/>
        <v>67742598</v>
      </c>
      <c r="L8" s="182"/>
      <c r="M8" s="200">
        <v>28545703</v>
      </c>
      <c r="N8" s="200">
        <v>170237003</v>
      </c>
      <c r="O8" s="200">
        <v>0</v>
      </c>
      <c r="P8" s="200">
        <v>0</v>
      </c>
      <c r="Q8" s="200">
        <f t="shared" si="1"/>
        <v>198782706</v>
      </c>
      <c r="R8" s="200"/>
      <c r="S8" s="183">
        <v>-8358565</v>
      </c>
      <c r="T8" s="183">
        <v>12459908</v>
      </c>
      <c r="U8" s="200">
        <f t="shared" si="2"/>
        <v>4101343</v>
      </c>
    </row>
    <row r="9" spans="1:21" ht="12.75" customHeight="1">
      <c r="A9" s="180">
        <v>10850</v>
      </c>
      <c r="B9" s="181" t="s">
        <v>375</v>
      </c>
      <c r="C9" s="254">
        <f t="shared" si="3"/>
        <v>1.4875503957162013E-4</v>
      </c>
      <c r="D9" s="254">
        <f t="shared" si="4"/>
        <v>1.5220244888365547E-4</v>
      </c>
      <c r="E9" s="200">
        <v>4335971.59252398</v>
      </c>
      <c r="F9" s="200">
        <v>4706535</v>
      </c>
      <c r="G9" s="194">
        <v>0</v>
      </c>
      <c r="H9" s="200">
        <v>226218</v>
      </c>
      <c r="I9" s="200">
        <v>3134</v>
      </c>
      <c r="J9" s="200">
        <v>1080682</v>
      </c>
      <c r="K9" s="200">
        <f t="shared" si="0"/>
        <v>1310034</v>
      </c>
      <c r="L9" s="182"/>
      <c r="M9" s="200">
        <v>237269</v>
      </c>
      <c r="N9" s="200">
        <v>1414991</v>
      </c>
      <c r="O9" s="200">
        <v>0</v>
      </c>
      <c r="P9" s="200">
        <v>66260</v>
      </c>
      <c r="Q9" s="200">
        <f t="shared" si="1"/>
        <v>1718520</v>
      </c>
      <c r="R9" s="200"/>
      <c r="S9" s="183">
        <v>-69475</v>
      </c>
      <c r="T9" s="183">
        <v>274991</v>
      </c>
      <c r="U9" s="200">
        <f t="shared" si="2"/>
        <v>205516</v>
      </c>
    </row>
    <row r="10" spans="1:21" ht="12.75" customHeight="1">
      <c r="A10" s="180">
        <v>10900</v>
      </c>
      <c r="B10" s="181" t="s">
        <v>376</v>
      </c>
      <c r="C10" s="254">
        <f t="shared" si="3"/>
        <v>1.3325269573664566E-3</v>
      </c>
      <c r="D10" s="254">
        <f t="shared" si="4"/>
        <v>1.3182943866008202E-3</v>
      </c>
      <c r="E10" s="200">
        <v>37555814.987276547</v>
      </c>
      <c r="F10" s="200">
        <v>42160486</v>
      </c>
      <c r="G10" s="194">
        <v>0</v>
      </c>
      <c r="H10" s="200">
        <v>2026431</v>
      </c>
      <c r="I10" s="200">
        <v>28076</v>
      </c>
      <c r="J10" s="200">
        <v>834510</v>
      </c>
      <c r="K10" s="200">
        <f t="shared" si="0"/>
        <v>2889017</v>
      </c>
      <c r="L10" s="182"/>
      <c r="M10" s="200">
        <v>2125420</v>
      </c>
      <c r="N10" s="200">
        <v>12675290</v>
      </c>
      <c r="O10" s="200">
        <v>0</v>
      </c>
      <c r="P10" s="200">
        <v>6649576</v>
      </c>
      <c r="Q10" s="200">
        <f t="shared" si="1"/>
        <v>21450286</v>
      </c>
      <c r="R10" s="200"/>
      <c r="S10" s="183">
        <v>-622351</v>
      </c>
      <c r="T10" s="183">
        <v>-1519407</v>
      </c>
      <c r="U10" s="200">
        <f t="shared" si="2"/>
        <v>-2141758</v>
      </c>
    </row>
    <row r="11" spans="1:21" ht="12.75" customHeight="1">
      <c r="A11" s="180">
        <v>10910</v>
      </c>
      <c r="B11" s="181" t="s">
        <v>377</v>
      </c>
      <c r="C11" s="254">
        <f t="shared" si="3"/>
        <v>2.8992136870843743E-4</v>
      </c>
      <c r="D11" s="254">
        <f t="shared" si="4"/>
        <v>2.6644153066474058E-4</v>
      </c>
      <c r="E11" s="200">
        <v>7590435.7420295365</v>
      </c>
      <c r="F11" s="200">
        <v>9172967</v>
      </c>
      <c r="G11" s="194">
        <v>0</v>
      </c>
      <c r="H11" s="200">
        <v>440896</v>
      </c>
      <c r="I11" s="200">
        <v>6108</v>
      </c>
      <c r="J11" s="200">
        <v>1593062</v>
      </c>
      <c r="K11" s="200">
        <f t="shared" si="0"/>
        <v>2040066</v>
      </c>
      <c r="L11" s="182"/>
      <c r="M11" s="200">
        <v>462433</v>
      </c>
      <c r="N11" s="200">
        <v>2757796</v>
      </c>
      <c r="O11" s="200">
        <v>0</v>
      </c>
      <c r="P11" s="200">
        <v>0</v>
      </c>
      <c r="Q11" s="200">
        <f t="shared" si="1"/>
        <v>3220229</v>
      </c>
      <c r="R11" s="200"/>
      <c r="S11" s="183">
        <v>-135407</v>
      </c>
      <c r="T11" s="183">
        <v>389472</v>
      </c>
      <c r="U11" s="200">
        <f t="shared" si="2"/>
        <v>254065</v>
      </c>
    </row>
    <row r="12" spans="1:21" ht="12.75" customHeight="1">
      <c r="A12" s="180">
        <v>10930</v>
      </c>
      <c r="B12" s="181" t="s">
        <v>378</v>
      </c>
      <c r="C12" s="254">
        <f t="shared" si="3"/>
        <v>4.1470465107751485E-3</v>
      </c>
      <c r="D12" s="254">
        <f t="shared" si="4"/>
        <v>2.2696090109824638E-3</v>
      </c>
      <c r="E12" s="200">
        <v>64657042.445347913</v>
      </c>
      <c r="F12" s="200">
        <v>131210476</v>
      </c>
      <c r="G12" s="194">
        <v>0</v>
      </c>
      <c r="H12" s="200">
        <v>6306593</v>
      </c>
      <c r="I12" s="200">
        <v>87376</v>
      </c>
      <c r="J12" s="200">
        <v>74729032</v>
      </c>
      <c r="K12" s="200">
        <f t="shared" si="0"/>
        <v>81123001</v>
      </c>
      <c r="L12" s="182"/>
      <c r="M12" s="200">
        <v>6614661</v>
      </c>
      <c r="N12" s="200">
        <v>39447620</v>
      </c>
      <c r="O12" s="200">
        <v>0</v>
      </c>
      <c r="P12" s="200">
        <v>3309332</v>
      </c>
      <c r="Q12" s="200">
        <f t="shared" si="1"/>
        <v>49371613</v>
      </c>
      <c r="R12" s="200"/>
      <c r="S12" s="183">
        <v>-1936862</v>
      </c>
      <c r="T12" s="183">
        <v>15044937</v>
      </c>
      <c r="U12" s="200">
        <f t="shared" si="2"/>
        <v>13108075</v>
      </c>
    </row>
    <row r="13" spans="1:21" ht="12.75" customHeight="1">
      <c r="A13" s="180">
        <v>10940</v>
      </c>
      <c r="B13" s="181" t="s">
        <v>379</v>
      </c>
      <c r="C13" s="254">
        <f t="shared" si="3"/>
        <v>5.6945891323500423E-4</v>
      </c>
      <c r="D13" s="254">
        <f t="shared" si="4"/>
        <v>6.0572185268778782E-4</v>
      </c>
      <c r="E13" s="200">
        <v>17255916.481559861</v>
      </c>
      <c r="F13" s="200">
        <v>18017395</v>
      </c>
      <c r="G13" s="194">
        <v>0</v>
      </c>
      <c r="H13" s="200">
        <v>866001</v>
      </c>
      <c r="I13" s="200">
        <v>11998</v>
      </c>
      <c r="J13" s="200">
        <v>847007</v>
      </c>
      <c r="K13" s="200">
        <f t="shared" si="0"/>
        <v>1725006</v>
      </c>
      <c r="L13" s="182"/>
      <c r="M13" s="200">
        <v>908304</v>
      </c>
      <c r="N13" s="200">
        <v>5416818</v>
      </c>
      <c r="O13" s="200">
        <v>0</v>
      </c>
      <c r="P13" s="200">
        <v>1186925</v>
      </c>
      <c r="Q13" s="200">
        <f t="shared" si="1"/>
        <v>7512047</v>
      </c>
      <c r="R13" s="200"/>
      <c r="S13" s="183">
        <v>-265964</v>
      </c>
      <c r="T13" s="183">
        <v>38084</v>
      </c>
      <c r="U13" s="200">
        <f t="shared" si="2"/>
        <v>-227880</v>
      </c>
    </row>
    <row r="14" spans="1:21" ht="12.75" customHeight="1">
      <c r="A14" s="180">
        <v>10950</v>
      </c>
      <c r="B14" s="181" t="s">
        <v>380</v>
      </c>
      <c r="C14" s="254">
        <f t="shared" si="3"/>
        <v>7.8211474238971815E-4</v>
      </c>
      <c r="D14" s="254">
        <f t="shared" si="4"/>
        <v>7.2107749565447545E-4</v>
      </c>
      <c r="E14" s="200">
        <v>20542189.433207545</v>
      </c>
      <c r="F14" s="200">
        <v>24745719</v>
      </c>
      <c r="G14" s="194">
        <v>0</v>
      </c>
      <c r="H14" s="200">
        <v>1189396</v>
      </c>
      <c r="I14" s="200">
        <v>16479</v>
      </c>
      <c r="J14" s="200">
        <v>2185586</v>
      </c>
      <c r="K14" s="200">
        <f t="shared" si="0"/>
        <v>3391461</v>
      </c>
      <c r="L14" s="182"/>
      <c r="M14" s="200">
        <v>1247496</v>
      </c>
      <c r="N14" s="200">
        <v>7439648</v>
      </c>
      <c r="O14" s="200">
        <v>0</v>
      </c>
      <c r="P14" s="200">
        <v>577116</v>
      </c>
      <c r="Q14" s="200">
        <f t="shared" si="1"/>
        <v>9264260</v>
      </c>
      <c r="R14" s="200"/>
      <c r="S14" s="183">
        <v>-365284</v>
      </c>
      <c r="T14" s="183">
        <v>244760</v>
      </c>
      <c r="U14" s="200">
        <f t="shared" si="2"/>
        <v>-120524</v>
      </c>
    </row>
    <row r="15" spans="1:21" ht="12.75" customHeight="1">
      <c r="A15" s="180">
        <v>11050</v>
      </c>
      <c r="B15" s="181" t="s">
        <v>712</v>
      </c>
      <c r="C15" s="254">
        <f t="shared" si="3"/>
        <v>1.9600746213434909E-4</v>
      </c>
      <c r="D15" s="254">
        <f t="shared" si="4"/>
        <v>1.9878772549253954E-4</v>
      </c>
      <c r="E15" s="200">
        <v>5663101.5926489942</v>
      </c>
      <c r="F15" s="200">
        <v>6201578</v>
      </c>
      <c r="G15" s="194">
        <v>0</v>
      </c>
      <c r="H15" s="200">
        <v>298077</v>
      </c>
      <c r="I15" s="200">
        <v>4130</v>
      </c>
      <c r="J15" s="200">
        <v>5891368</v>
      </c>
      <c r="K15" s="200">
        <f t="shared" si="0"/>
        <v>6193575</v>
      </c>
      <c r="L15" s="182"/>
      <c r="M15" s="200">
        <v>312638</v>
      </c>
      <c r="N15" s="200">
        <v>1864466</v>
      </c>
      <c r="O15" s="200">
        <v>0</v>
      </c>
      <c r="P15" s="200">
        <v>52380</v>
      </c>
      <c r="Q15" s="200">
        <f t="shared" si="1"/>
        <v>2229484</v>
      </c>
      <c r="R15" s="200"/>
      <c r="S15" s="183">
        <v>-91545</v>
      </c>
      <c r="T15" s="183">
        <v>1462366</v>
      </c>
      <c r="U15" s="200">
        <f t="shared" si="2"/>
        <v>1370821</v>
      </c>
    </row>
    <row r="16" spans="1:21" ht="12.75" customHeight="1">
      <c r="A16" s="180">
        <v>11300</v>
      </c>
      <c r="B16" s="181" t="s">
        <v>381</v>
      </c>
      <c r="C16" s="254">
        <f t="shared" si="3"/>
        <v>4.1492134224231083E-3</v>
      </c>
      <c r="D16" s="254">
        <f t="shared" si="4"/>
        <v>4.0847372426219821E-3</v>
      </c>
      <c r="E16" s="200">
        <v>116366752.15700558</v>
      </c>
      <c r="F16" s="200">
        <v>131279036</v>
      </c>
      <c r="G16" s="194">
        <v>0</v>
      </c>
      <c r="H16" s="200">
        <v>6309889</v>
      </c>
      <c r="I16" s="200">
        <v>87421</v>
      </c>
      <c r="J16" s="200">
        <v>2974270</v>
      </c>
      <c r="K16" s="200">
        <f t="shared" si="0"/>
        <v>9371580</v>
      </c>
      <c r="L16" s="182"/>
      <c r="M16" s="200">
        <v>6618117</v>
      </c>
      <c r="N16" s="200">
        <v>39468232</v>
      </c>
      <c r="O16" s="200">
        <v>0</v>
      </c>
      <c r="P16" s="200">
        <v>5952914</v>
      </c>
      <c r="Q16" s="200">
        <f t="shared" si="1"/>
        <v>52039263</v>
      </c>
      <c r="R16" s="200"/>
      <c r="S16" s="183">
        <v>-1937874</v>
      </c>
      <c r="T16" s="183">
        <v>-1160256</v>
      </c>
      <c r="U16" s="200">
        <f t="shared" si="2"/>
        <v>-3098130</v>
      </c>
    </row>
    <row r="17" spans="1:21" ht="12.75" customHeight="1">
      <c r="A17" s="180">
        <v>11310</v>
      </c>
      <c r="B17" s="181" t="s">
        <v>382</v>
      </c>
      <c r="C17" s="254">
        <f t="shared" si="3"/>
        <v>4.7606287199568575E-4</v>
      </c>
      <c r="D17" s="254">
        <f t="shared" si="4"/>
        <v>4.7030740718836288E-4</v>
      </c>
      <c r="E17" s="200">
        <v>13398204.643087953</v>
      </c>
      <c r="F17" s="200">
        <v>15062391</v>
      </c>
      <c r="G17" s="194">
        <v>0</v>
      </c>
      <c r="H17" s="200">
        <v>723969</v>
      </c>
      <c r="I17" s="200">
        <v>10030</v>
      </c>
      <c r="J17" s="200">
        <v>1661368</v>
      </c>
      <c r="K17" s="200">
        <f t="shared" si="0"/>
        <v>2395367</v>
      </c>
      <c r="L17" s="182"/>
      <c r="M17" s="200">
        <v>759334</v>
      </c>
      <c r="N17" s="200">
        <v>4528415</v>
      </c>
      <c r="O17" s="200">
        <v>0</v>
      </c>
      <c r="P17" s="200">
        <v>0</v>
      </c>
      <c r="Q17" s="200">
        <f t="shared" si="1"/>
        <v>5287749</v>
      </c>
      <c r="R17" s="200"/>
      <c r="S17" s="183">
        <v>-222343</v>
      </c>
      <c r="T17" s="183">
        <v>444554</v>
      </c>
      <c r="U17" s="200">
        <f t="shared" si="2"/>
        <v>222211</v>
      </c>
    </row>
    <row r="18" spans="1:21" ht="12.75" customHeight="1">
      <c r="A18" s="180">
        <v>11600</v>
      </c>
      <c r="B18" s="181" t="s">
        <v>383</v>
      </c>
      <c r="C18" s="254">
        <f t="shared" si="3"/>
        <v>2.0718492718910376E-3</v>
      </c>
      <c r="D18" s="254">
        <f t="shared" si="4"/>
        <v>1.8875156618183334E-3</v>
      </c>
      <c r="E18" s="200">
        <v>53771896.248163909</v>
      </c>
      <c r="F18" s="200">
        <v>65552274</v>
      </c>
      <c r="G18" s="194">
        <v>0</v>
      </c>
      <c r="H18" s="200">
        <v>3150751</v>
      </c>
      <c r="I18" s="200">
        <v>43653</v>
      </c>
      <c r="J18" s="200">
        <v>9045112</v>
      </c>
      <c r="K18" s="200">
        <f t="shared" si="0"/>
        <v>12239516</v>
      </c>
      <c r="L18" s="182"/>
      <c r="M18" s="200">
        <v>3304660</v>
      </c>
      <c r="N18" s="200">
        <v>19707887</v>
      </c>
      <c r="O18" s="200">
        <v>0</v>
      </c>
      <c r="P18" s="200">
        <v>659980</v>
      </c>
      <c r="Q18" s="200">
        <f t="shared" si="1"/>
        <v>23672527</v>
      </c>
      <c r="R18" s="200"/>
      <c r="S18" s="183">
        <v>-967649</v>
      </c>
      <c r="T18" s="183">
        <v>1984653</v>
      </c>
      <c r="U18" s="200">
        <f t="shared" si="2"/>
        <v>1017004</v>
      </c>
    </row>
    <row r="19" spans="1:21" ht="12.75" customHeight="1">
      <c r="A19" s="180">
        <v>11900</v>
      </c>
      <c r="B19" s="181" t="s">
        <v>384</v>
      </c>
      <c r="C19" s="254">
        <f t="shared" si="3"/>
        <v>2.2453929779213288E-4</v>
      </c>
      <c r="D19" s="254">
        <f t="shared" si="4"/>
        <v>1.9099697019264549E-4</v>
      </c>
      <c r="E19" s="200">
        <v>5441157.1107276268</v>
      </c>
      <c r="F19" s="200">
        <v>7104311</v>
      </c>
      <c r="G19" s="194">
        <v>0</v>
      </c>
      <c r="H19" s="200">
        <v>341467</v>
      </c>
      <c r="I19" s="200">
        <v>4731</v>
      </c>
      <c r="J19" s="200">
        <v>1227605</v>
      </c>
      <c r="K19" s="200">
        <f t="shared" si="0"/>
        <v>1573803</v>
      </c>
      <c r="L19" s="182"/>
      <c r="M19" s="200">
        <v>358147</v>
      </c>
      <c r="N19" s="200">
        <v>2135867</v>
      </c>
      <c r="O19" s="200">
        <v>0</v>
      </c>
      <c r="P19" s="200">
        <v>431950</v>
      </c>
      <c r="Q19" s="200">
        <f t="shared" si="1"/>
        <v>2925964</v>
      </c>
      <c r="R19" s="200"/>
      <c r="S19" s="183">
        <v>-104870</v>
      </c>
      <c r="T19" s="183">
        <v>119905</v>
      </c>
      <c r="U19" s="200">
        <f t="shared" si="2"/>
        <v>15035</v>
      </c>
    </row>
    <row r="20" spans="1:21" ht="12.75" customHeight="1">
      <c r="A20" s="180">
        <v>12100</v>
      </c>
      <c r="B20" s="181" t="s">
        <v>385</v>
      </c>
      <c r="C20" s="254">
        <f t="shared" si="3"/>
        <v>2.2772768577542535E-4</v>
      </c>
      <c r="D20" s="254">
        <f t="shared" si="4"/>
        <v>2.2472750268338104E-4</v>
      </c>
      <c r="E20" s="200">
        <v>6402078.7762675453</v>
      </c>
      <c r="F20" s="200">
        <v>7205190</v>
      </c>
      <c r="G20" s="194">
        <v>0</v>
      </c>
      <c r="H20" s="200">
        <v>346315</v>
      </c>
      <c r="I20" s="200">
        <v>4798</v>
      </c>
      <c r="J20" s="200">
        <v>133279</v>
      </c>
      <c r="K20" s="200">
        <f t="shared" si="0"/>
        <v>484392</v>
      </c>
      <c r="L20" s="182"/>
      <c r="M20" s="200">
        <v>363232</v>
      </c>
      <c r="N20" s="200">
        <v>2166196</v>
      </c>
      <c r="O20" s="200">
        <v>0</v>
      </c>
      <c r="P20" s="200">
        <v>639032</v>
      </c>
      <c r="Q20" s="200">
        <f t="shared" si="1"/>
        <v>3168460</v>
      </c>
      <c r="R20" s="200"/>
      <c r="S20" s="183">
        <v>-106359</v>
      </c>
      <c r="T20" s="183">
        <v>-130598</v>
      </c>
      <c r="U20" s="200">
        <f t="shared" si="2"/>
        <v>-236957</v>
      </c>
    </row>
    <row r="21" spans="1:21" ht="12.75" customHeight="1">
      <c r="A21" s="180">
        <v>12150</v>
      </c>
      <c r="B21" s="181" t="s">
        <v>386</v>
      </c>
      <c r="C21" s="254">
        <f t="shared" si="3"/>
        <v>4.1187219160694601E-5</v>
      </c>
      <c r="D21" s="254">
        <f t="shared" si="4"/>
        <v>3.8380362154428742E-5</v>
      </c>
      <c r="E21" s="200">
        <v>1093386.8753951197</v>
      </c>
      <c r="F21" s="200">
        <v>1303143</v>
      </c>
      <c r="G21" s="194">
        <v>0</v>
      </c>
      <c r="H21" s="200">
        <v>62635</v>
      </c>
      <c r="I21" s="200">
        <v>868</v>
      </c>
      <c r="J21" s="200">
        <v>138354</v>
      </c>
      <c r="K21" s="200">
        <f t="shared" si="0"/>
        <v>201857</v>
      </c>
      <c r="L21" s="182"/>
      <c r="M21" s="200">
        <v>65695</v>
      </c>
      <c r="N21" s="200">
        <v>391782</v>
      </c>
      <c r="O21" s="200">
        <v>0</v>
      </c>
      <c r="P21" s="200">
        <v>3519</v>
      </c>
      <c r="Q21" s="200">
        <f t="shared" si="1"/>
        <v>460996</v>
      </c>
      <c r="R21" s="200"/>
      <c r="S21" s="183">
        <v>-19236</v>
      </c>
      <c r="T21" s="183">
        <v>28800</v>
      </c>
      <c r="U21" s="200">
        <f t="shared" si="2"/>
        <v>9564</v>
      </c>
    </row>
    <row r="22" spans="1:21" ht="12.75" customHeight="1">
      <c r="A22" s="180">
        <v>12160</v>
      </c>
      <c r="B22" s="181" t="s">
        <v>387</v>
      </c>
      <c r="C22" s="254">
        <f t="shared" si="3"/>
        <v>1.6084344191856902E-3</v>
      </c>
      <c r="D22" s="254">
        <f t="shared" si="4"/>
        <v>1.6615864168573536E-3</v>
      </c>
      <c r="E22" s="200">
        <v>47335582.015007056</v>
      </c>
      <c r="F22" s="200">
        <v>50890060</v>
      </c>
      <c r="G22" s="194">
        <v>0</v>
      </c>
      <c r="H22" s="200">
        <v>2446016</v>
      </c>
      <c r="I22" s="200">
        <v>33889</v>
      </c>
      <c r="J22" s="200">
        <v>1607421</v>
      </c>
      <c r="K22" s="200">
        <f t="shared" si="0"/>
        <v>4087326</v>
      </c>
      <c r="L22" s="182"/>
      <c r="M22" s="200">
        <v>2565500</v>
      </c>
      <c r="N22" s="200">
        <v>15299782</v>
      </c>
      <c r="O22" s="200">
        <v>0</v>
      </c>
      <c r="P22" s="200">
        <v>1636260</v>
      </c>
      <c r="Q22" s="200">
        <f t="shared" si="1"/>
        <v>19501542</v>
      </c>
      <c r="R22" s="200"/>
      <c r="S22" s="183">
        <v>-751213</v>
      </c>
      <c r="T22" s="183">
        <v>98121</v>
      </c>
      <c r="U22" s="200">
        <f t="shared" si="2"/>
        <v>-653092</v>
      </c>
    </row>
    <row r="23" spans="1:21" ht="12.75" customHeight="1">
      <c r="A23" s="180">
        <v>12220</v>
      </c>
      <c r="B23" s="181" t="s">
        <v>388</v>
      </c>
      <c r="C23" s="254">
        <f t="shared" si="3"/>
        <v>4.1711058262527544E-2</v>
      </c>
      <c r="D23" s="254">
        <f t="shared" si="4"/>
        <v>4.1592491573427516E-2</v>
      </c>
      <c r="E23" s="200">
        <v>1184894614.0316751</v>
      </c>
      <c r="F23" s="200">
        <v>1319717007</v>
      </c>
      <c r="G23" s="194">
        <v>0</v>
      </c>
      <c r="H23" s="200">
        <v>63431813</v>
      </c>
      <c r="I23" s="200">
        <v>878827</v>
      </c>
      <c r="J23" s="200">
        <v>53802819</v>
      </c>
      <c r="K23" s="200">
        <f t="shared" si="0"/>
        <v>118113459</v>
      </c>
      <c r="L23" s="182"/>
      <c r="M23" s="200">
        <v>66530362</v>
      </c>
      <c r="N23" s="200">
        <v>396764773</v>
      </c>
      <c r="O23" s="200">
        <v>0</v>
      </c>
      <c r="P23" s="200">
        <v>0</v>
      </c>
      <c r="Q23" s="200">
        <f t="shared" si="1"/>
        <v>463295135</v>
      </c>
      <c r="R23" s="200"/>
      <c r="S23" s="183">
        <v>-19480984</v>
      </c>
      <c r="T23" s="183">
        <v>16206721</v>
      </c>
      <c r="U23" s="200">
        <f t="shared" si="2"/>
        <v>-3274263</v>
      </c>
    </row>
    <row r="24" spans="1:21" ht="12.75" customHeight="1">
      <c r="A24" s="180">
        <v>12510</v>
      </c>
      <c r="B24" s="181" t="s">
        <v>389</v>
      </c>
      <c r="C24" s="254">
        <f t="shared" si="3"/>
        <v>3.8222175102302809E-3</v>
      </c>
      <c r="D24" s="254">
        <f t="shared" si="4"/>
        <v>3.9261216491257031E-3</v>
      </c>
      <c r="E24" s="200">
        <v>111848081.71132226</v>
      </c>
      <c r="F24" s="200">
        <v>120933049</v>
      </c>
      <c r="G24" s="194">
        <v>0</v>
      </c>
      <c r="H24" s="200">
        <v>5812612</v>
      </c>
      <c r="I24" s="200">
        <v>80532</v>
      </c>
      <c r="J24" s="200">
        <v>2362014</v>
      </c>
      <c r="K24" s="200">
        <f t="shared" si="0"/>
        <v>8255158</v>
      </c>
      <c r="L24" s="182"/>
      <c r="M24" s="200">
        <v>6096549</v>
      </c>
      <c r="N24" s="200">
        <v>36357775</v>
      </c>
      <c r="O24" s="200">
        <v>0</v>
      </c>
      <c r="P24" s="200">
        <v>20284463</v>
      </c>
      <c r="Q24" s="200">
        <f t="shared" si="1"/>
        <v>62738787</v>
      </c>
      <c r="R24" s="200"/>
      <c r="S24" s="183">
        <v>-1785151</v>
      </c>
      <c r="T24" s="183">
        <v>-4146847</v>
      </c>
      <c r="U24" s="200">
        <f t="shared" si="2"/>
        <v>-5931998</v>
      </c>
    </row>
    <row r="25" spans="1:21" ht="12.75" customHeight="1">
      <c r="A25" s="180">
        <v>12600</v>
      </c>
      <c r="B25" s="181" t="s">
        <v>390</v>
      </c>
      <c r="C25" s="254">
        <f t="shared" si="3"/>
        <v>1.726200947070171E-3</v>
      </c>
      <c r="D25" s="254">
        <f t="shared" si="4"/>
        <v>1.6990733994278501E-3</v>
      </c>
      <c r="E25" s="200">
        <v>48403518.127121538</v>
      </c>
      <c r="F25" s="200">
        <v>54616134</v>
      </c>
      <c r="G25" s="194">
        <v>0</v>
      </c>
      <c r="H25" s="200">
        <v>2625109</v>
      </c>
      <c r="I25" s="200">
        <v>36370</v>
      </c>
      <c r="J25" s="200">
        <v>15838743</v>
      </c>
      <c r="K25" s="200">
        <f t="shared" si="0"/>
        <v>18500222</v>
      </c>
      <c r="L25" s="182"/>
      <c r="M25" s="200">
        <v>2753341</v>
      </c>
      <c r="N25" s="200">
        <v>16420004</v>
      </c>
      <c r="O25" s="200">
        <v>0</v>
      </c>
      <c r="P25" s="200">
        <v>0</v>
      </c>
      <c r="Q25" s="200">
        <f t="shared" si="1"/>
        <v>19173345</v>
      </c>
      <c r="R25" s="200"/>
      <c r="S25" s="183">
        <v>-806215</v>
      </c>
      <c r="T25" s="183">
        <v>3996359</v>
      </c>
      <c r="U25" s="200">
        <f t="shared" si="2"/>
        <v>3190144</v>
      </c>
    </row>
    <row r="26" spans="1:21" ht="12.75" customHeight="1">
      <c r="A26" s="180">
        <v>12700</v>
      </c>
      <c r="B26" s="181" t="s">
        <v>391</v>
      </c>
      <c r="C26" s="254">
        <f t="shared" si="3"/>
        <v>9.878215362094404E-4</v>
      </c>
      <c r="D26" s="254">
        <f t="shared" si="4"/>
        <v>9.9249669818795238E-4</v>
      </c>
      <c r="E26" s="200">
        <v>28274430.014633879</v>
      </c>
      <c r="F26" s="200">
        <v>31254179</v>
      </c>
      <c r="G26" s="194">
        <v>0</v>
      </c>
      <c r="H26" s="200">
        <v>1502223</v>
      </c>
      <c r="I26" s="200">
        <v>20813</v>
      </c>
      <c r="J26" s="200">
        <v>1469185</v>
      </c>
      <c r="K26" s="200">
        <f t="shared" si="0"/>
        <v>2992221</v>
      </c>
      <c r="L26" s="182"/>
      <c r="M26" s="200">
        <v>1575604</v>
      </c>
      <c r="N26" s="200">
        <v>9396376</v>
      </c>
      <c r="O26" s="200">
        <v>0</v>
      </c>
      <c r="P26" s="200">
        <v>0</v>
      </c>
      <c r="Q26" s="200">
        <f t="shared" si="1"/>
        <v>10971980</v>
      </c>
      <c r="R26" s="200"/>
      <c r="S26" s="183">
        <v>-461358</v>
      </c>
      <c r="T26" s="183">
        <v>385458</v>
      </c>
      <c r="U26" s="200">
        <f t="shared" si="2"/>
        <v>-75900</v>
      </c>
    </row>
    <row r="27" spans="1:21" ht="12.75" customHeight="1">
      <c r="A27" s="180">
        <v>13500</v>
      </c>
      <c r="B27" s="181" t="s">
        <v>392</v>
      </c>
      <c r="C27" s="254">
        <f t="shared" si="3"/>
        <v>3.7778069467811213E-3</v>
      </c>
      <c r="D27" s="254">
        <f t="shared" si="4"/>
        <v>3.8915664222418616E-3</v>
      </c>
      <c r="E27" s="200">
        <v>110863665.9989569</v>
      </c>
      <c r="F27" s="200">
        <v>119527921</v>
      </c>
      <c r="G27" s="194">
        <v>0</v>
      </c>
      <c r="H27" s="200">
        <v>5745075</v>
      </c>
      <c r="I27" s="200">
        <v>79596</v>
      </c>
      <c r="J27" s="200">
        <v>8315343</v>
      </c>
      <c r="K27" s="200">
        <f t="shared" si="0"/>
        <v>14140014</v>
      </c>
      <c r="L27" s="182"/>
      <c r="M27" s="200">
        <v>6025713</v>
      </c>
      <c r="N27" s="200">
        <v>35935332</v>
      </c>
      <c r="O27" s="200">
        <v>0</v>
      </c>
      <c r="P27" s="200">
        <v>4033309</v>
      </c>
      <c r="Q27" s="200">
        <f t="shared" si="1"/>
        <v>45994354</v>
      </c>
      <c r="R27" s="200"/>
      <c r="S27" s="183">
        <v>-1764410</v>
      </c>
      <c r="T27" s="183">
        <v>1951337</v>
      </c>
      <c r="U27" s="200">
        <f t="shared" si="2"/>
        <v>186927</v>
      </c>
    </row>
    <row r="28" spans="1:21" ht="12.75" customHeight="1">
      <c r="A28" s="180">
        <v>13700</v>
      </c>
      <c r="B28" s="181" t="s">
        <v>393</v>
      </c>
      <c r="C28" s="254">
        <f t="shared" si="3"/>
        <v>4.078815785441828E-4</v>
      </c>
      <c r="D28" s="254">
        <f t="shared" si="4"/>
        <v>4.1884984430190004E-4</v>
      </c>
      <c r="E28" s="200">
        <v>11932272.04783272</v>
      </c>
      <c r="F28" s="200">
        <v>12905169</v>
      </c>
      <c r="G28" s="194">
        <v>0</v>
      </c>
      <c r="H28" s="200">
        <v>620283</v>
      </c>
      <c r="I28" s="200">
        <v>8594</v>
      </c>
      <c r="J28" s="200">
        <v>189488</v>
      </c>
      <c r="K28" s="200">
        <f t="shared" si="0"/>
        <v>818365</v>
      </c>
      <c r="L28" s="182"/>
      <c r="M28" s="200">
        <v>650583</v>
      </c>
      <c r="N28" s="200">
        <v>3879859</v>
      </c>
      <c r="O28" s="200">
        <v>0</v>
      </c>
      <c r="P28" s="200">
        <v>572120</v>
      </c>
      <c r="Q28" s="200">
        <f t="shared" si="1"/>
        <v>5102562</v>
      </c>
      <c r="R28" s="200"/>
      <c r="S28" s="183">
        <v>-190499</v>
      </c>
      <c r="T28" s="183">
        <v>-102608</v>
      </c>
      <c r="U28" s="200">
        <f t="shared" si="2"/>
        <v>-293107</v>
      </c>
    </row>
    <row r="29" spans="1:21" ht="12.75" customHeight="1">
      <c r="A29" s="180">
        <v>14300</v>
      </c>
      <c r="B29" s="181" t="s">
        <v>394</v>
      </c>
      <c r="C29" s="254">
        <f t="shared" si="3"/>
        <v>1.3366561946195343E-3</v>
      </c>
      <c r="D29" s="254">
        <f t="shared" si="4"/>
        <v>1.3941179442639169E-3</v>
      </c>
      <c r="E29" s="200">
        <v>39715890.56084767</v>
      </c>
      <c r="F29" s="200">
        <v>42291133</v>
      </c>
      <c r="G29" s="194">
        <v>0</v>
      </c>
      <c r="H29" s="200">
        <v>2032711</v>
      </c>
      <c r="I29" s="200">
        <v>28163</v>
      </c>
      <c r="J29" s="200">
        <v>4694595</v>
      </c>
      <c r="K29" s="200">
        <f t="shared" si="0"/>
        <v>6755469</v>
      </c>
      <c r="L29" s="182"/>
      <c r="M29" s="200">
        <v>2132006</v>
      </c>
      <c r="N29" s="200">
        <v>12714568</v>
      </c>
      <c r="O29" s="200">
        <v>0</v>
      </c>
      <c r="P29" s="200">
        <v>3229667</v>
      </c>
      <c r="Q29" s="200">
        <f t="shared" si="1"/>
        <v>18076241</v>
      </c>
      <c r="R29" s="200"/>
      <c r="S29" s="183">
        <v>-624280</v>
      </c>
      <c r="T29" s="183">
        <v>858521</v>
      </c>
      <c r="U29" s="200">
        <f t="shared" si="2"/>
        <v>234241</v>
      </c>
    </row>
    <row r="30" spans="1:21" ht="12.75" customHeight="1">
      <c r="A30" s="184">
        <v>14300.2</v>
      </c>
      <c r="B30" s="181" t="s">
        <v>730</v>
      </c>
      <c r="C30" s="254">
        <f t="shared" si="3"/>
        <v>1.4445516118687197E-4</v>
      </c>
      <c r="D30" s="254">
        <f t="shared" si="4"/>
        <v>1.4240061734042129E-4</v>
      </c>
      <c r="E30" s="200">
        <v>4056735.1975914873</v>
      </c>
      <c r="F30" s="200">
        <v>4570489</v>
      </c>
      <c r="G30" s="194">
        <v>0</v>
      </c>
      <c r="H30" s="200">
        <v>219679</v>
      </c>
      <c r="I30" s="200">
        <v>3044</v>
      </c>
      <c r="J30" s="200">
        <v>1026785</v>
      </c>
      <c r="K30" s="200">
        <f t="shared" si="0"/>
        <v>1249508</v>
      </c>
      <c r="L30" s="182"/>
      <c r="M30" s="200">
        <v>230410</v>
      </c>
      <c r="N30" s="200">
        <v>1374089</v>
      </c>
      <c r="O30" s="200">
        <v>0</v>
      </c>
      <c r="P30" s="200">
        <v>766516</v>
      </c>
      <c r="Q30" s="200">
        <f t="shared" si="1"/>
        <v>2371015</v>
      </c>
      <c r="R30" s="200"/>
      <c r="S30" s="183">
        <v>-67467</v>
      </c>
      <c r="T30" s="183">
        <v>135169</v>
      </c>
      <c r="U30" s="200">
        <f t="shared" si="2"/>
        <v>67702</v>
      </c>
    </row>
    <row r="31" spans="1:21" ht="12.75" customHeight="1">
      <c r="A31" s="180">
        <v>18400</v>
      </c>
      <c r="B31" s="181" t="s">
        <v>396</v>
      </c>
      <c r="C31" s="254">
        <f t="shared" si="3"/>
        <v>4.803545517678102E-3</v>
      </c>
      <c r="D31" s="254">
        <f t="shared" si="4"/>
        <v>4.8443142465027407E-3</v>
      </c>
      <c r="E31" s="200">
        <v>138005722.72100103</v>
      </c>
      <c r="F31" s="200">
        <v>151981776</v>
      </c>
      <c r="G31" s="194">
        <v>0</v>
      </c>
      <c r="H31" s="200">
        <v>7304960</v>
      </c>
      <c r="I31" s="200">
        <v>101208</v>
      </c>
      <c r="J31" s="200">
        <v>4666848</v>
      </c>
      <c r="K31" s="200">
        <f t="shared" si="0"/>
        <v>12073016</v>
      </c>
      <c r="L31" s="182"/>
      <c r="M31" s="200">
        <v>7661796</v>
      </c>
      <c r="N31" s="200">
        <v>45692383</v>
      </c>
      <c r="O31" s="200">
        <v>0</v>
      </c>
      <c r="P31" s="200">
        <v>1609847</v>
      </c>
      <c r="Q31" s="200">
        <f t="shared" si="1"/>
        <v>54964026</v>
      </c>
      <c r="R31" s="200"/>
      <c r="S31" s="183">
        <v>-2243477</v>
      </c>
      <c r="T31" s="183">
        <v>1205002</v>
      </c>
      <c r="U31" s="200">
        <f t="shared" si="2"/>
        <v>-1038475</v>
      </c>
    </row>
    <row r="32" spans="1:21" ht="12.75" customHeight="1">
      <c r="A32" s="180">
        <v>18600</v>
      </c>
      <c r="B32" s="181" t="s">
        <v>397</v>
      </c>
      <c r="C32" s="254">
        <f t="shared" si="3"/>
        <v>1.3420597883143524E-5</v>
      </c>
      <c r="D32" s="254">
        <f t="shared" si="4"/>
        <v>1.3596746712651994E-5</v>
      </c>
      <c r="E32" s="200">
        <v>387346.64211525605</v>
      </c>
      <c r="F32" s="200">
        <v>424621</v>
      </c>
      <c r="G32" s="194">
        <v>0</v>
      </c>
      <c r="H32" s="200">
        <v>20409</v>
      </c>
      <c r="I32" s="200">
        <v>283</v>
      </c>
      <c r="J32" s="200">
        <v>0</v>
      </c>
      <c r="K32" s="200">
        <f t="shared" si="0"/>
        <v>20692</v>
      </c>
      <c r="L32" s="182"/>
      <c r="M32" s="200">
        <v>21406</v>
      </c>
      <c r="N32" s="200">
        <v>127660</v>
      </c>
      <c r="O32" s="200">
        <v>0</v>
      </c>
      <c r="P32" s="200">
        <v>143363</v>
      </c>
      <c r="Q32" s="200">
        <f t="shared" si="1"/>
        <v>292429</v>
      </c>
      <c r="R32" s="200"/>
      <c r="S32" s="183">
        <v>-6268</v>
      </c>
      <c r="T32" s="183">
        <v>-44785</v>
      </c>
      <c r="U32" s="200">
        <f t="shared" si="2"/>
        <v>-51053</v>
      </c>
    </row>
    <row r="33" spans="1:21" ht="12.75" customHeight="1">
      <c r="A33" s="180">
        <v>18640</v>
      </c>
      <c r="B33" s="181" t="s">
        <v>713</v>
      </c>
      <c r="C33" s="254">
        <f t="shared" si="3"/>
        <v>1.3979361462844233E-6</v>
      </c>
      <c r="D33" s="254">
        <f t="shared" si="4"/>
        <v>9.1588913422110584E-7</v>
      </c>
      <c r="E33" s="200">
        <v>26092.019524073236</v>
      </c>
      <c r="F33" s="200">
        <v>44230</v>
      </c>
      <c r="G33" s="194">
        <v>0</v>
      </c>
      <c r="H33" s="200">
        <v>2126</v>
      </c>
      <c r="I33" s="200">
        <v>29</v>
      </c>
      <c r="J33" s="200">
        <v>45154</v>
      </c>
      <c r="K33" s="200">
        <f t="shared" si="0"/>
        <v>47309</v>
      </c>
      <c r="L33" s="182"/>
      <c r="M33" s="200">
        <v>2230</v>
      </c>
      <c r="N33" s="200">
        <v>13297</v>
      </c>
      <c r="O33" s="200">
        <v>0</v>
      </c>
      <c r="P33" s="200">
        <v>0</v>
      </c>
      <c r="Q33" s="200">
        <f t="shared" si="1"/>
        <v>15527</v>
      </c>
      <c r="R33" s="200"/>
      <c r="S33" s="183">
        <v>-653</v>
      </c>
      <c r="T33" s="183">
        <v>10411</v>
      </c>
      <c r="U33" s="200">
        <f t="shared" si="2"/>
        <v>9758</v>
      </c>
    </row>
    <row r="34" spans="1:21" ht="12.75" customHeight="1">
      <c r="A34" s="180">
        <v>18690</v>
      </c>
      <c r="B34" s="181" t="s">
        <v>398</v>
      </c>
      <c r="C34" s="254">
        <f t="shared" si="3"/>
        <v>0</v>
      </c>
      <c r="D34" s="254">
        <f t="shared" si="4"/>
        <v>0</v>
      </c>
      <c r="E34" s="200">
        <v>0</v>
      </c>
      <c r="F34" s="200">
        <v>0</v>
      </c>
      <c r="G34" s="194">
        <v>0</v>
      </c>
      <c r="H34" s="200">
        <v>0</v>
      </c>
      <c r="I34" s="200">
        <v>0</v>
      </c>
      <c r="J34" s="200">
        <v>0</v>
      </c>
      <c r="K34" s="200">
        <f t="shared" si="0"/>
        <v>0</v>
      </c>
      <c r="L34" s="182"/>
      <c r="M34" s="200">
        <v>0</v>
      </c>
      <c r="N34" s="200">
        <v>0</v>
      </c>
      <c r="O34" s="200">
        <v>0</v>
      </c>
      <c r="P34" s="200">
        <v>88608</v>
      </c>
      <c r="Q34" s="200">
        <f t="shared" si="1"/>
        <v>88608</v>
      </c>
      <c r="R34" s="200"/>
      <c r="S34" s="183">
        <v>0</v>
      </c>
      <c r="T34" s="183">
        <v>-29536</v>
      </c>
      <c r="U34" s="200">
        <f t="shared" si="2"/>
        <v>-29536</v>
      </c>
    </row>
    <row r="35" spans="1:21" ht="12.75" customHeight="1">
      <c r="A35" s="180">
        <v>18740</v>
      </c>
      <c r="B35" s="181" t="s">
        <v>399</v>
      </c>
      <c r="C35" s="254">
        <f t="shared" si="3"/>
        <v>6.5544336441401178E-6</v>
      </c>
      <c r="D35" s="254">
        <f t="shared" si="4"/>
        <v>6.6398174609972057E-6</v>
      </c>
      <c r="E35" s="200">
        <v>189156.35130441224</v>
      </c>
      <c r="F35" s="200">
        <v>207379</v>
      </c>
      <c r="G35" s="194">
        <v>0</v>
      </c>
      <c r="H35" s="200">
        <v>9968</v>
      </c>
      <c r="I35" s="200">
        <v>138</v>
      </c>
      <c r="J35" s="200">
        <v>18273</v>
      </c>
      <c r="K35" s="200">
        <f t="shared" si="0"/>
        <v>28379</v>
      </c>
      <c r="L35" s="182"/>
      <c r="M35" s="200">
        <v>10455</v>
      </c>
      <c r="N35" s="200">
        <v>62347</v>
      </c>
      <c r="O35" s="200">
        <v>0</v>
      </c>
      <c r="P35" s="200">
        <v>4279</v>
      </c>
      <c r="Q35" s="200">
        <f t="shared" si="1"/>
        <v>77081</v>
      </c>
      <c r="R35" s="200"/>
      <c r="S35" s="183">
        <v>-3061</v>
      </c>
      <c r="T35" s="183">
        <v>5105</v>
      </c>
      <c r="U35" s="200">
        <f t="shared" si="2"/>
        <v>2044</v>
      </c>
    </row>
    <row r="36" spans="1:21" ht="12.75" customHeight="1">
      <c r="A36" s="180">
        <v>18780</v>
      </c>
      <c r="B36" s="181" t="s">
        <v>731</v>
      </c>
      <c r="C36" s="254">
        <f t="shared" si="3"/>
        <v>1.8126993444321929E-5</v>
      </c>
      <c r="D36" s="254">
        <f t="shared" si="4"/>
        <v>1.7442907931839974E-5</v>
      </c>
      <c r="E36" s="200">
        <v>496916.79626838904</v>
      </c>
      <c r="F36" s="200">
        <v>573529</v>
      </c>
      <c r="G36" s="194">
        <v>0</v>
      </c>
      <c r="H36" s="200">
        <v>27566</v>
      </c>
      <c r="I36" s="200">
        <v>382</v>
      </c>
      <c r="J36" s="200">
        <v>185950</v>
      </c>
      <c r="K36" s="200">
        <f t="shared" si="0"/>
        <v>213898</v>
      </c>
      <c r="L36" s="182"/>
      <c r="M36" s="200">
        <v>28913</v>
      </c>
      <c r="N36" s="200">
        <v>172428</v>
      </c>
      <c r="O36" s="200">
        <v>0</v>
      </c>
      <c r="P36" s="200">
        <v>0</v>
      </c>
      <c r="Q36" s="200">
        <f t="shared" si="1"/>
        <v>201341</v>
      </c>
      <c r="R36" s="200"/>
      <c r="S36" s="183">
        <v>-8466</v>
      </c>
      <c r="T36" s="183">
        <v>45394</v>
      </c>
      <c r="U36" s="200">
        <f t="shared" si="2"/>
        <v>36928</v>
      </c>
    </row>
    <row r="37" spans="1:21" ht="12.75" customHeight="1">
      <c r="A37" s="180">
        <v>19005</v>
      </c>
      <c r="B37" s="181" t="s">
        <v>401</v>
      </c>
      <c r="C37" s="254">
        <f t="shared" si="3"/>
        <v>6.869546087695526E-4</v>
      </c>
      <c r="D37" s="254">
        <f t="shared" si="4"/>
        <v>6.8392644869278492E-4</v>
      </c>
      <c r="E37" s="200">
        <v>19483823.517022125</v>
      </c>
      <c r="F37" s="200">
        <v>21734900</v>
      </c>
      <c r="G37" s="194">
        <v>0</v>
      </c>
      <c r="H37" s="200">
        <v>1044682</v>
      </c>
      <c r="I37" s="200">
        <v>14474</v>
      </c>
      <c r="J37" s="200">
        <v>1492809</v>
      </c>
      <c r="K37" s="200">
        <f t="shared" si="0"/>
        <v>2551965</v>
      </c>
      <c r="L37" s="182"/>
      <c r="M37" s="200">
        <v>1095713</v>
      </c>
      <c r="N37" s="200">
        <v>6534464</v>
      </c>
      <c r="O37" s="200">
        <v>0</v>
      </c>
      <c r="P37" s="200">
        <v>0</v>
      </c>
      <c r="Q37" s="200">
        <f t="shared" si="1"/>
        <v>7630177</v>
      </c>
      <c r="R37" s="200"/>
      <c r="S37" s="183">
        <v>-320839</v>
      </c>
      <c r="T37" s="183">
        <v>409460</v>
      </c>
      <c r="U37" s="200">
        <f t="shared" si="2"/>
        <v>88621</v>
      </c>
    </row>
    <row r="38" spans="1:21" ht="12.75" customHeight="1">
      <c r="A38" s="180">
        <v>19100</v>
      </c>
      <c r="B38" s="181" t="s">
        <v>402</v>
      </c>
      <c r="C38" s="254">
        <f t="shared" si="3"/>
        <v>6.2379403253909858E-2</v>
      </c>
      <c r="D38" s="254">
        <f t="shared" si="4"/>
        <v>6.1125212994958905E-2</v>
      </c>
      <c r="E38" s="200">
        <v>1741346404.5885067</v>
      </c>
      <c r="F38" s="200">
        <v>1973653098</v>
      </c>
      <c r="G38" s="194">
        <v>0</v>
      </c>
      <c r="H38" s="200">
        <v>94863061</v>
      </c>
      <c r="I38" s="200">
        <v>1314296</v>
      </c>
      <c r="J38" s="200">
        <v>138257457</v>
      </c>
      <c r="K38" s="200">
        <f t="shared" si="0"/>
        <v>234434814</v>
      </c>
      <c r="L38" s="182"/>
      <c r="M38" s="200">
        <v>99496979</v>
      </c>
      <c r="N38" s="200">
        <v>593366622</v>
      </c>
      <c r="O38" s="200">
        <v>0</v>
      </c>
      <c r="P38" s="200">
        <v>0</v>
      </c>
      <c r="Q38" s="200">
        <f t="shared" si="1"/>
        <v>692863601</v>
      </c>
      <c r="R38" s="200"/>
      <c r="S38" s="183">
        <v>-29134052</v>
      </c>
      <c r="T38" s="183">
        <v>39360962</v>
      </c>
      <c r="U38" s="200">
        <f t="shared" si="2"/>
        <v>10226910</v>
      </c>
    </row>
    <row r="39" spans="1:21" ht="12.75" customHeight="1">
      <c r="A39" s="180">
        <v>20100</v>
      </c>
      <c r="B39" s="181" t="s">
        <v>403</v>
      </c>
      <c r="C39" s="254">
        <f t="shared" si="3"/>
        <v>1.0390856467574363E-2</v>
      </c>
      <c r="D39" s="254">
        <f t="shared" si="4"/>
        <v>1.0074952635744169E-2</v>
      </c>
      <c r="E39" s="200">
        <v>287017119.27121609</v>
      </c>
      <c r="F39" s="200">
        <v>328761498</v>
      </c>
      <c r="G39" s="194">
        <v>0</v>
      </c>
      <c r="H39" s="200">
        <v>15801826</v>
      </c>
      <c r="I39" s="200">
        <v>218929</v>
      </c>
      <c r="J39" s="200">
        <v>24230554</v>
      </c>
      <c r="K39" s="200">
        <f t="shared" si="0"/>
        <v>40251309</v>
      </c>
      <c r="L39" s="182"/>
      <c r="M39" s="200">
        <v>16573721</v>
      </c>
      <c r="N39" s="200">
        <v>98840115</v>
      </c>
      <c r="O39" s="200">
        <v>0</v>
      </c>
      <c r="P39" s="200">
        <v>24463935</v>
      </c>
      <c r="Q39" s="200">
        <f t="shared" si="1"/>
        <v>139877771</v>
      </c>
      <c r="R39" s="200"/>
      <c r="S39" s="183">
        <v>-4853008</v>
      </c>
      <c r="T39" s="183">
        <v>-2676012</v>
      </c>
      <c r="U39" s="200">
        <f t="shared" si="2"/>
        <v>-7529020</v>
      </c>
    </row>
    <row r="40" spans="1:21" ht="12.75" customHeight="1">
      <c r="A40" s="180">
        <v>20200</v>
      </c>
      <c r="B40" s="181" t="s">
        <v>404</v>
      </c>
      <c r="C40" s="254">
        <f t="shared" si="3"/>
        <v>1.554574085520998E-3</v>
      </c>
      <c r="D40" s="254">
        <f t="shared" si="4"/>
        <v>1.4585439143349537E-3</v>
      </c>
      <c r="E40" s="200">
        <v>41551269.545205221</v>
      </c>
      <c r="F40" s="200">
        <v>49185946</v>
      </c>
      <c r="G40" s="194">
        <v>0</v>
      </c>
      <c r="H40" s="200">
        <v>2364108</v>
      </c>
      <c r="I40" s="200">
        <v>32754</v>
      </c>
      <c r="J40" s="200">
        <v>6639179</v>
      </c>
      <c r="K40" s="200">
        <f t="shared" si="0"/>
        <v>9036041</v>
      </c>
      <c r="L40" s="182"/>
      <c r="M40" s="200">
        <v>2479591</v>
      </c>
      <c r="N40" s="200">
        <v>14787451</v>
      </c>
      <c r="O40" s="200">
        <v>0</v>
      </c>
      <c r="P40" s="200">
        <v>733704</v>
      </c>
      <c r="Q40" s="200">
        <f t="shared" si="1"/>
        <v>18000746</v>
      </c>
      <c r="R40" s="200"/>
      <c r="S40" s="183">
        <v>-726058</v>
      </c>
      <c r="T40" s="183">
        <v>1237796</v>
      </c>
      <c r="U40" s="200">
        <f t="shared" si="2"/>
        <v>511738</v>
      </c>
    </row>
    <row r="41" spans="1:21" ht="12.75" customHeight="1">
      <c r="A41" s="180">
        <v>20300</v>
      </c>
      <c r="B41" s="181" t="s">
        <v>405</v>
      </c>
      <c r="C41" s="254">
        <f t="shared" si="3"/>
        <v>2.4363414282971303E-2</v>
      </c>
      <c r="D41" s="254">
        <f t="shared" si="4"/>
        <v>2.4239781164642919E-2</v>
      </c>
      <c r="E41" s="200">
        <v>690547381.52886713</v>
      </c>
      <c r="F41" s="200">
        <v>770846234</v>
      </c>
      <c r="G41" s="194">
        <v>0</v>
      </c>
      <c r="H41" s="200">
        <v>37050500</v>
      </c>
      <c r="I41" s="200">
        <v>513322</v>
      </c>
      <c r="J41" s="200">
        <v>47583304</v>
      </c>
      <c r="K41" s="200">
        <f t="shared" si="0"/>
        <v>85147126</v>
      </c>
      <c r="L41" s="182"/>
      <c r="M41" s="200">
        <v>38860361</v>
      </c>
      <c r="N41" s="200">
        <v>231750163</v>
      </c>
      <c r="O41" s="200">
        <v>0</v>
      </c>
      <c r="P41" s="200">
        <v>72031992</v>
      </c>
      <c r="Q41" s="200">
        <f t="shared" si="1"/>
        <v>342642516</v>
      </c>
      <c r="R41" s="200"/>
      <c r="S41" s="183">
        <v>-11378836</v>
      </c>
      <c r="T41" s="183">
        <v>-12344108</v>
      </c>
      <c r="U41" s="200">
        <f t="shared" si="2"/>
        <v>-23722944</v>
      </c>
    </row>
    <row r="42" spans="1:21" ht="12.75" customHeight="1">
      <c r="A42" s="180">
        <v>20400</v>
      </c>
      <c r="B42" s="181" t="s">
        <v>406</v>
      </c>
      <c r="C42" s="254">
        <f t="shared" si="3"/>
        <v>1.1262660144521651E-3</v>
      </c>
      <c r="D42" s="254">
        <f t="shared" si="4"/>
        <v>1.1280093285975922E-3</v>
      </c>
      <c r="E42" s="200">
        <v>32134938.963038176</v>
      </c>
      <c r="F42" s="200">
        <v>35634493</v>
      </c>
      <c r="G42" s="194">
        <v>0</v>
      </c>
      <c r="H42" s="200">
        <v>1712762</v>
      </c>
      <c r="I42" s="200">
        <v>23730</v>
      </c>
      <c r="J42" s="200">
        <v>967151</v>
      </c>
      <c r="K42" s="200">
        <f t="shared" si="0"/>
        <v>2703643</v>
      </c>
      <c r="L42" s="182"/>
      <c r="M42" s="200">
        <v>1796427</v>
      </c>
      <c r="N42" s="200">
        <v>10713290</v>
      </c>
      <c r="O42" s="200">
        <v>0</v>
      </c>
      <c r="P42" s="200">
        <v>3658434</v>
      </c>
      <c r="Q42" s="200">
        <f t="shared" si="1"/>
        <v>16168151</v>
      </c>
      <c r="R42" s="200"/>
      <c r="S42" s="183">
        <v>-526018</v>
      </c>
      <c r="T42" s="183">
        <v>-981273</v>
      </c>
      <c r="U42" s="200">
        <f t="shared" si="2"/>
        <v>-1507291</v>
      </c>
    </row>
    <row r="43" spans="1:21" ht="12.75" customHeight="1">
      <c r="A43" s="180">
        <v>20600</v>
      </c>
      <c r="B43" s="181" t="s">
        <v>407</v>
      </c>
      <c r="C43" s="254">
        <f t="shared" si="3"/>
        <v>2.9204613367199584E-3</v>
      </c>
      <c r="D43" s="254">
        <f t="shared" si="4"/>
        <v>2.8502466013680182E-3</v>
      </c>
      <c r="E43" s="200">
        <v>81198353.810106769</v>
      </c>
      <c r="F43" s="200">
        <v>92401935</v>
      </c>
      <c r="G43" s="194">
        <v>0</v>
      </c>
      <c r="H43" s="200">
        <v>4441272</v>
      </c>
      <c r="I43" s="200">
        <v>61532</v>
      </c>
      <c r="J43" s="200">
        <v>10390746</v>
      </c>
      <c r="K43" s="200">
        <f t="shared" si="0"/>
        <v>14893550</v>
      </c>
      <c r="L43" s="182"/>
      <c r="M43" s="200">
        <v>4658222</v>
      </c>
      <c r="N43" s="200">
        <v>27780072</v>
      </c>
      <c r="O43" s="200">
        <v>0</v>
      </c>
      <c r="P43" s="200">
        <v>5093928</v>
      </c>
      <c r="Q43" s="200">
        <f t="shared" si="1"/>
        <v>37532222</v>
      </c>
      <c r="R43" s="200"/>
      <c r="S43" s="183">
        <v>-1363990</v>
      </c>
      <c r="T43" s="183">
        <v>768702</v>
      </c>
      <c r="U43" s="200">
        <f t="shared" si="2"/>
        <v>-595288</v>
      </c>
    </row>
    <row r="44" spans="1:21" ht="12.75" customHeight="1">
      <c r="A44" s="180">
        <v>20700</v>
      </c>
      <c r="B44" s="181" t="s">
        <v>408</v>
      </c>
      <c r="C44" s="254">
        <f t="shared" si="3"/>
        <v>5.8562289838325742E-3</v>
      </c>
      <c r="D44" s="254">
        <f t="shared" si="4"/>
        <v>5.7861789011068518E-3</v>
      </c>
      <c r="E44" s="200">
        <v>164837737.6873804</v>
      </c>
      <c r="F44" s="200">
        <v>185288154</v>
      </c>
      <c r="G44" s="194">
        <v>0</v>
      </c>
      <c r="H44" s="200">
        <v>8905821</v>
      </c>
      <c r="I44" s="200">
        <v>123387</v>
      </c>
      <c r="J44" s="200">
        <v>13286636</v>
      </c>
      <c r="K44" s="200">
        <f t="shared" si="0"/>
        <v>22315844</v>
      </c>
      <c r="L44" s="182"/>
      <c r="M44" s="200">
        <v>9340857</v>
      </c>
      <c r="N44" s="200">
        <v>55705740</v>
      </c>
      <c r="O44" s="200">
        <v>0</v>
      </c>
      <c r="P44" s="200">
        <v>16446897</v>
      </c>
      <c r="Q44" s="200">
        <f t="shared" si="1"/>
        <v>81493494</v>
      </c>
      <c r="R44" s="200"/>
      <c r="S44" s="183">
        <v>-2735128</v>
      </c>
      <c r="T44" s="183">
        <v>-2315464</v>
      </c>
      <c r="U44" s="200">
        <f t="shared" si="2"/>
        <v>-5050592</v>
      </c>
    </row>
    <row r="45" spans="1:21" ht="12.75" customHeight="1">
      <c r="A45" s="180">
        <v>20800</v>
      </c>
      <c r="B45" s="181" t="s">
        <v>409</v>
      </c>
      <c r="C45" s="254">
        <f t="shared" si="3"/>
        <v>4.4494108386401434E-3</v>
      </c>
      <c r="D45" s="254">
        <f t="shared" si="4"/>
        <v>4.4895801226716835E-3</v>
      </c>
      <c r="E45" s="200">
        <v>127899991.20937409</v>
      </c>
      <c r="F45" s="200">
        <v>140777132</v>
      </c>
      <c r="G45" s="194">
        <v>0</v>
      </c>
      <c r="H45" s="200">
        <v>6766412</v>
      </c>
      <c r="I45" s="200">
        <v>93746</v>
      </c>
      <c r="J45" s="200">
        <v>3567188</v>
      </c>
      <c r="K45" s="200">
        <f t="shared" si="0"/>
        <v>10427346</v>
      </c>
      <c r="L45" s="182"/>
      <c r="M45" s="200">
        <v>7096941</v>
      </c>
      <c r="N45" s="200">
        <v>42323776</v>
      </c>
      <c r="O45" s="200">
        <v>0</v>
      </c>
      <c r="P45" s="200">
        <v>12501870</v>
      </c>
      <c r="Q45" s="200">
        <f t="shared" si="1"/>
        <v>61922587</v>
      </c>
      <c r="R45" s="200"/>
      <c r="S45" s="183">
        <v>-2078080</v>
      </c>
      <c r="T45" s="183">
        <v>-3143234</v>
      </c>
      <c r="U45" s="200">
        <f t="shared" si="2"/>
        <v>-5221314</v>
      </c>
    </row>
    <row r="46" spans="1:21" ht="12.75" customHeight="1">
      <c r="A46" s="180">
        <v>20900</v>
      </c>
      <c r="B46" s="181" t="s">
        <v>410</v>
      </c>
      <c r="C46" s="254">
        <f t="shared" si="3"/>
        <v>1.0044522891711498E-2</v>
      </c>
      <c r="D46" s="254">
        <f t="shared" si="4"/>
        <v>9.4866794174572489E-3</v>
      </c>
      <c r="E46" s="200">
        <v>270258282.72263634</v>
      </c>
      <c r="F46" s="200">
        <v>317803677</v>
      </c>
      <c r="G46" s="194">
        <v>0</v>
      </c>
      <c r="H46" s="200">
        <v>15275141</v>
      </c>
      <c r="I46" s="200">
        <v>211632</v>
      </c>
      <c r="J46" s="200">
        <v>37032201</v>
      </c>
      <c r="K46" s="200">
        <f t="shared" si="0"/>
        <v>52518974</v>
      </c>
      <c r="L46" s="182"/>
      <c r="M46" s="200">
        <v>16021309</v>
      </c>
      <c r="N46" s="200">
        <v>95545714</v>
      </c>
      <c r="O46" s="200">
        <v>0</v>
      </c>
      <c r="P46" s="200">
        <v>25367022</v>
      </c>
      <c r="Q46" s="200">
        <f t="shared" si="1"/>
        <v>136934045</v>
      </c>
      <c r="R46" s="200"/>
      <c r="S46" s="183">
        <v>-4691254</v>
      </c>
      <c r="T46" s="183">
        <v>-224472</v>
      </c>
      <c r="U46" s="200">
        <f t="shared" si="2"/>
        <v>-4915726</v>
      </c>
    </row>
    <row r="47" spans="1:21" ht="12.75" customHeight="1">
      <c r="A47" s="180">
        <v>21200</v>
      </c>
      <c r="B47" s="181" t="s">
        <v>411</v>
      </c>
      <c r="C47" s="254">
        <f t="shared" si="3"/>
        <v>3.0559204327191055E-3</v>
      </c>
      <c r="D47" s="254">
        <f t="shared" si="4"/>
        <v>3.00111292674156E-3</v>
      </c>
      <c r="E47" s="200">
        <v>85496261.668266103</v>
      </c>
      <c r="F47" s="200">
        <v>96687793</v>
      </c>
      <c r="G47" s="194">
        <v>0</v>
      </c>
      <c r="H47" s="200">
        <v>4647271</v>
      </c>
      <c r="I47" s="200">
        <v>64386</v>
      </c>
      <c r="J47" s="200">
        <v>6416221</v>
      </c>
      <c r="K47" s="200">
        <f t="shared" si="0"/>
        <v>11127878</v>
      </c>
      <c r="L47" s="182"/>
      <c r="M47" s="200">
        <v>4874283</v>
      </c>
      <c r="N47" s="200">
        <v>29068588</v>
      </c>
      <c r="O47" s="200">
        <v>0</v>
      </c>
      <c r="P47" s="200">
        <v>10105719</v>
      </c>
      <c r="Q47" s="200">
        <f t="shared" si="1"/>
        <v>44048590</v>
      </c>
      <c r="R47" s="200"/>
      <c r="S47" s="183">
        <v>-1427255</v>
      </c>
      <c r="T47" s="183">
        <v>-1864620</v>
      </c>
      <c r="U47" s="200">
        <f t="shared" si="2"/>
        <v>-3291875</v>
      </c>
    </row>
    <row r="48" spans="1:21" ht="12.75" customHeight="1">
      <c r="A48" s="180">
        <v>21300</v>
      </c>
      <c r="B48" s="181" t="s">
        <v>412</v>
      </c>
      <c r="C48" s="254">
        <f t="shared" si="3"/>
        <v>3.8835592233019856E-2</v>
      </c>
      <c r="D48" s="254">
        <f t="shared" si="4"/>
        <v>3.8375852183589965E-2</v>
      </c>
      <c r="E48" s="200">
        <v>1093258394.509408</v>
      </c>
      <c r="F48" s="200">
        <v>1228738701</v>
      </c>
      <c r="G48" s="194">
        <v>0</v>
      </c>
      <c r="H48" s="200">
        <v>59058967</v>
      </c>
      <c r="I48" s="200">
        <v>818242</v>
      </c>
      <c r="J48" s="200">
        <v>102582219</v>
      </c>
      <c r="K48" s="200">
        <f t="shared" si="0"/>
        <v>162459428</v>
      </c>
      <c r="L48" s="182"/>
      <c r="M48" s="200">
        <v>61943909</v>
      </c>
      <c r="N48" s="200">
        <v>369412706</v>
      </c>
      <c r="O48" s="200">
        <v>0</v>
      </c>
      <c r="P48" s="200">
        <v>93181800</v>
      </c>
      <c r="Q48" s="200">
        <f t="shared" si="1"/>
        <v>524538415</v>
      </c>
      <c r="R48" s="200"/>
      <c r="S48" s="183">
        <v>-18138009</v>
      </c>
      <c r="T48" s="183">
        <v>-6203610</v>
      </c>
      <c r="U48" s="200">
        <f t="shared" si="2"/>
        <v>-24341619</v>
      </c>
    </row>
    <row r="49" spans="1:21" ht="12.75" customHeight="1">
      <c r="A49" s="180">
        <v>21520</v>
      </c>
      <c r="B49" s="181" t="s">
        <v>739</v>
      </c>
      <c r="C49" s="254">
        <f t="shared" si="3"/>
        <v>6.9092226761333322E-2</v>
      </c>
      <c r="D49" s="254">
        <f t="shared" si="4"/>
        <v>6.7637594228440484E-2</v>
      </c>
      <c r="E49" s="200">
        <v>1926872329.008076</v>
      </c>
      <c r="F49" s="200">
        <v>2186043474</v>
      </c>
      <c r="G49" s="194">
        <v>0</v>
      </c>
      <c r="H49" s="200">
        <v>105071542</v>
      </c>
      <c r="I49" s="200">
        <v>1455731</v>
      </c>
      <c r="J49" s="200">
        <v>170131046</v>
      </c>
      <c r="K49" s="200">
        <f t="shared" si="0"/>
        <v>276658319</v>
      </c>
      <c r="L49" s="182"/>
      <c r="M49" s="200">
        <v>110204130</v>
      </c>
      <c r="N49" s="200">
        <v>657220478</v>
      </c>
      <c r="O49" s="200">
        <v>0</v>
      </c>
      <c r="P49" s="200">
        <v>191112627</v>
      </c>
      <c r="Q49" s="200">
        <f t="shared" si="1"/>
        <v>958537235</v>
      </c>
      <c r="R49" s="200"/>
      <c r="S49" s="183">
        <v>-32269249</v>
      </c>
      <c r="T49" s="183">
        <v>-23732293</v>
      </c>
      <c r="U49" s="200">
        <f t="shared" si="2"/>
        <v>-56001542</v>
      </c>
    </row>
    <row r="50" spans="1:21" ht="12.75" customHeight="1">
      <c r="A50" s="180">
        <v>21525</v>
      </c>
      <c r="B50" s="181" t="s">
        <v>413</v>
      </c>
      <c r="C50" s="254">
        <f t="shared" si="3"/>
        <v>1.5966124875520426E-3</v>
      </c>
      <c r="D50" s="254">
        <f t="shared" si="4"/>
        <v>1.5766523520048239E-3</v>
      </c>
      <c r="E50" s="200">
        <v>44915964.622913271</v>
      </c>
      <c r="F50" s="200">
        <v>50516020</v>
      </c>
      <c r="G50" s="194">
        <v>0</v>
      </c>
      <c r="H50" s="200">
        <v>2428038</v>
      </c>
      <c r="I50" s="200">
        <v>33640</v>
      </c>
      <c r="J50" s="200">
        <v>739655</v>
      </c>
      <c r="K50" s="200">
        <f t="shared" si="0"/>
        <v>3201333</v>
      </c>
      <c r="L50" s="182"/>
      <c r="M50" s="200">
        <v>2546644</v>
      </c>
      <c r="N50" s="200">
        <v>15187330</v>
      </c>
      <c r="O50" s="200">
        <v>0</v>
      </c>
      <c r="P50" s="200">
        <v>4487717</v>
      </c>
      <c r="Q50" s="200">
        <f t="shared" si="1"/>
        <v>22221691</v>
      </c>
      <c r="R50" s="200"/>
      <c r="S50" s="183">
        <v>-745692</v>
      </c>
      <c r="T50" s="183">
        <v>-1124543</v>
      </c>
      <c r="U50" s="200">
        <f t="shared" si="2"/>
        <v>-1870235</v>
      </c>
    </row>
    <row r="51" spans="1:21" ht="12.75" customHeight="1">
      <c r="A51" s="184">
        <v>21525.200000000001</v>
      </c>
      <c r="B51" s="181" t="s">
        <v>740</v>
      </c>
      <c r="C51" s="254">
        <f t="shared" si="3"/>
        <v>1.4981317893950291E-4</v>
      </c>
      <c r="D51" s="254">
        <f t="shared" si="4"/>
        <v>1.5420165871670886E-4</v>
      </c>
      <c r="E51" s="200">
        <v>4392925.4530380135</v>
      </c>
      <c r="F51" s="200">
        <v>4740014</v>
      </c>
      <c r="G51" s="194">
        <v>0</v>
      </c>
      <c r="H51" s="200">
        <v>227827</v>
      </c>
      <c r="I51" s="200">
        <v>3156</v>
      </c>
      <c r="J51" s="200">
        <v>1603830</v>
      </c>
      <c r="K51" s="200">
        <f t="shared" si="0"/>
        <v>1834813</v>
      </c>
      <c r="L51" s="182"/>
      <c r="M51" s="200">
        <v>238956</v>
      </c>
      <c r="N51" s="200">
        <v>1425056</v>
      </c>
      <c r="O51" s="200">
        <v>0</v>
      </c>
      <c r="P51" s="200">
        <v>110875</v>
      </c>
      <c r="Q51" s="200">
        <f t="shared" si="1"/>
        <v>1774887</v>
      </c>
      <c r="R51" s="200"/>
      <c r="S51" s="183">
        <v>-69970</v>
      </c>
      <c r="T51" s="183">
        <v>418012</v>
      </c>
      <c r="U51" s="200">
        <f t="shared" si="2"/>
        <v>348042</v>
      </c>
    </row>
    <row r="52" spans="1:21" ht="12.75" customHeight="1">
      <c r="A52" s="180">
        <v>21550</v>
      </c>
      <c r="B52" s="181" t="s">
        <v>414</v>
      </c>
      <c r="C52" s="254">
        <f t="shared" si="3"/>
        <v>4.2226732570223711E-2</v>
      </c>
      <c r="D52" s="254">
        <f t="shared" si="4"/>
        <v>3.8897856885580284E-2</v>
      </c>
      <c r="E52" s="200">
        <v>1108129361.2750225</v>
      </c>
      <c r="F52" s="200">
        <v>1336032684</v>
      </c>
      <c r="G52" s="194">
        <v>0</v>
      </c>
      <c r="H52" s="200">
        <v>64216021</v>
      </c>
      <c r="I52" s="200">
        <v>889692</v>
      </c>
      <c r="J52" s="200">
        <v>124225400</v>
      </c>
      <c r="K52" s="200">
        <f t="shared" si="0"/>
        <v>189331113</v>
      </c>
      <c r="L52" s="182"/>
      <c r="M52" s="200">
        <v>67352878</v>
      </c>
      <c r="N52" s="200">
        <v>401669980</v>
      </c>
      <c r="O52" s="200">
        <v>0</v>
      </c>
      <c r="P52" s="200">
        <v>12083031</v>
      </c>
      <c r="Q52" s="200">
        <f t="shared" si="1"/>
        <v>481105889</v>
      </c>
      <c r="R52" s="200"/>
      <c r="S52" s="183">
        <v>-19721827</v>
      </c>
      <c r="T52" s="183">
        <v>21190526</v>
      </c>
      <c r="U52" s="200">
        <f t="shared" si="2"/>
        <v>1468699</v>
      </c>
    </row>
    <row r="53" spans="1:21" ht="12.75" customHeight="1">
      <c r="A53" s="180">
        <v>21570</v>
      </c>
      <c r="B53" s="181" t="s">
        <v>415</v>
      </c>
      <c r="C53" s="254">
        <f t="shared" si="3"/>
        <v>1.8252064955017765E-4</v>
      </c>
      <c r="D53" s="254">
        <f t="shared" si="4"/>
        <v>1.6226980115127815E-4</v>
      </c>
      <c r="E53" s="200">
        <v>4622772.1910985233</v>
      </c>
      <c r="F53" s="200">
        <v>5774862</v>
      </c>
      <c r="G53" s="194">
        <v>0</v>
      </c>
      <c r="H53" s="200">
        <v>277567</v>
      </c>
      <c r="I53" s="200">
        <v>3846</v>
      </c>
      <c r="J53" s="200">
        <v>893291</v>
      </c>
      <c r="K53" s="200">
        <f t="shared" si="0"/>
        <v>1174704</v>
      </c>
      <c r="L53" s="182"/>
      <c r="M53" s="200">
        <v>291126</v>
      </c>
      <c r="N53" s="200">
        <v>1736177</v>
      </c>
      <c r="O53" s="200">
        <v>0</v>
      </c>
      <c r="P53" s="200">
        <v>27280</v>
      </c>
      <c r="Q53" s="200">
        <f t="shared" si="1"/>
        <v>2054583</v>
      </c>
      <c r="R53" s="200"/>
      <c r="S53" s="183">
        <v>-85246</v>
      </c>
      <c r="T53" s="183">
        <v>192663</v>
      </c>
      <c r="U53" s="200">
        <f t="shared" si="2"/>
        <v>107417</v>
      </c>
    </row>
    <row r="54" spans="1:21" ht="12.75" customHeight="1">
      <c r="A54" s="180">
        <v>21800</v>
      </c>
      <c r="B54" s="181" t="s">
        <v>416</v>
      </c>
      <c r="C54" s="254">
        <f t="shared" si="3"/>
        <v>5.7892033660579623E-3</v>
      </c>
      <c r="D54" s="254">
        <f t="shared" si="4"/>
        <v>5.6171484716189398E-3</v>
      </c>
      <c r="E54" s="200">
        <v>160022367.46234575</v>
      </c>
      <c r="F54" s="200">
        <v>183167497</v>
      </c>
      <c r="G54" s="194">
        <v>0</v>
      </c>
      <c r="H54" s="200">
        <v>8803892</v>
      </c>
      <c r="I54" s="200">
        <v>121975</v>
      </c>
      <c r="J54" s="200">
        <v>18114981</v>
      </c>
      <c r="K54" s="200">
        <f t="shared" si="0"/>
        <v>27040848</v>
      </c>
      <c r="L54" s="182"/>
      <c r="M54" s="200">
        <v>9233949</v>
      </c>
      <c r="N54" s="200">
        <v>55068177</v>
      </c>
      <c r="O54" s="200">
        <v>0</v>
      </c>
      <c r="P54" s="200">
        <v>14134551</v>
      </c>
      <c r="Q54" s="200">
        <f t="shared" si="1"/>
        <v>78436677</v>
      </c>
      <c r="R54" s="200"/>
      <c r="S54" s="183">
        <v>-2703824</v>
      </c>
      <c r="T54" s="183">
        <v>-478927</v>
      </c>
      <c r="U54" s="200">
        <f t="shared" si="2"/>
        <v>-3182751</v>
      </c>
    </row>
    <row r="55" spans="1:21" ht="12.75" customHeight="1">
      <c r="A55" s="180">
        <v>21900</v>
      </c>
      <c r="B55" s="181" t="s">
        <v>417</v>
      </c>
      <c r="C55" s="254">
        <f t="shared" si="3"/>
        <v>2.9853166926039811E-3</v>
      </c>
      <c r="D55" s="254">
        <f t="shared" si="4"/>
        <v>3.135409709303759E-3</v>
      </c>
      <c r="E55" s="200">
        <v>89322133.317691296</v>
      </c>
      <c r="F55" s="200">
        <v>94453926</v>
      </c>
      <c r="G55" s="194">
        <v>0</v>
      </c>
      <c r="H55" s="200">
        <v>4539900</v>
      </c>
      <c r="I55" s="200">
        <v>62899</v>
      </c>
      <c r="J55" s="200">
        <v>3275304</v>
      </c>
      <c r="K55" s="200">
        <f t="shared" si="0"/>
        <v>7878103</v>
      </c>
      <c r="L55" s="182"/>
      <c r="M55" s="200">
        <v>4761668</v>
      </c>
      <c r="N55" s="200">
        <v>28396990</v>
      </c>
      <c r="O55" s="200">
        <v>0</v>
      </c>
      <c r="P55" s="200">
        <v>12475760</v>
      </c>
      <c r="Q55" s="200">
        <f t="shared" si="1"/>
        <v>45634418</v>
      </c>
      <c r="R55" s="200"/>
      <c r="S55" s="183">
        <v>-1394280</v>
      </c>
      <c r="T55" s="183">
        <v>-2652092</v>
      </c>
      <c r="U55" s="200">
        <f t="shared" si="2"/>
        <v>-4046372</v>
      </c>
    </row>
    <row r="56" spans="1:21" ht="12.75" customHeight="1">
      <c r="A56" s="180">
        <v>22000</v>
      </c>
      <c r="B56" s="181" t="s">
        <v>418</v>
      </c>
      <c r="C56" s="254">
        <f t="shared" si="3"/>
        <v>2.839276139713881E-3</v>
      </c>
      <c r="D56" s="254">
        <f t="shared" si="4"/>
        <v>3.1373847170261078E-3</v>
      </c>
      <c r="E56" s="200">
        <v>89378397.703986853</v>
      </c>
      <c r="F56" s="200">
        <v>89833276</v>
      </c>
      <c r="G56" s="194">
        <v>0</v>
      </c>
      <c r="H56" s="200">
        <v>4317810</v>
      </c>
      <c r="I56" s="200">
        <v>59822</v>
      </c>
      <c r="J56" s="200">
        <v>0</v>
      </c>
      <c r="K56" s="200">
        <f t="shared" si="0"/>
        <v>4377632</v>
      </c>
      <c r="L56" s="182"/>
      <c r="M56" s="200">
        <v>4528729</v>
      </c>
      <c r="N56" s="200">
        <v>27007820</v>
      </c>
      <c r="O56" s="200">
        <v>0</v>
      </c>
      <c r="P56" s="200">
        <v>14173441</v>
      </c>
      <c r="Q56" s="200">
        <f t="shared" si="1"/>
        <v>45709990</v>
      </c>
      <c r="R56" s="200"/>
      <c r="S56" s="183">
        <v>-1326073</v>
      </c>
      <c r="T56" s="183">
        <v>-3128669</v>
      </c>
      <c r="U56" s="200">
        <f t="shared" si="2"/>
        <v>-4454742</v>
      </c>
    </row>
    <row r="57" spans="1:21" ht="12.75" customHeight="1">
      <c r="A57" s="180">
        <v>23000</v>
      </c>
      <c r="B57" s="181" t="s">
        <v>419</v>
      </c>
      <c r="C57" s="254">
        <f t="shared" si="3"/>
        <v>2.4844759950290768E-3</v>
      </c>
      <c r="D57" s="254">
        <f t="shared" si="4"/>
        <v>2.5174346623032628E-3</v>
      </c>
      <c r="E57" s="200">
        <v>71717145.563972116</v>
      </c>
      <c r="F57" s="200">
        <v>78607577</v>
      </c>
      <c r="G57" s="194">
        <v>0</v>
      </c>
      <c r="H57" s="200">
        <v>3778250</v>
      </c>
      <c r="I57" s="200">
        <v>52346</v>
      </c>
      <c r="J57" s="200">
        <v>4135548</v>
      </c>
      <c r="K57" s="200">
        <f t="shared" si="0"/>
        <v>7966144</v>
      </c>
      <c r="L57" s="182"/>
      <c r="M57" s="200">
        <v>3962812</v>
      </c>
      <c r="N57" s="200">
        <v>23632883</v>
      </c>
      <c r="O57" s="200">
        <v>0</v>
      </c>
      <c r="P57" s="200">
        <v>4880526</v>
      </c>
      <c r="Q57" s="200">
        <f t="shared" si="1"/>
        <v>32476221</v>
      </c>
      <c r="R57" s="200"/>
      <c r="S57" s="183">
        <v>-1160365</v>
      </c>
      <c r="T57" s="183">
        <v>-432711</v>
      </c>
      <c r="U57" s="200">
        <f t="shared" si="2"/>
        <v>-1593076</v>
      </c>
    </row>
    <row r="58" spans="1:21" ht="12.75" customHeight="1">
      <c r="A58" s="180">
        <v>23100</v>
      </c>
      <c r="B58" s="181" t="s">
        <v>420</v>
      </c>
      <c r="C58" s="254">
        <f t="shared" si="3"/>
        <v>1.5402893051939804E-2</v>
      </c>
      <c r="D58" s="254">
        <f t="shared" si="4"/>
        <v>1.4622022038584901E-2</v>
      </c>
      <c r="E58" s="200">
        <v>416554875.75648391</v>
      </c>
      <c r="F58" s="200">
        <v>487339827</v>
      </c>
      <c r="G58" s="194">
        <v>0</v>
      </c>
      <c r="H58" s="200">
        <v>23423847</v>
      </c>
      <c r="I58" s="200">
        <v>324530</v>
      </c>
      <c r="J58" s="200">
        <v>53576681</v>
      </c>
      <c r="K58" s="200">
        <f t="shared" si="0"/>
        <v>77325058</v>
      </c>
      <c r="L58" s="182"/>
      <c r="M58" s="200">
        <v>24568066</v>
      </c>
      <c r="N58" s="200">
        <v>146515711</v>
      </c>
      <c r="O58" s="200">
        <v>0</v>
      </c>
      <c r="P58" s="200">
        <v>21820386</v>
      </c>
      <c r="Q58" s="200">
        <f t="shared" si="1"/>
        <v>192904163</v>
      </c>
      <c r="R58" s="200"/>
      <c r="S58" s="183">
        <v>-7193860</v>
      </c>
      <c r="T58" s="183">
        <v>4731203</v>
      </c>
      <c r="U58" s="200">
        <f t="shared" si="2"/>
        <v>-2462657</v>
      </c>
    </row>
    <row r="59" spans="1:21" ht="12.75" customHeight="1">
      <c r="A59" s="180">
        <v>23200</v>
      </c>
      <c r="B59" s="181" t="s">
        <v>421</v>
      </c>
      <c r="C59" s="254">
        <f t="shared" si="3"/>
        <v>8.2034718029658938E-3</v>
      </c>
      <c r="D59" s="254">
        <f t="shared" si="4"/>
        <v>7.4397350149793722E-3</v>
      </c>
      <c r="E59" s="200">
        <v>211944550.94158906</v>
      </c>
      <c r="F59" s="200">
        <v>259553742</v>
      </c>
      <c r="G59" s="194">
        <v>0</v>
      </c>
      <c r="H59" s="200">
        <v>12475375</v>
      </c>
      <c r="I59" s="200">
        <v>172842</v>
      </c>
      <c r="J59" s="200">
        <v>39891406</v>
      </c>
      <c r="K59" s="200">
        <f t="shared" si="0"/>
        <v>52539623</v>
      </c>
      <c r="L59" s="182"/>
      <c r="M59" s="200">
        <v>13084778</v>
      </c>
      <c r="N59" s="200">
        <v>78033230</v>
      </c>
      <c r="O59" s="200">
        <v>0</v>
      </c>
      <c r="P59" s="200">
        <v>16800768</v>
      </c>
      <c r="Q59" s="200">
        <f t="shared" si="1"/>
        <v>107918776</v>
      </c>
      <c r="R59" s="200"/>
      <c r="S59" s="183">
        <v>-3831399</v>
      </c>
      <c r="T59" s="183">
        <v>3007112</v>
      </c>
      <c r="U59" s="200">
        <f t="shared" si="2"/>
        <v>-824287</v>
      </c>
    </row>
    <row r="60" spans="1:21" ht="12.75" customHeight="1">
      <c r="A60" s="180">
        <v>30000</v>
      </c>
      <c r="B60" s="181" t="s">
        <v>422</v>
      </c>
      <c r="C60" s="254">
        <f t="shared" si="3"/>
        <v>7.8485976052765501E-4</v>
      </c>
      <c r="D60" s="254">
        <f t="shared" si="4"/>
        <v>8.5915593968193731E-4</v>
      </c>
      <c r="E60" s="200">
        <v>24475793.755833395</v>
      </c>
      <c r="F60" s="200">
        <v>24832570</v>
      </c>
      <c r="G60" s="194">
        <v>0</v>
      </c>
      <c r="H60" s="200">
        <v>1193570</v>
      </c>
      <c r="I60" s="200">
        <v>16537</v>
      </c>
      <c r="J60" s="200">
        <v>601221</v>
      </c>
      <c r="K60" s="200">
        <f t="shared" si="0"/>
        <v>1811328</v>
      </c>
      <c r="L60" s="182"/>
      <c r="M60" s="200">
        <v>1251874</v>
      </c>
      <c r="N60" s="200">
        <v>7465759</v>
      </c>
      <c r="O60" s="200">
        <v>0</v>
      </c>
      <c r="P60" s="200">
        <v>3983790</v>
      </c>
      <c r="Q60" s="200">
        <f t="shared" si="1"/>
        <v>12701423</v>
      </c>
      <c r="R60" s="200"/>
      <c r="S60" s="183">
        <v>-366566</v>
      </c>
      <c r="T60" s="183">
        <v>-662187</v>
      </c>
      <c r="U60" s="200">
        <f t="shared" si="2"/>
        <v>-1028753</v>
      </c>
    </row>
    <row r="61" spans="1:21" ht="12.75" customHeight="1">
      <c r="A61" s="180">
        <v>30100</v>
      </c>
      <c r="B61" s="181" t="s">
        <v>423</v>
      </c>
      <c r="C61" s="254">
        <f t="shared" si="3"/>
        <v>7.3597556120430967E-3</v>
      </c>
      <c r="D61" s="254">
        <f t="shared" si="4"/>
        <v>7.5480156831272292E-3</v>
      </c>
      <c r="E61" s="200">
        <v>215029270.69841447</v>
      </c>
      <c r="F61" s="200">
        <v>232858984</v>
      </c>
      <c r="G61" s="194">
        <v>0</v>
      </c>
      <c r="H61" s="200">
        <v>11192299</v>
      </c>
      <c r="I61" s="200">
        <v>155066</v>
      </c>
      <c r="J61" s="200">
        <v>2606502</v>
      </c>
      <c r="K61" s="200">
        <f t="shared" si="0"/>
        <v>13953867</v>
      </c>
      <c r="L61" s="182"/>
      <c r="M61" s="200">
        <v>11739026</v>
      </c>
      <c r="N61" s="200">
        <v>70007616</v>
      </c>
      <c r="O61" s="200">
        <v>0</v>
      </c>
      <c r="P61" s="200">
        <v>16841400</v>
      </c>
      <c r="Q61" s="200">
        <f t="shared" si="1"/>
        <v>98588042</v>
      </c>
      <c r="R61" s="200"/>
      <c r="S61" s="183">
        <v>-3437345</v>
      </c>
      <c r="T61" s="183">
        <v>-2988286</v>
      </c>
      <c r="U61" s="200">
        <f t="shared" si="2"/>
        <v>-6425631</v>
      </c>
    </row>
    <row r="62" spans="1:21" ht="12.75" customHeight="1">
      <c r="A62" s="180">
        <v>30102</v>
      </c>
      <c r="B62" s="181" t="s">
        <v>424</v>
      </c>
      <c r="C62" s="254">
        <f t="shared" si="3"/>
        <v>1.4853322822469217E-4</v>
      </c>
      <c r="D62" s="254">
        <f t="shared" si="4"/>
        <v>1.48419594922831E-4</v>
      </c>
      <c r="E62" s="200">
        <v>4228204.9472885942</v>
      </c>
      <c r="F62" s="200">
        <v>4699517</v>
      </c>
      <c r="G62" s="194">
        <v>0</v>
      </c>
      <c r="H62" s="200">
        <v>225881</v>
      </c>
      <c r="I62" s="200">
        <v>3130</v>
      </c>
      <c r="J62" s="200">
        <v>82443</v>
      </c>
      <c r="K62" s="200">
        <f t="shared" si="0"/>
        <v>311454</v>
      </c>
      <c r="L62" s="182"/>
      <c r="M62" s="200">
        <v>236915</v>
      </c>
      <c r="N62" s="200">
        <v>1412881</v>
      </c>
      <c r="O62" s="200">
        <v>0</v>
      </c>
      <c r="P62" s="200">
        <v>13600</v>
      </c>
      <c r="Q62" s="200">
        <f t="shared" si="1"/>
        <v>1663396</v>
      </c>
      <c r="R62" s="200"/>
      <c r="S62" s="183">
        <v>-69372</v>
      </c>
      <c r="T62" s="183">
        <v>20773</v>
      </c>
      <c r="U62" s="200">
        <f t="shared" si="2"/>
        <v>-48599</v>
      </c>
    </row>
    <row r="63" spans="1:21" ht="12.75" customHeight="1">
      <c r="A63" s="180">
        <v>30103</v>
      </c>
      <c r="B63" s="181" t="s">
        <v>425</v>
      </c>
      <c r="C63" s="254">
        <f t="shared" si="3"/>
        <v>1.9298478473697047E-4</v>
      </c>
      <c r="D63" s="254">
        <f t="shared" si="4"/>
        <v>1.8859833110497295E-4</v>
      </c>
      <c r="E63" s="200">
        <v>5372824.2355265459</v>
      </c>
      <c r="F63" s="200">
        <v>6105942</v>
      </c>
      <c r="G63" s="194">
        <v>0</v>
      </c>
      <c r="H63" s="200">
        <v>293480</v>
      </c>
      <c r="I63" s="200">
        <v>4066</v>
      </c>
      <c r="J63" s="200">
        <v>818691</v>
      </c>
      <c r="K63" s="200">
        <f t="shared" si="0"/>
        <v>1116237</v>
      </c>
      <c r="L63" s="182"/>
      <c r="M63" s="200">
        <v>307816</v>
      </c>
      <c r="N63" s="200">
        <v>1835714</v>
      </c>
      <c r="O63" s="200">
        <v>0</v>
      </c>
      <c r="P63" s="200">
        <v>263508</v>
      </c>
      <c r="Q63" s="200">
        <f t="shared" si="1"/>
        <v>2407038</v>
      </c>
      <c r="R63" s="200"/>
      <c r="S63" s="183">
        <v>-90133</v>
      </c>
      <c r="T63" s="183">
        <v>188577</v>
      </c>
      <c r="U63" s="200">
        <f t="shared" si="2"/>
        <v>98444</v>
      </c>
    </row>
    <row r="64" spans="1:21" ht="12.75" customHeight="1">
      <c r="A64" s="180">
        <v>30104</v>
      </c>
      <c r="B64" s="181" t="s">
        <v>426</v>
      </c>
      <c r="C64" s="254">
        <f t="shared" si="3"/>
        <v>1.1036618958243527E-4</v>
      </c>
      <c r="D64" s="254">
        <f t="shared" si="4"/>
        <v>1.2234842251161834E-4</v>
      </c>
      <c r="E64" s="200">
        <v>3485484.5522624641</v>
      </c>
      <c r="F64" s="200">
        <v>3491931</v>
      </c>
      <c r="G64" s="194">
        <v>0</v>
      </c>
      <c r="H64" s="200">
        <v>167839</v>
      </c>
      <c r="I64" s="200">
        <v>2325</v>
      </c>
      <c r="J64" s="200">
        <v>373696</v>
      </c>
      <c r="K64" s="200">
        <f t="shared" si="0"/>
        <v>543860</v>
      </c>
      <c r="L64" s="182"/>
      <c r="M64" s="200">
        <v>176037</v>
      </c>
      <c r="N64" s="200">
        <v>1049827</v>
      </c>
      <c r="O64" s="200">
        <v>0</v>
      </c>
      <c r="P64" s="200">
        <v>456115</v>
      </c>
      <c r="Q64" s="200">
        <f t="shared" si="1"/>
        <v>1681979</v>
      </c>
      <c r="R64" s="200"/>
      <c r="S64" s="183">
        <v>-51546</v>
      </c>
      <c r="T64" s="183">
        <v>22178</v>
      </c>
      <c r="U64" s="200">
        <f t="shared" si="2"/>
        <v>-29368</v>
      </c>
    </row>
    <row r="65" spans="1:21" ht="12.75" customHeight="1">
      <c r="A65" s="180">
        <v>30105</v>
      </c>
      <c r="B65" s="181" t="s">
        <v>427</v>
      </c>
      <c r="C65" s="254">
        <f t="shared" si="3"/>
        <v>7.51933544358119E-4</v>
      </c>
      <c r="D65" s="254">
        <f t="shared" si="4"/>
        <v>7.7470119750421929E-4</v>
      </c>
      <c r="E65" s="200">
        <v>22069831.396998797</v>
      </c>
      <c r="F65" s="200">
        <v>23790801</v>
      </c>
      <c r="G65" s="194">
        <v>0</v>
      </c>
      <c r="H65" s="200">
        <v>1143498</v>
      </c>
      <c r="I65" s="200">
        <v>15843</v>
      </c>
      <c r="J65" s="200">
        <v>1689497</v>
      </c>
      <c r="K65" s="200">
        <f t="shared" si="0"/>
        <v>2848838</v>
      </c>
      <c r="L65" s="182"/>
      <c r="M65" s="200">
        <v>1199356</v>
      </c>
      <c r="N65" s="200">
        <v>7152557</v>
      </c>
      <c r="O65" s="200">
        <v>0</v>
      </c>
      <c r="P65" s="200">
        <v>755840</v>
      </c>
      <c r="Q65" s="200">
        <f t="shared" si="1"/>
        <v>9107753</v>
      </c>
      <c r="R65" s="200"/>
      <c r="S65" s="183">
        <v>-351188</v>
      </c>
      <c r="T65" s="183">
        <v>301905</v>
      </c>
      <c r="U65" s="200">
        <f t="shared" si="2"/>
        <v>-49283</v>
      </c>
    </row>
    <row r="66" spans="1:21" ht="12.75" customHeight="1">
      <c r="A66" s="180">
        <v>30200</v>
      </c>
      <c r="B66" s="181" t="s">
        <v>428</v>
      </c>
      <c r="C66" s="254">
        <f t="shared" si="3"/>
        <v>1.7035995465637375E-3</v>
      </c>
      <c r="D66" s="254">
        <f t="shared" si="4"/>
        <v>1.7412650756978094E-3</v>
      </c>
      <c r="E66" s="200">
        <v>49605482.425917767</v>
      </c>
      <c r="F66" s="200">
        <v>53901037</v>
      </c>
      <c r="G66" s="194">
        <v>0</v>
      </c>
      <c r="H66" s="200">
        <v>2590738</v>
      </c>
      <c r="I66" s="200">
        <v>35894</v>
      </c>
      <c r="J66" s="200">
        <v>2135343</v>
      </c>
      <c r="K66" s="200">
        <f t="shared" si="0"/>
        <v>4761975</v>
      </c>
      <c r="L66" s="182"/>
      <c r="M66" s="200">
        <v>2717291</v>
      </c>
      <c r="N66" s="200">
        <v>16205014</v>
      </c>
      <c r="O66" s="200">
        <v>0</v>
      </c>
      <c r="P66" s="200">
        <v>3144971</v>
      </c>
      <c r="Q66" s="200">
        <f t="shared" si="1"/>
        <v>22067276</v>
      </c>
      <c r="R66" s="200"/>
      <c r="S66" s="183">
        <v>-795659</v>
      </c>
      <c r="T66" s="183">
        <v>-5021</v>
      </c>
      <c r="U66" s="200">
        <f t="shared" si="2"/>
        <v>-800680</v>
      </c>
    </row>
    <row r="67" spans="1:21" ht="12.75" customHeight="1">
      <c r="A67" s="180">
        <v>30300</v>
      </c>
      <c r="B67" s="181" t="s">
        <v>429</v>
      </c>
      <c r="C67" s="254">
        <f t="shared" si="3"/>
        <v>5.50224000874294E-4</v>
      </c>
      <c r="D67" s="254">
        <f t="shared" si="4"/>
        <v>5.5042084180799227E-4</v>
      </c>
      <c r="E67" s="200">
        <v>15680491.027032878</v>
      </c>
      <c r="F67" s="200">
        <v>17408812</v>
      </c>
      <c r="G67" s="194">
        <v>0</v>
      </c>
      <c r="H67" s="200">
        <v>836749</v>
      </c>
      <c r="I67" s="200">
        <v>11593</v>
      </c>
      <c r="J67" s="200">
        <v>0</v>
      </c>
      <c r="K67" s="200">
        <f t="shared" si="0"/>
        <v>848342</v>
      </c>
      <c r="L67" s="182"/>
      <c r="M67" s="200">
        <v>877623</v>
      </c>
      <c r="N67" s="200">
        <v>5233852</v>
      </c>
      <c r="O67" s="200">
        <v>0</v>
      </c>
      <c r="P67" s="200">
        <v>856727</v>
      </c>
      <c r="Q67" s="200">
        <f t="shared" si="1"/>
        <v>6968202</v>
      </c>
      <c r="R67" s="200"/>
      <c r="S67" s="183">
        <v>-256980</v>
      </c>
      <c r="T67" s="183">
        <v>-237264</v>
      </c>
      <c r="U67" s="200">
        <f t="shared" si="2"/>
        <v>-494244</v>
      </c>
    </row>
    <row r="68" spans="1:21" ht="12.75" customHeight="1">
      <c r="A68" s="180">
        <v>30400</v>
      </c>
      <c r="B68" s="181" t="s">
        <v>430</v>
      </c>
      <c r="C68" s="254">
        <f t="shared" si="3"/>
        <v>1.0061028936632231E-3</v>
      </c>
      <c r="D68" s="254">
        <f t="shared" si="4"/>
        <v>1.0346236578118559E-3</v>
      </c>
      <c r="E68" s="200">
        <v>29474550.653614387</v>
      </c>
      <c r="F68" s="200">
        <v>31832592</v>
      </c>
      <c r="G68" s="194">
        <v>0</v>
      </c>
      <c r="H68" s="200">
        <v>1530024</v>
      </c>
      <c r="I68" s="200">
        <v>21198</v>
      </c>
      <c r="J68" s="200">
        <v>188841</v>
      </c>
      <c r="K68" s="200">
        <f t="shared" si="0"/>
        <v>1740063</v>
      </c>
      <c r="L68" s="182"/>
      <c r="M68" s="200">
        <v>1604764</v>
      </c>
      <c r="N68" s="200">
        <v>9570272</v>
      </c>
      <c r="O68" s="200">
        <v>0</v>
      </c>
      <c r="P68" s="200">
        <v>2227175</v>
      </c>
      <c r="Q68" s="200">
        <f t="shared" si="1"/>
        <v>13402211</v>
      </c>
      <c r="R68" s="200"/>
      <c r="S68" s="183">
        <v>-469896</v>
      </c>
      <c r="T68" s="183">
        <v>-446682</v>
      </c>
      <c r="U68" s="200">
        <f t="shared" si="2"/>
        <v>-916578</v>
      </c>
    </row>
    <row r="69" spans="1:21" ht="12.75" customHeight="1">
      <c r="A69" s="180">
        <v>30405</v>
      </c>
      <c r="B69" s="181" t="s">
        <v>431</v>
      </c>
      <c r="C69" s="254">
        <f t="shared" si="3"/>
        <v>6.0446382853194202E-4</v>
      </c>
      <c r="D69" s="254">
        <f t="shared" si="4"/>
        <v>6.7959080455819133E-4</v>
      </c>
      <c r="E69" s="200">
        <v>19360308.882791363</v>
      </c>
      <c r="F69" s="200">
        <v>19124933</v>
      </c>
      <c r="G69" s="194">
        <v>0</v>
      </c>
      <c r="H69" s="200">
        <v>919234</v>
      </c>
      <c r="I69" s="200">
        <v>12736</v>
      </c>
      <c r="J69" s="200">
        <v>0</v>
      </c>
      <c r="K69" s="200">
        <f t="shared" ref="K69:K132" si="5">SUM(G69:J69)</f>
        <v>931970</v>
      </c>
      <c r="L69" s="182"/>
      <c r="M69" s="200">
        <v>964138</v>
      </c>
      <c r="N69" s="200">
        <v>5749793</v>
      </c>
      <c r="O69" s="200">
        <v>0</v>
      </c>
      <c r="P69" s="200">
        <v>4199252</v>
      </c>
      <c r="Q69" s="200">
        <f t="shared" ref="Q69:Q132" si="6">SUM(M69:P69)</f>
        <v>10913183</v>
      </c>
      <c r="R69" s="200"/>
      <c r="S69" s="183">
        <v>-282312</v>
      </c>
      <c r="T69" s="183">
        <v>-1007295</v>
      </c>
      <c r="U69" s="200">
        <f t="shared" ref="U69:U132" si="7">S69+T69</f>
        <v>-1289607</v>
      </c>
    </row>
    <row r="70" spans="1:21" ht="12.75" customHeight="1">
      <c r="A70" s="180">
        <v>30500</v>
      </c>
      <c r="B70" s="181" t="s">
        <v>432</v>
      </c>
      <c r="C70" s="254">
        <f t="shared" ref="C70:C133" si="8">F70/$F$312</f>
        <v>1.0891823684217629E-3</v>
      </c>
      <c r="D70" s="254">
        <f t="shared" ref="D70:D133" si="9">E70/$E$312</f>
        <v>1.116546865189054E-3</v>
      </c>
      <c r="E70" s="200">
        <v>31808394.179532368</v>
      </c>
      <c r="F70" s="200">
        <v>34461185</v>
      </c>
      <c r="G70" s="194">
        <v>0</v>
      </c>
      <c r="H70" s="200">
        <v>1656367</v>
      </c>
      <c r="I70" s="200">
        <v>22948</v>
      </c>
      <c r="J70" s="200">
        <v>649218</v>
      </c>
      <c r="K70" s="200">
        <f t="shared" si="5"/>
        <v>2328533</v>
      </c>
      <c r="L70" s="182"/>
      <c r="M70" s="200">
        <v>1737278</v>
      </c>
      <c r="N70" s="200">
        <v>10360543</v>
      </c>
      <c r="O70" s="200">
        <v>0</v>
      </c>
      <c r="P70" s="200">
        <v>2294038</v>
      </c>
      <c r="Q70" s="200">
        <f t="shared" si="6"/>
        <v>14391859</v>
      </c>
      <c r="R70" s="200"/>
      <c r="S70" s="183">
        <v>-508698</v>
      </c>
      <c r="T70" s="183">
        <v>-308843</v>
      </c>
      <c r="U70" s="200">
        <f t="shared" si="7"/>
        <v>-817541</v>
      </c>
    </row>
    <row r="71" spans="1:21" ht="12.75" customHeight="1">
      <c r="A71" s="180">
        <v>30600</v>
      </c>
      <c r="B71" s="181" t="s">
        <v>433</v>
      </c>
      <c r="C71" s="254">
        <f t="shared" si="8"/>
        <v>7.9402861605930362E-4</v>
      </c>
      <c r="D71" s="254">
        <f t="shared" si="9"/>
        <v>8.4822694057957949E-4</v>
      </c>
      <c r="E71" s="200">
        <v>24164446.40242276</v>
      </c>
      <c r="F71" s="200">
        <v>25122668</v>
      </c>
      <c r="G71" s="194">
        <v>0</v>
      </c>
      <c r="H71" s="200">
        <v>1207514</v>
      </c>
      <c r="I71" s="200">
        <v>16730</v>
      </c>
      <c r="J71" s="200">
        <v>504339</v>
      </c>
      <c r="K71" s="200">
        <f t="shared" si="5"/>
        <v>1728583</v>
      </c>
      <c r="L71" s="182"/>
      <c r="M71" s="200">
        <v>1266499</v>
      </c>
      <c r="N71" s="200">
        <v>7552975</v>
      </c>
      <c r="O71" s="200">
        <v>0</v>
      </c>
      <c r="P71" s="200">
        <v>3608931</v>
      </c>
      <c r="Q71" s="200">
        <f t="shared" si="6"/>
        <v>12428405</v>
      </c>
      <c r="R71" s="200"/>
      <c r="S71" s="183">
        <v>-370848</v>
      </c>
      <c r="T71" s="183">
        <v>-637262</v>
      </c>
      <c r="U71" s="200">
        <f t="shared" si="7"/>
        <v>-1008110</v>
      </c>
    </row>
    <row r="72" spans="1:21" ht="12.75" customHeight="1">
      <c r="A72" s="180">
        <v>30601</v>
      </c>
      <c r="B72" s="181" t="s">
        <v>434</v>
      </c>
      <c r="C72" s="254">
        <f t="shared" si="8"/>
        <v>7.3418670863406633E-6</v>
      </c>
      <c r="D72" s="254">
        <f t="shared" si="9"/>
        <v>2.2134443965495571E-5</v>
      </c>
      <c r="E72" s="200">
        <v>630570.14492628828</v>
      </c>
      <c r="F72" s="200">
        <v>232293</v>
      </c>
      <c r="G72" s="194">
        <v>0</v>
      </c>
      <c r="H72" s="200">
        <v>11165</v>
      </c>
      <c r="I72" s="200">
        <v>155</v>
      </c>
      <c r="J72" s="200">
        <v>111428</v>
      </c>
      <c r="K72" s="200">
        <f t="shared" si="5"/>
        <v>122748</v>
      </c>
      <c r="L72" s="182"/>
      <c r="M72" s="200">
        <v>11710</v>
      </c>
      <c r="N72" s="200">
        <v>69837</v>
      </c>
      <c r="O72" s="200">
        <v>0</v>
      </c>
      <c r="P72" s="200">
        <v>603158</v>
      </c>
      <c r="Q72" s="200">
        <f t="shared" si="6"/>
        <v>684705</v>
      </c>
      <c r="R72" s="200"/>
      <c r="S72" s="183">
        <v>-3429</v>
      </c>
      <c r="T72" s="183">
        <v>-103776</v>
      </c>
      <c r="U72" s="200">
        <f t="shared" si="7"/>
        <v>-107205</v>
      </c>
    </row>
    <row r="73" spans="1:21" ht="12.75" customHeight="1">
      <c r="A73" s="180">
        <v>30700</v>
      </c>
      <c r="B73" s="181" t="s">
        <v>435</v>
      </c>
      <c r="C73" s="254">
        <f t="shared" si="8"/>
        <v>2.1387537436279216E-3</v>
      </c>
      <c r="D73" s="254">
        <f t="shared" si="9"/>
        <v>2.2283652688033879E-3</v>
      </c>
      <c r="E73" s="200">
        <v>63482083.068744473</v>
      </c>
      <c r="F73" s="200">
        <v>67669098</v>
      </c>
      <c r="G73" s="194">
        <v>0</v>
      </c>
      <c r="H73" s="200">
        <v>3252495</v>
      </c>
      <c r="I73" s="200">
        <v>45062</v>
      </c>
      <c r="J73" s="200">
        <v>1430496</v>
      </c>
      <c r="K73" s="200">
        <f t="shared" si="5"/>
        <v>4728053</v>
      </c>
      <c r="L73" s="182"/>
      <c r="M73" s="200">
        <v>3411375</v>
      </c>
      <c r="N73" s="200">
        <v>20344297</v>
      </c>
      <c r="O73" s="200">
        <v>0</v>
      </c>
      <c r="P73" s="200">
        <v>5944960</v>
      </c>
      <c r="Q73" s="200">
        <f t="shared" si="6"/>
        <v>29700632</v>
      </c>
      <c r="R73" s="200"/>
      <c r="S73" s="183">
        <v>-998896</v>
      </c>
      <c r="T73" s="183">
        <v>-851217</v>
      </c>
      <c r="U73" s="200">
        <f t="shared" si="7"/>
        <v>-1850113</v>
      </c>
    </row>
    <row r="74" spans="1:21" ht="12.75" customHeight="1">
      <c r="A74" s="180">
        <v>30705</v>
      </c>
      <c r="B74" s="181" t="s">
        <v>436</v>
      </c>
      <c r="C74" s="254">
        <f t="shared" si="8"/>
        <v>4.075760111315154E-4</v>
      </c>
      <c r="D74" s="254">
        <f t="shared" si="9"/>
        <v>4.1230499930641659E-4</v>
      </c>
      <c r="E74" s="200">
        <v>11745821.289740242</v>
      </c>
      <c r="F74" s="200">
        <v>12895501</v>
      </c>
      <c r="G74" s="194">
        <v>0</v>
      </c>
      <c r="H74" s="200">
        <v>619819</v>
      </c>
      <c r="I74" s="200">
        <v>8587</v>
      </c>
      <c r="J74" s="200">
        <v>55240</v>
      </c>
      <c r="K74" s="200">
        <f t="shared" si="5"/>
        <v>683646</v>
      </c>
      <c r="L74" s="182"/>
      <c r="M74" s="200">
        <v>650096</v>
      </c>
      <c r="N74" s="200">
        <v>3876953</v>
      </c>
      <c r="O74" s="200">
        <v>0</v>
      </c>
      <c r="P74" s="200">
        <v>967614</v>
      </c>
      <c r="Q74" s="200">
        <f t="shared" si="6"/>
        <v>5494663</v>
      </c>
      <c r="R74" s="200"/>
      <c r="S74" s="183">
        <v>-190357</v>
      </c>
      <c r="T74" s="183">
        <v>-287123</v>
      </c>
      <c r="U74" s="200">
        <f t="shared" si="7"/>
        <v>-477480</v>
      </c>
    </row>
    <row r="75" spans="1:21" ht="12.75" customHeight="1">
      <c r="A75" s="180">
        <v>30800</v>
      </c>
      <c r="B75" s="181" t="s">
        <v>437</v>
      </c>
      <c r="C75" s="254">
        <f t="shared" si="8"/>
        <v>7.1397245081939343E-4</v>
      </c>
      <c r="D75" s="254">
        <f t="shared" si="9"/>
        <v>7.4024616147653664E-4</v>
      </c>
      <c r="E75" s="200">
        <v>21088269.940325905</v>
      </c>
      <c r="F75" s="200">
        <v>22589731</v>
      </c>
      <c r="G75" s="194">
        <v>0</v>
      </c>
      <c r="H75" s="200">
        <v>1085769</v>
      </c>
      <c r="I75" s="200">
        <v>15043</v>
      </c>
      <c r="J75" s="200">
        <v>0</v>
      </c>
      <c r="K75" s="200">
        <f t="shared" si="5"/>
        <v>1100812</v>
      </c>
      <c r="L75" s="182"/>
      <c r="M75" s="200">
        <v>1138807</v>
      </c>
      <c r="N75" s="200">
        <v>6791463</v>
      </c>
      <c r="O75" s="200">
        <v>0</v>
      </c>
      <c r="P75" s="200">
        <v>4714470</v>
      </c>
      <c r="Q75" s="200">
        <f t="shared" si="6"/>
        <v>12644740</v>
      </c>
      <c r="R75" s="200"/>
      <c r="S75" s="183">
        <v>-333458</v>
      </c>
      <c r="T75" s="183">
        <v>-1169578</v>
      </c>
      <c r="U75" s="200">
        <f t="shared" si="7"/>
        <v>-1503036</v>
      </c>
    </row>
    <row r="76" spans="1:21" ht="12.75" customHeight="1">
      <c r="A76" s="180">
        <v>30900</v>
      </c>
      <c r="B76" s="181" t="s">
        <v>438</v>
      </c>
      <c r="C76" s="254">
        <f t="shared" si="8"/>
        <v>1.3471224790185801E-3</v>
      </c>
      <c r="D76" s="254">
        <f t="shared" si="9"/>
        <v>1.4179040138157216E-3</v>
      </c>
      <c r="E76" s="200">
        <v>40393512.521800891</v>
      </c>
      <c r="F76" s="200">
        <v>42622281</v>
      </c>
      <c r="G76" s="194">
        <v>0</v>
      </c>
      <c r="H76" s="200">
        <v>2048628</v>
      </c>
      <c r="I76" s="200">
        <v>28383</v>
      </c>
      <c r="J76" s="200">
        <v>0</v>
      </c>
      <c r="K76" s="200">
        <f t="shared" si="5"/>
        <v>2077011</v>
      </c>
      <c r="L76" s="182"/>
      <c r="M76" s="200">
        <v>2148700</v>
      </c>
      <c r="N76" s="200">
        <v>12814126</v>
      </c>
      <c r="O76" s="200">
        <v>0</v>
      </c>
      <c r="P76" s="200">
        <v>3505611</v>
      </c>
      <c r="Q76" s="200">
        <f t="shared" si="6"/>
        <v>18468437</v>
      </c>
      <c r="R76" s="200"/>
      <c r="S76" s="183">
        <v>-629168</v>
      </c>
      <c r="T76" s="183">
        <v>-780812</v>
      </c>
      <c r="U76" s="200">
        <f t="shared" si="7"/>
        <v>-1409980</v>
      </c>
    </row>
    <row r="77" spans="1:21" ht="12.75" customHeight="1">
      <c r="A77" s="180">
        <v>30905</v>
      </c>
      <c r="B77" s="181" t="s">
        <v>439</v>
      </c>
      <c r="C77" s="254">
        <f t="shared" si="8"/>
        <v>2.6544294735969016E-4</v>
      </c>
      <c r="D77" s="254">
        <f t="shared" si="9"/>
        <v>2.6701663618280687E-4</v>
      </c>
      <c r="E77" s="200">
        <v>7606819.4546920396</v>
      </c>
      <c r="F77" s="200">
        <v>8398482</v>
      </c>
      <c r="G77" s="194">
        <v>0</v>
      </c>
      <c r="H77" s="200">
        <v>403671</v>
      </c>
      <c r="I77" s="200">
        <v>5593</v>
      </c>
      <c r="J77" s="200">
        <v>316384</v>
      </c>
      <c r="K77" s="200">
        <f t="shared" si="5"/>
        <v>725648</v>
      </c>
      <c r="L77" s="182"/>
      <c r="M77" s="200">
        <v>423389</v>
      </c>
      <c r="N77" s="200">
        <v>2524952</v>
      </c>
      <c r="O77" s="200">
        <v>0</v>
      </c>
      <c r="P77" s="200">
        <v>903891</v>
      </c>
      <c r="Q77" s="200">
        <f t="shared" si="6"/>
        <v>3852232</v>
      </c>
      <c r="R77" s="200"/>
      <c r="S77" s="183">
        <v>-123974</v>
      </c>
      <c r="T77" s="183">
        <v>-223370</v>
      </c>
      <c r="U77" s="200">
        <f t="shared" si="7"/>
        <v>-347344</v>
      </c>
    </row>
    <row r="78" spans="1:21" ht="12.75" customHeight="1">
      <c r="A78" s="180">
        <v>31000</v>
      </c>
      <c r="B78" s="181" t="s">
        <v>440</v>
      </c>
      <c r="C78" s="254">
        <f t="shared" si="8"/>
        <v>4.2110363978485514E-3</v>
      </c>
      <c r="D78" s="254">
        <f t="shared" si="9"/>
        <v>4.308448473635232E-3</v>
      </c>
      <c r="E78" s="200">
        <v>122739879.19744825</v>
      </c>
      <c r="F78" s="200">
        <v>133235084</v>
      </c>
      <c r="G78" s="194">
        <v>0</v>
      </c>
      <c r="H78" s="200">
        <v>6403905</v>
      </c>
      <c r="I78" s="200">
        <v>88724</v>
      </c>
      <c r="J78" s="200">
        <v>4125051</v>
      </c>
      <c r="K78" s="200">
        <f t="shared" si="5"/>
        <v>10617680</v>
      </c>
      <c r="L78" s="182"/>
      <c r="M78" s="200">
        <v>6716727</v>
      </c>
      <c r="N78" s="200">
        <v>40056306</v>
      </c>
      <c r="O78" s="200">
        <v>0</v>
      </c>
      <c r="P78" s="200">
        <v>5040267</v>
      </c>
      <c r="Q78" s="200">
        <f t="shared" si="6"/>
        <v>51813300</v>
      </c>
      <c r="R78" s="200"/>
      <c r="S78" s="183">
        <v>-1966748</v>
      </c>
      <c r="T78" s="183">
        <v>287199</v>
      </c>
      <c r="U78" s="200">
        <f t="shared" si="7"/>
        <v>-1679549</v>
      </c>
    </row>
    <row r="79" spans="1:21" ht="12.75" customHeight="1">
      <c r="A79" s="180">
        <v>31005</v>
      </c>
      <c r="B79" s="181" t="s">
        <v>441</v>
      </c>
      <c r="C79" s="254">
        <f t="shared" si="8"/>
        <v>3.8063563554096788E-4</v>
      </c>
      <c r="D79" s="254">
        <f t="shared" si="9"/>
        <v>3.8411009508422642E-4</v>
      </c>
      <c r="E79" s="200">
        <v>10942599.628998099</v>
      </c>
      <c r="F79" s="200">
        <v>12043121</v>
      </c>
      <c r="G79" s="194">
        <v>0</v>
      </c>
      <c r="H79" s="200">
        <v>578849</v>
      </c>
      <c r="I79" s="200">
        <v>8020</v>
      </c>
      <c r="J79" s="200">
        <v>0</v>
      </c>
      <c r="K79" s="200">
        <f t="shared" si="5"/>
        <v>586869</v>
      </c>
      <c r="L79" s="182"/>
      <c r="M79" s="200">
        <v>607125</v>
      </c>
      <c r="N79" s="200">
        <v>3620690</v>
      </c>
      <c r="O79" s="200">
        <v>0</v>
      </c>
      <c r="P79" s="200">
        <v>660603</v>
      </c>
      <c r="Q79" s="200">
        <f t="shared" si="6"/>
        <v>4888418</v>
      </c>
      <c r="R79" s="200"/>
      <c r="S79" s="183">
        <v>-177774</v>
      </c>
      <c r="T79" s="183">
        <v>-208535</v>
      </c>
      <c r="U79" s="200">
        <f t="shared" si="7"/>
        <v>-386309</v>
      </c>
    </row>
    <row r="80" spans="1:21" ht="12.75" customHeight="1">
      <c r="A80" s="180">
        <v>31100</v>
      </c>
      <c r="B80" s="181" t="s">
        <v>442</v>
      </c>
      <c r="C80" s="254">
        <f t="shared" si="8"/>
        <v>8.7968210119378411E-3</v>
      </c>
      <c r="D80" s="254">
        <f t="shared" si="9"/>
        <v>8.9795052111713985E-3</v>
      </c>
      <c r="E80" s="200">
        <v>255809809.86923733</v>
      </c>
      <c r="F80" s="200">
        <v>278327014</v>
      </c>
      <c r="G80" s="194">
        <v>0</v>
      </c>
      <c r="H80" s="200">
        <v>13377707</v>
      </c>
      <c r="I80" s="200">
        <v>185344</v>
      </c>
      <c r="J80" s="200">
        <v>6993003</v>
      </c>
      <c r="K80" s="200">
        <f t="shared" si="5"/>
        <v>20556054</v>
      </c>
      <c r="L80" s="182"/>
      <c r="M80" s="200">
        <v>14031188</v>
      </c>
      <c r="N80" s="200">
        <v>83677299</v>
      </c>
      <c r="O80" s="200">
        <v>0</v>
      </c>
      <c r="P80" s="200">
        <v>8657260</v>
      </c>
      <c r="Q80" s="200">
        <f t="shared" si="6"/>
        <v>106365747</v>
      </c>
      <c r="R80" s="200"/>
      <c r="S80" s="183">
        <v>-4108520</v>
      </c>
      <c r="T80" s="183">
        <v>505369</v>
      </c>
      <c r="U80" s="200">
        <f t="shared" si="7"/>
        <v>-3603151</v>
      </c>
    </row>
    <row r="81" spans="1:21" ht="12.75" customHeight="1">
      <c r="A81" s="180">
        <v>31101</v>
      </c>
      <c r="B81" s="181" t="s">
        <v>443</v>
      </c>
      <c r="C81" s="254">
        <f t="shared" si="8"/>
        <v>5.2653709014981531E-5</v>
      </c>
      <c r="D81" s="254">
        <f t="shared" si="9"/>
        <v>6.0104617628475062E-5</v>
      </c>
      <c r="E81" s="200">
        <v>1712271.4945000478</v>
      </c>
      <c r="F81" s="200">
        <v>1665937</v>
      </c>
      <c r="G81" s="194">
        <v>0</v>
      </c>
      <c r="H81" s="200">
        <v>80073</v>
      </c>
      <c r="I81" s="200">
        <v>1109</v>
      </c>
      <c r="J81" s="200">
        <v>58305</v>
      </c>
      <c r="K81" s="200">
        <f t="shared" si="5"/>
        <v>139487</v>
      </c>
      <c r="L81" s="182"/>
      <c r="M81" s="200">
        <v>83984</v>
      </c>
      <c r="N81" s="200">
        <v>500854</v>
      </c>
      <c r="O81" s="200">
        <v>0</v>
      </c>
      <c r="P81" s="200">
        <v>329394</v>
      </c>
      <c r="Q81" s="200">
        <f t="shared" si="6"/>
        <v>914232</v>
      </c>
      <c r="R81" s="200"/>
      <c r="S81" s="183">
        <v>-24592</v>
      </c>
      <c r="T81" s="183">
        <v>-49410</v>
      </c>
      <c r="U81" s="200">
        <f t="shared" si="7"/>
        <v>-74002</v>
      </c>
    </row>
    <row r="82" spans="1:21" ht="12.75" customHeight="1">
      <c r="A82" s="180">
        <v>31102</v>
      </c>
      <c r="B82" s="181" t="s">
        <v>444</v>
      </c>
      <c r="C82" s="254">
        <f t="shared" si="8"/>
        <v>1.6616647175996468E-4</v>
      </c>
      <c r="D82" s="254">
        <f t="shared" si="9"/>
        <v>1.5768431165887918E-4</v>
      </c>
      <c r="E82" s="200">
        <v>4492139.9159762124</v>
      </c>
      <c r="F82" s="200">
        <v>5257424</v>
      </c>
      <c r="G82" s="194">
        <v>0</v>
      </c>
      <c r="H82" s="200">
        <v>252697</v>
      </c>
      <c r="I82" s="200">
        <v>3501</v>
      </c>
      <c r="J82" s="200">
        <v>515480</v>
      </c>
      <c r="K82" s="200">
        <f t="shared" si="5"/>
        <v>771678</v>
      </c>
      <c r="L82" s="182"/>
      <c r="M82" s="200">
        <v>265040</v>
      </c>
      <c r="N82" s="200">
        <v>1580612</v>
      </c>
      <c r="O82" s="200">
        <v>0</v>
      </c>
      <c r="P82" s="200">
        <v>0</v>
      </c>
      <c r="Q82" s="200">
        <f t="shared" si="6"/>
        <v>1845652</v>
      </c>
      <c r="R82" s="200"/>
      <c r="S82" s="183">
        <v>-77607</v>
      </c>
      <c r="T82" s="183">
        <v>128303</v>
      </c>
      <c r="U82" s="200">
        <f t="shared" si="7"/>
        <v>50696</v>
      </c>
    </row>
    <row r="83" spans="1:21" ht="12.75" customHeight="1">
      <c r="A83" s="180">
        <v>31105</v>
      </c>
      <c r="B83" s="181" t="s">
        <v>445</v>
      </c>
      <c r="C83" s="254">
        <f t="shared" si="8"/>
        <v>1.3437211293858716E-3</v>
      </c>
      <c r="D83" s="254">
        <f t="shared" si="9"/>
        <v>1.3772572601498678E-3</v>
      </c>
      <c r="E83" s="200">
        <v>39235560.264684558</v>
      </c>
      <c r="F83" s="200">
        <v>42514664</v>
      </c>
      <c r="G83" s="194">
        <v>0</v>
      </c>
      <c r="H83" s="200">
        <v>2043455</v>
      </c>
      <c r="I83" s="200">
        <v>28311</v>
      </c>
      <c r="J83" s="200">
        <v>2369596</v>
      </c>
      <c r="K83" s="200">
        <f t="shared" si="5"/>
        <v>4441362</v>
      </c>
      <c r="L83" s="182"/>
      <c r="M83" s="200">
        <v>2143275</v>
      </c>
      <c r="N83" s="200">
        <v>12781771</v>
      </c>
      <c r="O83" s="200">
        <v>0</v>
      </c>
      <c r="P83" s="200">
        <v>3073609</v>
      </c>
      <c r="Q83" s="200">
        <f t="shared" si="6"/>
        <v>17998655</v>
      </c>
      <c r="R83" s="200"/>
      <c r="S83" s="183">
        <v>-627580</v>
      </c>
      <c r="T83" s="183">
        <v>-278997</v>
      </c>
      <c r="U83" s="200">
        <f t="shared" si="7"/>
        <v>-906577</v>
      </c>
    </row>
    <row r="84" spans="1:21" ht="12.75" customHeight="1">
      <c r="A84" s="180">
        <v>31110</v>
      </c>
      <c r="B84" s="181" t="s">
        <v>446</v>
      </c>
      <c r="C84" s="254">
        <f t="shared" si="8"/>
        <v>2.1374246138797935E-3</v>
      </c>
      <c r="D84" s="254">
        <f t="shared" si="9"/>
        <v>2.0970215476748314E-3</v>
      </c>
      <c r="E84" s="200">
        <v>59740338.781140111</v>
      </c>
      <c r="F84" s="200">
        <v>67627045</v>
      </c>
      <c r="G84" s="194">
        <v>0</v>
      </c>
      <c r="H84" s="200">
        <v>3250474</v>
      </c>
      <c r="I84" s="200">
        <v>45034</v>
      </c>
      <c r="J84" s="200">
        <v>2955063</v>
      </c>
      <c r="K84" s="200">
        <f t="shared" si="5"/>
        <v>6250571</v>
      </c>
      <c r="L84" s="182"/>
      <c r="M84" s="200">
        <v>3409255</v>
      </c>
      <c r="N84" s="200">
        <v>20331654</v>
      </c>
      <c r="O84" s="200">
        <v>0</v>
      </c>
      <c r="P84" s="200">
        <v>0</v>
      </c>
      <c r="Q84" s="200">
        <f t="shared" si="6"/>
        <v>23740909</v>
      </c>
      <c r="R84" s="200"/>
      <c r="S84" s="183">
        <v>-998276</v>
      </c>
      <c r="T84" s="183">
        <v>769118</v>
      </c>
      <c r="U84" s="200">
        <f t="shared" si="7"/>
        <v>-229158</v>
      </c>
    </row>
    <row r="85" spans="1:21" ht="12.75" customHeight="1">
      <c r="A85" s="180">
        <v>31200</v>
      </c>
      <c r="B85" s="181" t="s">
        <v>447</v>
      </c>
      <c r="C85" s="254">
        <f t="shared" si="8"/>
        <v>3.7364182073656512E-3</v>
      </c>
      <c r="D85" s="254">
        <f t="shared" si="9"/>
        <v>3.8755713843221366E-3</v>
      </c>
      <c r="E85" s="200">
        <v>110407996.3921276</v>
      </c>
      <c r="F85" s="200">
        <v>118218402</v>
      </c>
      <c r="G85" s="194">
        <v>0</v>
      </c>
      <c r="H85" s="200">
        <v>5682133</v>
      </c>
      <c r="I85" s="200">
        <v>78724</v>
      </c>
      <c r="J85" s="200">
        <v>0</v>
      </c>
      <c r="K85" s="200">
        <f t="shared" si="5"/>
        <v>5760857</v>
      </c>
      <c r="L85" s="182"/>
      <c r="M85" s="200">
        <v>5959697</v>
      </c>
      <c r="N85" s="200">
        <v>35541633</v>
      </c>
      <c r="O85" s="200">
        <v>0</v>
      </c>
      <c r="P85" s="200">
        <v>11773643</v>
      </c>
      <c r="Q85" s="200">
        <f t="shared" si="6"/>
        <v>53274973</v>
      </c>
      <c r="R85" s="200"/>
      <c r="S85" s="183">
        <v>-1745079</v>
      </c>
      <c r="T85" s="183">
        <v>-2778050</v>
      </c>
      <c r="U85" s="200">
        <f t="shared" si="7"/>
        <v>-4523129</v>
      </c>
    </row>
    <row r="86" spans="1:21" ht="12.75" customHeight="1">
      <c r="A86" s="180">
        <v>31205</v>
      </c>
      <c r="B86" s="181" t="s">
        <v>448</v>
      </c>
      <c r="C86" s="254">
        <f t="shared" si="8"/>
        <v>4.2184330382412789E-4</v>
      </c>
      <c r="D86" s="254">
        <f t="shared" si="9"/>
        <v>4.4822146914005228E-4</v>
      </c>
      <c r="E86" s="200">
        <v>12769016.343726739</v>
      </c>
      <c r="F86" s="200">
        <v>13346911</v>
      </c>
      <c r="G86" s="194">
        <v>0</v>
      </c>
      <c r="H86" s="200">
        <v>641515</v>
      </c>
      <c r="I86" s="200">
        <v>8888</v>
      </c>
      <c r="J86" s="200">
        <v>0</v>
      </c>
      <c r="K86" s="200">
        <f t="shared" si="5"/>
        <v>650403</v>
      </c>
      <c r="L86" s="182"/>
      <c r="M86" s="200">
        <v>672852</v>
      </c>
      <c r="N86" s="200">
        <v>4012667</v>
      </c>
      <c r="O86" s="200">
        <v>0</v>
      </c>
      <c r="P86" s="200">
        <v>2100735</v>
      </c>
      <c r="Q86" s="200">
        <f t="shared" si="6"/>
        <v>6786254</v>
      </c>
      <c r="R86" s="200"/>
      <c r="S86" s="183">
        <v>-197020</v>
      </c>
      <c r="T86" s="183">
        <v>-575039</v>
      </c>
      <c r="U86" s="200">
        <f t="shared" si="7"/>
        <v>-772059</v>
      </c>
    </row>
    <row r="87" spans="1:21" ht="12.75" customHeight="1">
      <c r="A87" s="180">
        <v>31300</v>
      </c>
      <c r="B87" s="181" t="s">
        <v>449</v>
      </c>
      <c r="C87" s="254">
        <f t="shared" si="8"/>
        <v>1.0868536179305508E-2</v>
      </c>
      <c r="D87" s="254">
        <f t="shared" si="9"/>
        <v>1.0974196751183178E-2</v>
      </c>
      <c r="E87" s="200">
        <v>312634952.41310197</v>
      </c>
      <c r="F87" s="200">
        <v>343875045</v>
      </c>
      <c r="G87" s="194">
        <v>0</v>
      </c>
      <c r="H87" s="200">
        <v>16528254</v>
      </c>
      <c r="I87" s="200">
        <v>228993</v>
      </c>
      <c r="J87" s="200">
        <v>14839818</v>
      </c>
      <c r="K87" s="200">
        <f t="shared" si="5"/>
        <v>31597065</v>
      </c>
      <c r="L87" s="182"/>
      <c r="M87" s="200">
        <v>17335634</v>
      </c>
      <c r="N87" s="200">
        <v>103383910</v>
      </c>
      <c r="O87" s="200">
        <v>0</v>
      </c>
      <c r="P87" s="200">
        <v>9064578</v>
      </c>
      <c r="Q87" s="200">
        <f t="shared" si="6"/>
        <v>129784122</v>
      </c>
      <c r="R87" s="200"/>
      <c r="S87" s="183">
        <v>-5076107</v>
      </c>
      <c r="T87" s="183">
        <v>2910455</v>
      </c>
      <c r="U87" s="200">
        <f t="shared" si="7"/>
        <v>-2165652</v>
      </c>
    </row>
    <row r="88" spans="1:21" ht="12.75" customHeight="1">
      <c r="A88" s="180">
        <v>31301</v>
      </c>
      <c r="B88" s="181" t="s">
        <v>450</v>
      </c>
      <c r="C88" s="254">
        <f t="shared" si="8"/>
        <v>2.3366554835147331E-4</v>
      </c>
      <c r="D88" s="254">
        <f t="shared" si="9"/>
        <v>2.4859724409385817E-4</v>
      </c>
      <c r="E88" s="200">
        <v>7082084.3966490999</v>
      </c>
      <c r="F88" s="200">
        <v>7393061</v>
      </c>
      <c r="G88" s="194">
        <v>0</v>
      </c>
      <c r="H88" s="200">
        <v>355345</v>
      </c>
      <c r="I88" s="200">
        <v>4923</v>
      </c>
      <c r="J88" s="200">
        <v>1178310</v>
      </c>
      <c r="K88" s="200">
        <f t="shared" si="5"/>
        <v>1538578</v>
      </c>
      <c r="L88" s="182"/>
      <c r="M88" s="200">
        <v>372703</v>
      </c>
      <c r="N88" s="200">
        <v>2222678</v>
      </c>
      <c r="O88" s="200">
        <v>0</v>
      </c>
      <c r="P88" s="200">
        <v>780660</v>
      </c>
      <c r="Q88" s="200">
        <f t="shared" si="6"/>
        <v>3376041</v>
      </c>
      <c r="R88" s="200"/>
      <c r="S88" s="183">
        <v>-109133</v>
      </c>
      <c r="T88" s="183">
        <v>225748</v>
      </c>
      <c r="U88" s="200">
        <f t="shared" si="7"/>
        <v>116615</v>
      </c>
    </row>
    <row r="89" spans="1:21" ht="12.75" customHeight="1">
      <c r="A89" s="180">
        <v>31320</v>
      </c>
      <c r="B89" s="181" t="s">
        <v>451</v>
      </c>
      <c r="C89" s="254">
        <f t="shared" si="8"/>
        <v>1.9133532438436124E-3</v>
      </c>
      <c r="D89" s="254">
        <f t="shared" si="9"/>
        <v>1.9126687374384087E-3</v>
      </c>
      <c r="E89" s="200">
        <v>54488461.731526285</v>
      </c>
      <c r="F89" s="200">
        <v>60537539</v>
      </c>
      <c r="G89" s="194">
        <v>0</v>
      </c>
      <c r="H89" s="200">
        <v>2909719</v>
      </c>
      <c r="I89" s="200">
        <v>40313</v>
      </c>
      <c r="J89" s="200">
        <v>933939</v>
      </c>
      <c r="K89" s="200">
        <f t="shared" si="5"/>
        <v>3883971</v>
      </c>
      <c r="L89" s="182"/>
      <c r="M89" s="200">
        <v>3051855</v>
      </c>
      <c r="N89" s="200">
        <v>18200237</v>
      </c>
      <c r="O89" s="200">
        <v>0</v>
      </c>
      <c r="P89" s="200">
        <v>2632835</v>
      </c>
      <c r="Q89" s="200">
        <f t="shared" si="6"/>
        <v>23884927</v>
      </c>
      <c r="R89" s="200"/>
      <c r="S89" s="183">
        <v>-893624</v>
      </c>
      <c r="T89" s="183">
        <v>-341367</v>
      </c>
      <c r="U89" s="200">
        <f t="shared" si="7"/>
        <v>-1234991</v>
      </c>
    </row>
    <row r="90" spans="1:21" ht="12.75" customHeight="1">
      <c r="A90" s="180">
        <v>31400</v>
      </c>
      <c r="B90" s="181" t="s">
        <v>452</v>
      </c>
      <c r="C90" s="254">
        <f t="shared" si="8"/>
        <v>3.8923829058639938E-3</v>
      </c>
      <c r="D90" s="254">
        <f t="shared" si="9"/>
        <v>4.0811146075915277E-3</v>
      </c>
      <c r="E90" s="200">
        <v>116263549.85837409</v>
      </c>
      <c r="F90" s="200">
        <v>123153047</v>
      </c>
      <c r="G90" s="194">
        <v>0</v>
      </c>
      <c r="H90" s="200">
        <v>5919315</v>
      </c>
      <c r="I90" s="200">
        <v>82010</v>
      </c>
      <c r="J90" s="200">
        <v>2768253</v>
      </c>
      <c r="K90" s="200">
        <f t="shared" si="5"/>
        <v>8769578</v>
      </c>
      <c r="L90" s="182"/>
      <c r="M90" s="200">
        <v>6208465</v>
      </c>
      <c r="N90" s="200">
        <v>37025204</v>
      </c>
      <c r="O90" s="200">
        <v>0</v>
      </c>
      <c r="P90" s="200">
        <v>9889185</v>
      </c>
      <c r="Q90" s="200">
        <f t="shared" si="6"/>
        <v>53122854</v>
      </c>
      <c r="R90" s="200"/>
      <c r="S90" s="183">
        <v>-1817922</v>
      </c>
      <c r="T90" s="183">
        <v>-1215829</v>
      </c>
      <c r="U90" s="200">
        <f t="shared" si="7"/>
        <v>-3033751</v>
      </c>
    </row>
    <row r="91" spans="1:21" ht="12.75" customHeight="1">
      <c r="A91" s="180">
        <v>31405</v>
      </c>
      <c r="B91" s="181" t="s">
        <v>453</v>
      </c>
      <c r="C91" s="254">
        <f t="shared" si="8"/>
        <v>7.5861275873717951E-4</v>
      </c>
      <c r="D91" s="254">
        <f t="shared" si="9"/>
        <v>8.0229121681650399E-4</v>
      </c>
      <c r="E91" s="200">
        <v>22855820.984240588</v>
      </c>
      <c r="F91" s="200">
        <v>24002128</v>
      </c>
      <c r="G91" s="194">
        <v>0</v>
      </c>
      <c r="H91" s="200">
        <v>1153655</v>
      </c>
      <c r="I91" s="200">
        <v>15984</v>
      </c>
      <c r="J91" s="200">
        <v>912228</v>
      </c>
      <c r="K91" s="200">
        <f t="shared" si="5"/>
        <v>2081867</v>
      </c>
      <c r="L91" s="182"/>
      <c r="M91" s="200">
        <v>1210010</v>
      </c>
      <c r="N91" s="200">
        <v>7216092</v>
      </c>
      <c r="O91" s="200">
        <v>0</v>
      </c>
      <c r="P91" s="200">
        <v>2341766</v>
      </c>
      <c r="Q91" s="200">
        <f t="shared" si="6"/>
        <v>10767868</v>
      </c>
      <c r="R91" s="200"/>
      <c r="S91" s="183">
        <v>-354307</v>
      </c>
      <c r="T91" s="183">
        <v>-358013</v>
      </c>
      <c r="U91" s="200">
        <f t="shared" si="7"/>
        <v>-712320</v>
      </c>
    </row>
    <row r="92" spans="1:21" ht="12.75" customHeight="1">
      <c r="A92" s="180">
        <v>31500</v>
      </c>
      <c r="B92" s="181" t="s">
        <v>454</v>
      </c>
      <c r="C92" s="254">
        <f t="shared" si="8"/>
        <v>6.3103596188779896E-4</v>
      </c>
      <c r="D92" s="254">
        <f t="shared" si="9"/>
        <v>6.1941955085962046E-4</v>
      </c>
      <c r="E92" s="200">
        <v>17646139.04756755</v>
      </c>
      <c r="F92" s="200">
        <v>19965662</v>
      </c>
      <c r="G92" s="194">
        <v>0</v>
      </c>
      <c r="H92" s="200">
        <v>959644</v>
      </c>
      <c r="I92" s="200">
        <v>13296</v>
      </c>
      <c r="J92" s="200">
        <v>599668</v>
      </c>
      <c r="K92" s="200">
        <f t="shared" si="5"/>
        <v>1572608</v>
      </c>
      <c r="L92" s="182"/>
      <c r="M92" s="200">
        <v>1006521</v>
      </c>
      <c r="N92" s="200">
        <v>6002553</v>
      </c>
      <c r="O92" s="200">
        <v>0</v>
      </c>
      <c r="P92" s="200">
        <v>412720</v>
      </c>
      <c r="Q92" s="200">
        <f t="shared" si="6"/>
        <v>7421794</v>
      </c>
      <c r="R92" s="200"/>
      <c r="S92" s="183">
        <v>-294723</v>
      </c>
      <c r="T92" s="183">
        <v>38862</v>
      </c>
      <c r="U92" s="200">
        <f t="shared" si="7"/>
        <v>-255861</v>
      </c>
    </row>
    <row r="93" spans="1:21" ht="12.75" customHeight="1">
      <c r="A93" s="180">
        <v>31600</v>
      </c>
      <c r="B93" s="181" t="s">
        <v>455</v>
      </c>
      <c r="C93" s="254">
        <f t="shared" si="8"/>
        <v>2.8435256380349356E-3</v>
      </c>
      <c r="D93" s="254">
        <f t="shared" si="9"/>
        <v>2.8855861072185005E-3</v>
      </c>
      <c r="E93" s="200">
        <v>82205112.207132667</v>
      </c>
      <c r="F93" s="200">
        <v>89967728</v>
      </c>
      <c r="G93" s="194">
        <v>0</v>
      </c>
      <c r="H93" s="200">
        <v>4324273</v>
      </c>
      <c r="I93" s="200">
        <v>59911</v>
      </c>
      <c r="J93" s="200">
        <v>1307349</v>
      </c>
      <c r="K93" s="200">
        <f t="shared" si="5"/>
        <v>5691533</v>
      </c>
      <c r="L93" s="182"/>
      <c r="M93" s="200">
        <v>4535507</v>
      </c>
      <c r="N93" s="200">
        <v>27048242</v>
      </c>
      <c r="O93" s="200">
        <v>0</v>
      </c>
      <c r="P93" s="200">
        <v>3725426</v>
      </c>
      <c r="Q93" s="200">
        <f t="shared" si="6"/>
        <v>35309175</v>
      </c>
      <c r="R93" s="200"/>
      <c r="S93" s="183">
        <v>-1328057</v>
      </c>
      <c r="T93" s="183">
        <v>-419685</v>
      </c>
      <c r="U93" s="200">
        <f t="shared" si="7"/>
        <v>-1747742</v>
      </c>
    </row>
    <row r="94" spans="1:21" ht="12.75" customHeight="1">
      <c r="A94" s="180">
        <v>31605</v>
      </c>
      <c r="B94" s="181" t="s">
        <v>456</v>
      </c>
      <c r="C94" s="254">
        <f t="shared" si="8"/>
        <v>4.0174260659217261E-4</v>
      </c>
      <c r="D94" s="254">
        <f t="shared" si="9"/>
        <v>4.07426225687809E-4</v>
      </c>
      <c r="E94" s="200">
        <v>11606833.882035598</v>
      </c>
      <c r="F94" s="200">
        <v>12710935</v>
      </c>
      <c r="G94" s="194">
        <v>0</v>
      </c>
      <c r="H94" s="200">
        <v>610947</v>
      </c>
      <c r="I94" s="200">
        <v>8464</v>
      </c>
      <c r="J94" s="200">
        <v>246765</v>
      </c>
      <c r="K94" s="200">
        <f t="shared" si="5"/>
        <v>866176</v>
      </c>
      <c r="L94" s="182"/>
      <c r="M94" s="200">
        <v>640791</v>
      </c>
      <c r="N94" s="200">
        <v>3821464</v>
      </c>
      <c r="O94" s="200">
        <v>0</v>
      </c>
      <c r="P94" s="200">
        <v>148031</v>
      </c>
      <c r="Q94" s="200">
        <f t="shared" si="6"/>
        <v>4610286</v>
      </c>
      <c r="R94" s="200"/>
      <c r="S94" s="183">
        <v>-187632</v>
      </c>
      <c r="T94" s="183">
        <v>52354</v>
      </c>
      <c r="U94" s="200">
        <f t="shared" si="7"/>
        <v>-135278</v>
      </c>
    </row>
    <row r="95" spans="1:21" ht="12.75" customHeight="1">
      <c r="A95" s="180">
        <v>31700</v>
      </c>
      <c r="B95" s="181" t="s">
        <v>457</v>
      </c>
      <c r="C95" s="254">
        <f t="shared" si="8"/>
        <v>8.3986701498991372E-4</v>
      </c>
      <c r="D95" s="254">
        <f t="shared" si="9"/>
        <v>8.9217997575098782E-4</v>
      </c>
      <c r="E95" s="200">
        <v>25416588.620279673</v>
      </c>
      <c r="F95" s="200">
        <v>26572972</v>
      </c>
      <c r="G95" s="194">
        <v>0</v>
      </c>
      <c r="H95" s="200">
        <v>1277222</v>
      </c>
      <c r="I95" s="200">
        <v>17695</v>
      </c>
      <c r="J95" s="200">
        <v>1206058</v>
      </c>
      <c r="K95" s="200">
        <f t="shared" si="5"/>
        <v>2500975</v>
      </c>
      <c r="L95" s="182"/>
      <c r="M95" s="200">
        <v>1339613</v>
      </c>
      <c r="N95" s="200">
        <v>7989000</v>
      </c>
      <c r="O95" s="200">
        <v>0</v>
      </c>
      <c r="P95" s="200">
        <v>1830970</v>
      </c>
      <c r="Q95" s="200">
        <f t="shared" si="6"/>
        <v>11159583</v>
      </c>
      <c r="R95" s="200"/>
      <c r="S95" s="183">
        <v>-392257</v>
      </c>
      <c r="T95" s="183">
        <v>15354</v>
      </c>
      <c r="U95" s="200">
        <f t="shared" si="7"/>
        <v>-376903</v>
      </c>
    </row>
    <row r="96" spans="1:21" ht="12.75" customHeight="1">
      <c r="A96" s="180">
        <v>31800</v>
      </c>
      <c r="B96" s="181" t="s">
        <v>458</v>
      </c>
      <c r="C96" s="254">
        <f t="shared" si="8"/>
        <v>4.9170736409694807E-3</v>
      </c>
      <c r="D96" s="254">
        <f t="shared" si="9"/>
        <v>5.0859029063902526E-3</v>
      </c>
      <c r="E96" s="200">
        <v>144888145.2709097</v>
      </c>
      <c r="F96" s="200">
        <v>155573749</v>
      </c>
      <c r="G96" s="194">
        <v>0</v>
      </c>
      <c r="H96" s="200">
        <v>7477607</v>
      </c>
      <c r="I96" s="200">
        <v>103600</v>
      </c>
      <c r="J96" s="200">
        <v>755949</v>
      </c>
      <c r="K96" s="200">
        <f t="shared" si="5"/>
        <v>8337156</v>
      </c>
      <c r="L96" s="182"/>
      <c r="M96" s="200">
        <v>7842877</v>
      </c>
      <c r="N96" s="200">
        <v>46772288</v>
      </c>
      <c r="O96" s="200">
        <v>0</v>
      </c>
      <c r="P96" s="200">
        <v>14311818</v>
      </c>
      <c r="Q96" s="200">
        <f t="shared" si="6"/>
        <v>68926983</v>
      </c>
      <c r="R96" s="200"/>
      <c r="S96" s="183">
        <v>-2296500</v>
      </c>
      <c r="T96" s="183">
        <v>-3028310</v>
      </c>
      <c r="U96" s="200">
        <f t="shared" si="7"/>
        <v>-5324810</v>
      </c>
    </row>
    <row r="97" spans="1:21" ht="12.75" customHeight="1">
      <c r="A97" s="180">
        <v>31805</v>
      </c>
      <c r="B97" s="181" t="s">
        <v>459</v>
      </c>
      <c r="C97" s="254">
        <f t="shared" si="8"/>
        <v>1.013399026777064E-3</v>
      </c>
      <c r="D97" s="254">
        <f t="shared" si="9"/>
        <v>1.0040253912873048E-3</v>
      </c>
      <c r="E97" s="200">
        <v>28602861.561855111</v>
      </c>
      <c r="F97" s="200">
        <v>32063438</v>
      </c>
      <c r="G97" s="194">
        <v>0</v>
      </c>
      <c r="H97" s="200">
        <v>1541120</v>
      </c>
      <c r="I97" s="200">
        <v>21352</v>
      </c>
      <c r="J97" s="200">
        <v>1422739</v>
      </c>
      <c r="K97" s="200">
        <f t="shared" si="5"/>
        <v>2985211</v>
      </c>
      <c r="L97" s="182"/>
      <c r="M97" s="200">
        <v>1616401</v>
      </c>
      <c r="N97" s="200">
        <v>9639675</v>
      </c>
      <c r="O97" s="200">
        <v>0</v>
      </c>
      <c r="P97" s="200">
        <v>332916</v>
      </c>
      <c r="Q97" s="200">
        <f t="shared" si="6"/>
        <v>11588992</v>
      </c>
      <c r="R97" s="200"/>
      <c r="S97" s="183">
        <v>-473304</v>
      </c>
      <c r="T97" s="183">
        <v>222621</v>
      </c>
      <c r="U97" s="200">
        <f t="shared" si="7"/>
        <v>-250683</v>
      </c>
    </row>
    <row r="98" spans="1:21" ht="12.75" customHeight="1">
      <c r="A98" s="180">
        <v>31810</v>
      </c>
      <c r="B98" s="181" t="s">
        <v>460</v>
      </c>
      <c r="C98" s="254">
        <f t="shared" si="8"/>
        <v>1.2710090120506175E-3</v>
      </c>
      <c r="D98" s="254">
        <f t="shared" si="9"/>
        <v>1.3732090062592206E-3</v>
      </c>
      <c r="E98" s="200">
        <v>39120232.857025117</v>
      </c>
      <c r="F98" s="200">
        <v>40214089</v>
      </c>
      <c r="G98" s="194">
        <v>0</v>
      </c>
      <c r="H98" s="200">
        <v>1932878</v>
      </c>
      <c r="I98" s="200">
        <v>26779</v>
      </c>
      <c r="J98" s="200">
        <v>1530099</v>
      </c>
      <c r="K98" s="200">
        <f t="shared" si="5"/>
        <v>3489756</v>
      </c>
      <c r="L98" s="182"/>
      <c r="M98" s="200">
        <v>2027297</v>
      </c>
      <c r="N98" s="200">
        <v>12090118</v>
      </c>
      <c r="O98" s="200">
        <v>0</v>
      </c>
      <c r="P98" s="200">
        <v>4375854</v>
      </c>
      <c r="Q98" s="200">
        <f t="shared" si="6"/>
        <v>18493269</v>
      </c>
      <c r="R98" s="200"/>
      <c r="S98" s="183">
        <v>-593620</v>
      </c>
      <c r="T98" s="183">
        <v>-401343</v>
      </c>
      <c r="U98" s="200">
        <f t="shared" si="7"/>
        <v>-994963</v>
      </c>
    </row>
    <row r="99" spans="1:21" ht="12.75" customHeight="1">
      <c r="A99" s="180">
        <v>31820</v>
      </c>
      <c r="B99" s="181" t="s">
        <v>461</v>
      </c>
      <c r="C99" s="254">
        <f t="shared" si="8"/>
        <v>1.0978795034699547E-3</v>
      </c>
      <c r="D99" s="254">
        <f t="shared" si="9"/>
        <v>1.1621336194732519E-3</v>
      </c>
      <c r="E99" s="200">
        <v>33107078.090477508</v>
      </c>
      <c r="F99" s="200">
        <v>34736358</v>
      </c>
      <c r="G99" s="194">
        <v>0</v>
      </c>
      <c r="H99" s="200">
        <v>1669593</v>
      </c>
      <c r="I99" s="200">
        <v>23132</v>
      </c>
      <c r="J99" s="200">
        <v>0</v>
      </c>
      <c r="K99" s="200">
        <f t="shared" si="5"/>
        <v>1692725</v>
      </c>
      <c r="L99" s="182"/>
      <c r="M99" s="200">
        <v>1751150</v>
      </c>
      <c r="N99" s="200">
        <v>10443272</v>
      </c>
      <c r="O99" s="200">
        <v>0</v>
      </c>
      <c r="P99" s="200">
        <v>2960394</v>
      </c>
      <c r="Q99" s="200">
        <f t="shared" si="6"/>
        <v>15154816</v>
      </c>
      <c r="R99" s="200"/>
      <c r="S99" s="183">
        <v>-512760</v>
      </c>
      <c r="T99" s="183">
        <v>-645410</v>
      </c>
      <c r="U99" s="200">
        <f t="shared" si="7"/>
        <v>-1158170</v>
      </c>
    </row>
    <row r="100" spans="1:21" ht="12.75" customHeight="1">
      <c r="A100" s="180">
        <v>31900</v>
      </c>
      <c r="B100" s="181" t="s">
        <v>462</v>
      </c>
      <c r="C100" s="254">
        <f t="shared" si="8"/>
        <v>3.2231902089103273E-3</v>
      </c>
      <c r="D100" s="254">
        <f t="shared" si="9"/>
        <v>3.2545055875881643E-3</v>
      </c>
      <c r="E100" s="200">
        <v>92714958.786765128</v>
      </c>
      <c r="F100" s="200">
        <v>101980125</v>
      </c>
      <c r="G100" s="194">
        <v>0</v>
      </c>
      <c r="H100" s="200">
        <v>4901645</v>
      </c>
      <c r="I100" s="200">
        <v>67911</v>
      </c>
      <c r="J100" s="200">
        <v>3887844</v>
      </c>
      <c r="K100" s="200">
        <f t="shared" si="5"/>
        <v>8857400</v>
      </c>
      <c r="L100" s="182"/>
      <c r="M100" s="200">
        <v>5141083</v>
      </c>
      <c r="N100" s="200">
        <v>30659695</v>
      </c>
      <c r="O100" s="200">
        <v>0</v>
      </c>
      <c r="P100" s="200">
        <v>2492992</v>
      </c>
      <c r="Q100" s="200">
        <f t="shared" si="6"/>
        <v>38293770</v>
      </c>
      <c r="R100" s="200"/>
      <c r="S100" s="183">
        <v>-1505378</v>
      </c>
      <c r="T100" s="183">
        <v>732069</v>
      </c>
      <c r="U100" s="200">
        <f t="shared" si="7"/>
        <v>-773309</v>
      </c>
    </row>
    <row r="101" spans="1:21" ht="12.75" customHeight="1">
      <c r="A101" s="180">
        <v>32000</v>
      </c>
      <c r="B101" s="181" t="s">
        <v>463</v>
      </c>
      <c r="C101" s="254">
        <f t="shared" si="8"/>
        <v>1.2791098671228699E-3</v>
      </c>
      <c r="D101" s="254">
        <f t="shared" si="9"/>
        <v>1.3004983294745284E-3</v>
      </c>
      <c r="E101" s="200">
        <v>37048837.611258641</v>
      </c>
      <c r="F101" s="200">
        <v>40470396</v>
      </c>
      <c r="G101" s="194">
        <v>0</v>
      </c>
      <c r="H101" s="200">
        <v>1945198</v>
      </c>
      <c r="I101" s="200">
        <v>26950</v>
      </c>
      <c r="J101" s="200">
        <v>1499055</v>
      </c>
      <c r="K101" s="200">
        <f t="shared" si="5"/>
        <v>3471203</v>
      </c>
      <c r="L101" s="182"/>
      <c r="M101" s="200">
        <v>2040218</v>
      </c>
      <c r="N101" s="200">
        <v>12167175</v>
      </c>
      <c r="O101" s="200">
        <v>0</v>
      </c>
      <c r="P101" s="200">
        <v>1389448</v>
      </c>
      <c r="Q101" s="200">
        <f t="shared" si="6"/>
        <v>15596841</v>
      </c>
      <c r="R101" s="200"/>
      <c r="S101" s="183">
        <v>-597403</v>
      </c>
      <c r="T101" s="183">
        <v>190451</v>
      </c>
      <c r="U101" s="200">
        <f t="shared" si="7"/>
        <v>-406952</v>
      </c>
    </row>
    <row r="102" spans="1:21" ht="12.75" customHeight="1">
      <c r="A102" s="180">
        <v>32005</v>
      </c>
      <c r="B102" s="181" t="s">
        <v>464</v>
      </c>
      <c r="C102" s="254">
        <f t="shared" si="8"/>
        <v>2.6139920450579185E-4</v>
      </c>
      <c r="D102" s="254">
        <f t="shared" si="9"/>
        <v>2.8222739194690545E-4</v>
      </c>
      <c r="E102" s="200">
        <v>8040146.2860123888</v>
      </c>
      <c r="F102" s="200">
        <v>8270540</v>
      </c>
      <c r="G102" s="194">
        <v>0</v>
      </c>
      <c r="H102" s="200">
        <v>397521</v>
      </c>
      <c r="I102" s="200">
        <v>5508</v>
      </c>
      <c r="J102" s="200">
        <v>314156</v>
      </c>
      <c r="K102" s="200">
        <f t="shared" si="5"/>
        <v>717185</v>
      </c>
      <c r="L102" s="182"/>
      <c r="M102" s="200">
        <v>416939</v>
      </c>
      <c r="N102" s="200">
        <v>2486487</v>
      </c>
      <c r="O102" s="200">
        <v>0</v>
      </c>
      <c r="P102" s="200">
        <v>924590</v>
      </c>
      <c r="Q102" s="200">
        <f t="shared" si="6"/>
        <v>3828016</v>
      </c>
      <c r="R102" s="200"/>
      <c r="S102" s="183">
        <v>-122085</v>
      </c>
      <c r="T102" s="183">
        <v>-132876</v>
      </c>
      <c r="U102" s="200">
        <f t="shared" si="7"/>
        <v>-254961</v>
      </c>
    </row>
    <row r="103" spans="1:21" ht="12.75" customHeight="1">
      <c r="A103" s="180">
        <v>32100</v>
      </c>
      <c r="B103" s="181" t="s">
        <v>465</v>
      </c>
      <c r="C103" s="254">
        <f t="shared" si="8"/>
        <v>7.1690299654445866E-4</v>
      </c>
      <c r="D103" s="254">
        <f t="shared" si="9"/>
        <v>7.3955663009120083E-4</v>
      </c>
      <c r="E103" s="200">
        <v>21068626.442334257</v>
      </c>
      <c r="F103" s="200">
        <v>22682452</v>
      </c>
      <c r="G103" s="194">
        <v>0</v>
      </c>
      <c r="H103" s="200">
        <v>1090225</v>
      </c>
      <c r="I103" s="200">
        <v>15105</v>
      </c>
      <c r="J103" s="200">
        <v>0</v>
      </c>
      <c r="K103" s="200">
        <f t="shared" si="5"/>
        <v>1105330</v>
      </c>
      <c r="L103" s="182"/>
      <c r="M103" s="200">
        <v>1143481</v>
      </c>
      <c r="N103" s="200">
        <v>6819339</v>
      </c>
      <c r="O103" s="200">
        <v>0</v>
      </c>
      <c r="P103" s="200">
        <v>1787746</v>
      </c>
      <c r="Q103" s="200">
        <f t="shared" si="6"/>
        <v>9750566</v>
      </c>
      <c r="R103" s="200"/>
      <c r="S103" s="183">
        <v>-334827</v>
      </c>
      <c r="T103" s="183">
        <v>-445527</v>
      </c>
      <c r="U103" s="200">
        <f t="shared" si="7"/>
        <v>-780354</v>
      </c>
    </row>
    <row r="104" spans="1:21" ht="12.75" customHeight="1">
      <c r="A104" s="180">
        <v>32200</v>
      </c>
      <c r="B104" s="181" t="s">
        <v>466</v>
      </c>
      <c r="C104" s="254">
        <f t="shared" si="8"/>
        <v>4.8730280959366322E-4</v>
      </c>
      <c r="D104" s="254">
        <f t="shared" si="9"/>
        <v>4.9752387556338757E-4</v>
      </c>
      <c r="E104" s="200">
        <v>14173552.441947233</v>
      </c>
      <c r="F104" s="200">
        <v>15418017</v>
      </c>
      <c r="G104" s="194">
        <v>0</v>
      </c>
      <c r="H104" s="200">
        <v>741062</v>
      </c>
      <c r="I104" s="200">
        <v>10267</v>
      </c>
      <c r="J104" s="200">
        <v>439180</v>
      </c>
      <c r="K104" s="200">
        <f t="shared" si="5"/>
        <v>1190509</v>
      </c>
      <c r="L104" s="182"/>
      <c r="M104" s="200">
        <v>777262</v>
      </c>
      <c r="N104" s="200">
        <v>4635332</v>
      </c>
      <c r="O104" s="200">
        <v>0</v>
      </c>
      <c r="P104" s="200">
        <v>355205</v>
      </c>
      <c r="Q104" s="200">
        <f t="shared" si="6"/>
        <v>5767799</v>
      </c>
      <c r="R104" s="200"/>
      <c r="S104" s="183">
        <v>-227593</v>
      </c>
      <c r="T104" s="183">
        <v>55461</v>
      </c>
      <c r="U104" s="200">
        <f t="shared" si="7"/>
        <v>-172132</v>
      </c>
    </row>
    <row r="105" spans="1:21" ht="12.75" customHeight="1">
      <c r="A105" s="180">
        <v>32300</v>
      </c>
      <c r="B105" s="181" t="s">
        <v>467</v>
      </c>
      <c r="C105" s="254">
        <f t="shared" si="8"/>
        <v>5.009561924486497E-3</v>
      </c>
      <c r="D105" s="254">
        <f t="shared" si="9"/>
        <v>5.3920619888429442E-3</v>
      </c>
      <c r="E105" s="200">
        <v>153610061.99462038</v>
      </c>
      <c r="F105" s="200">
        <v>158500032</v>
      </c>
      <c r="G105" s="194">
        <v>0</v>
      </c>
      <c r="H105" s="200">
        <v>7618258</v>
      </c>
      <c r="I105" s="200">
        <v>105548</v>
      </c>
      <c r="J105" s="200">
        <v>3572532</v>
      </c>
      <c r="K105" s="200">
        <f t="shared" si="5"/>
        <v>11296338</v>
      </c>
      <c r="L105" s="182"/>
      <c r="M105" s="200">
        <v>7990398</v>
      </c>
      <c r="N105" s="200">
        <v>47652056</v>
      </c>
      <c r="O105" s="200">
        <v>0</v>
      </c>
      <c r="P105" s="200">
        <v>20984089</v>
      </c>
      <c r="Q105" s="200">
        <f t="shared" si="6"/>
        <v>76626543</v>
      </c>
      <c r="R105" s="200"/>
      <c r="S105" s="183">
        <v>-2339696</v>
      </c>
      <c r="T105" s="183">
        <v>-3365947</v>
      </c>
      <c r="U105" s="200">
        <f t="shared" si="7"/>
        <v>-5705643</v>
      </c>
    </row>
    <row r="106" spans="1:21" ht="12.75" customHeight="1">
      <c r="A106" s="180">
        <v>32305</v>
      </c>
      <c r="B106" s="181" t="s">
        <v>468</v>
      </c>
      <c r="C106" s="254">
        <f t="shared" si="8"/>
        <v>5.404572534575162E-4</v>
      </c>
      <c r="D106" s="254">
        <f t="shared" si="9"/>
        <v>5.2043916803732151E-4</v>
      </c>
      <c r="E106" s="200">
        <v>14826367.544004543</v>
      </c>
      <c r="F106" s="200">
        <v>17099797</v>
      </c>
      <c r="G106" s="194">
        <v>0</v>
      </c>
      <c r="H106" s="200">
        <v>821897</v>
      </c>
      <c r="I106" s="200">
        <v>11387</v>
      </c>
      <c r="J106" s="200">
        <v>733915</v>
      </c>
      <c r="K106" s="200">
        <f t="shared" si="5"/>
        <v>1567199</v>
      </c>
      <c r="L106" s="182"/>
      <c r="M106" s="200">
        <v>862045</v>
      </c>
      <c r="N106" s="200">
        <v>5140948</v>
      </c>
      <c r="O106" s="200">
        <v>0</v>
      </c>
      <c r="P106" s="200">
        <v>1059959</v>
      </c>
      <c r="Q106" s="200">
        <f t="shared" si="6"/>
        <v>7062952</v>
      </c>
      <c r="R106" s="200"/>
      <c r="S106" s="183">
        <v>-252418</v>
      </c>
      <c r="T106" s="183">
        <v>-128694</v>
      </c>
      <c r="U106" s="200">
        <f t="shared" si="7"/>
        <v>-381112</v>
      </c>
    </row>
    <row r="107" spans="1:21" ht="12.75" customHeight="1">
      <c r="A107" s="180">
        <v>32400</v>
      </c>
      <c r="B107" s="181" t="s">
        <v>469</v>
      </c>
      <c r="C107" s="254">
        <f t="shared" si="8"/>
        <v>1.766831678287668E-3</v>
      </c>
      <c r="D107" s="254">
        <f t="shared" si="9"/>
        <v>1.8784112580923565E-3</v>
      </c>
      <c r="E107" s="200">
        <v>53512528.306240179</v>
      </c>
      <c r="F107" s="200">
        <v>55901670</v>
      </c>
      <c r="G107" s="194">
        <v>0</v>
      </c>
      <c r="H107" s="200">
        <v>2686897</v>
      </c>
      <c r="I107" s="200">
        <v>37226</v>
      </c>
      <c r="J107" s="200">
        <v>1347387</v>
      </c>
      <c r="K107" s="200">
        <f t="shared" si="5"/>
        <v>4071510</v>
      </c>
      <c r="L107" s="182"/>
      <c r="M107" s="200">
        <v>2818148</v>
      </c>
      <c r="N107" s="200">
        <v>16806492</v>
      </c>
      <c r="O107" s="200">
        <v>0</v>
      </c>
      <c r="P107" s="200">
        <v>7263337</v>
      </c>
      <c r="Q107" s="200">
        <f t="shared" si="6"/>
        <v>26887977</v>
      </c>
      <c r="R107" s="200"/>
      <c r="S107" s="183">
        <v>-825192</v>
      </c>
      <c r="T107" s="183">
        <v>-1171556</v>
      </c>
      <c r="U107" s="200">
        <f t="shared" si="7"/>
        <v>-1996748</v>
      </c>
    </row>
    <row r="108" spans="1:21" ht="12.75" customHeight="1">
      <c r="A108" s="180">
        <v>32405</v>
      </c>
      <c r="B108" s="181" t="s">
        <v>470</v>
      </c>
      <c r="C108" s="254">
        <f t="shared" si="8"/>
        <v>4.812011011893915E-4</v>
      </c>
      <c r="D108" s="254">
        <f t="shared" si="9"/>
        <v>4.8692422974507259E-4</v>
      </c>
      <c r="E108" s="200">
        <v>13871587.765976997</v>
      </c>
      <c r="F108" s="200">
        <v>15224962</v>
      </c>
      <c r="G108" s="194">
        <v>0</v>
      </c>
      <c r="H108" s="200">
        <v>731783</v>
      </c>
      <c r="I108" s="200">
        <v>10139</v>
      </c>
      <c r="J108" s="200">
        <v>178424</v>
      </c>
      <c r="K108" s="200">
        <f t="shared" si="5"/>
        <v>920346</v>
      </c>
      <c r="L108" s="182"/>
      <c r="M108" s="200">
        <v>767530</v>
      </c>
      <c r="N108" s="200">
        <v>4577291</v>
      </c>
      <c r="O108" s="200">
        <v>0</v>
      </c>
      <c r="P108" s="200">
        <v>161030</v>
      </c>
      <c r="Q108" s="200">
        <f t="shared" si="6"/>
        <v>5505851</v>
      </c>
      <c r="R108" s="200"/>
      <c r="S108" s="183">
        <v>-224743</v>
      </c>
      <c r="T108" s="183">
        <v>14728</v>
      </c>
      <c r="U108" s="200">
        <f t="shared" si="7"/>
        <v>-210015</v>
      </c>
    </row>
    <row r="109" spans="1:21" ht="12.75" customHeight="1">
      <c r="A109" s="180">
        <v>32410</v>
      </c>
      <c r="B109" s="181" t="s">
        <v>471</v>
      </c>
      <c r="C109" s="254">
        <f t="shared" si="8"/>
        <v>7.2233579424106674E-4</v>
      </c>
      <c r="D109" s="254">
        <f t="shared" si="9"/>
        <v>7.2640593394775448E-4</v>
      </c>
      <c r="E109" s="200">
        <v>20693986.971562762</v>
      </c>
      <c r="F109" s="200">
        <v>22854343</v>
      </c>
      <c r="G109" s="194">
        <v>0</v>
      </c>
      <c r="H109" s="200">
        <v>1098487</v>
      </c>
      <c r="I109" s="200">
        <v>15219</v>
      </c>
      <c r="J109" s="200">
        <v>80523</v>
      </c>
      <c r="K109" s="200">
        <f t="shared" si="5"/>
        <v>1194229</v>
      </c>
      <c r="L109" s="182"/>
      <c r="M109" s="200">
        <v>1152147</v>
      </c>
      <c r="N109" s="200">
        <v>6871017</v>
      </c>
      <c r="O109" s="200">
        <v>0</v>
      </c>
      <c r="P109" s="200">
        <v>1409694</v>
      </c>
      <c r="Q109" s="200">
        <f t="shared" si="6"/>
        <v>9432858</v>
      </c>
      <c r="R109" s="200"/>
      <c r="S109" s="183">
        <v>-337364</v>
      </c>
      <c r="T109" s="183">
        <v>-321693</v>
      </c>
      <c r="U109" s="200">
        <f t="shared" si="7"/>
        <v>-659057</v>
      </c>
    </row>
    <row r="110" spans="1:21" ht="12.75" customHeight="1">
      <c r="A110" s="180">
        <v>32500</v>
      </c>
      <c r="B110" s="181" t="s">
        <v>472</v>
      </c>
      <c r="C110" s="254">
        <f t="shared" si="8"/>
        <v>4.2530010629356829E-3</v>
      </c>
      <c r="D110" s="254">
        <f t="shared" si="9"/>
        <v>4.2085957674331785E-3</v>
      </c>
      <c r="E110" s="200">
        <v>119895256.78365448</v>
      </c>
      <c r="F110" s="200">
        <v>134562825</v>
      </c>
      <c r="G110" s="194">
        <v>0</v>
      </c>
      <c r="H110" s="200">
        <v>6467723</v>
      </c>
      <c r="I110" s="200">
        <v>89608</v>
      </c>
      <c r="J110" s="200">
        <v>1543095</v>
      </c>
      <c r="K110" s="200">
        <f t="shared" si="5"/>
        <v>8100426</v>
      </c>
      <c r="L110" s="182"/>
      <c r="M110" s="200">
        <v>6783662</v>
      </c>
      <c r="N110" s="200">
        <v>40455483</v>
      </c>
      <c r="O110" s="200">
        <v>0</v>
      </c>
      <c r="P110" s="200">
        <v>5876283</v>
      </c>
      <c r="Q110" s="200">
        <f t="shared" si="6"/>
        <v>53115428</v>
      </c>
      <c r="R110" s="200"/>
      <c r="S110" s="183">
        <v>-1986347</v>
      </c>
      <c r="T110" s="183">
        <v>-1236729</v>
      </c>
      <c r="U110" s="200">
        <f t="shared" si="7"/>
        <v>-3223076</v>
      </c>
    </row>
    <row r="111" spans="1:21" ht="12.75" customHeight="1">
      <c r="A111" s="180">
        <v>32505</v>
      </c>
      <c r="B111" s="181" t="s">
        <v>473</v>
      </c>
      <c r="C111" s="254">
        <f t="shared" si="8"/>
        <v>6.159610394790209E-4</v>
      </c>
      <c r="D111" s="254">
        <f t="shared" si="9"/>
        <v>6.6995288297929214E-4</v>
      </c>
      <c r="E111" s="200">
        <v>19085741.985322945</v>
      </c>
      <c r="F111" s="200">
        <v>19488699</v>
      </c>
      <c r="G111" s="194">
        <v>0</v>
      </c>
      <c r="H111" s="200">
        <v>936719</v>
      </c>
      <c r="I111" s="200">
        <v>12978</v>
      </c>
      <c r="J111" s="200">
        <v>1809668</v>
      </c>
      <c r="K111" s="200">
        <f t="shared" si="5"/>
        <v>2759365</v>
      </c>
      <c r="L111" s="182"/>
      <c r="M111" s="200">
        <v>982476</v>
      </c>
      <c r="N111" s="200">
        <v>5859157</v>
      </c>
      <c r="O111" s="200">
        <v>0</v>
      </c>
      <c r="P111" s="200">
        <v>2604717</v>
      </c>
      <c r="Q111" s="200">
        <f t="shared" si="6"/>
        <v>9446350</v>
      </c>
      <c r="R111" s="200"/>
      <c r="S111" s="183">
        <v>-287682</v>
      </c>
      <c r="T111" s="183">
        <v>-164736</v>
      </c>
      <c r="U111" s="200">
        <f t="shared" si="7"/>
        <v>-452418</v>
      </c>
    </row>
    <row r="112" spans="1:21" ht="12.75" customHeight="1">
      <c r="A112" s="180">
        <v>32600</v>
      </c>
      <c r="B112" s="181" t="s">
        <v>474</v>
      </c>
      <c r="C112" s="254">
        <f t="shared" si="8"/>
        <v>1.5513629790999494E-2</v>
      </c>
      <c r="D112" s="254">
        <f t="shared" si="9"/>
        <v>1.5298067204105457E-2</v>
      </c>
      <c r="E112" s="200">
        <v>435814175.81676757</v>
      </c>
      <c r="F112" s="200">
        <v>490843482</v>
      </c>
      <c r="G112" s="194">
        <v>0</v>
      </c>
      <c r="H112" s="200">
        <v>23592249</v>
      </c>
      <c r="I112" s="200">
        <v>326863</v>
      </c>
      <c r="J112" s="200">
        <v>7357200</v>
      </c>
      <c r="K112" s="200">
        <f t="shared" si="5"/>
        <v>31276312</v>
      </c>
      <c r="L112" s="182"/>
      <c r="M112" s="200">
        <v>24744695</v>
      </c>
      <c r="N112" s="200">
        <v>147569063</v>
      </c>
      <c r="O112" s="200">
        <v>0</v>
      </c>
      <c r="P112" s="200">
        <v>16403548</v>
      </c>
      <c r="Q112" s="200">
        <f t="shared" si="6"/>
        <v>188717306</v>
      </c>
      <c r="R112" s="200"/>
      <c r="S112" s="183">
        <v>-7245579</v>
      </c>
      <c r="T112" s="183">
        <v>-2733458</v>
      </c>
      <c r="U112" s="200">
        <f t="shared" si="7"/>
        <v>-9979037</v>
      </c>
    </row>
    <row r="113" spans="1:21" ht="12.75" customHeight="1">
      <c r="A113" s="180">
        <v>32605</v>
      </c>
      <c r="B113" s="181" t="s">
        <v>475</v>
      </c>
      <c r="C113" s="254">
        <f t="shared" si="8"/>
        <v>2.1827537127185829E-3</v>
      </c>
      <c r="D113" s="254">
        <f t="shared" si="9"/>
        <v>2.1858846557804451E-3</v>
      </c>
      <c r="E113" s="200">
        <v>62271887.486140646</v>
      </c>
      <c r="F113" s="200">
        <v>69061235</v>
      </c>
      <c r="G113" s="194">
        <v>0</v>
      </c>
      <c r="H113" s="200">
        <v>3319408</v>
      </c>
      <c r="I113" s="200">
        <v>45989</v>
      </c>
      <c r="J113" s="200">
        <v>2371667</v>
      </c>
      <c r="K113" s="200">
        <f t="shared" si="5"/>
        <v>5737064</v>
      </c>
      <c r="L113" s="182"/>
      <c r="M113" s="200">
        <v>3481556</v>
      </c>
      <c r="N113" s="200">
        <v>20762834</v>
      </c>
      <c r="O113" s="200">
        <v>0</v>
      </c>
      <c r="P113" s="200">
        <v>2932917</v>
      </c>
      <c r="Q113" s="200">
        <f t="shared" si="6"/>
        <v>27177307</v>
      </c>
      <c r="R113" s="200"/>
      <c r="S113" s="183">
        <v>-1019446</v>
      </c>
      <c r="T113" s="183">
        <v>-387802</v>
      </c>
      <c r="U113" s="200">
        <f t="shared" si="7"/>
        <v>-1407248</v>
      </c>
    </row>
    <row r="114" spans="1:21" ht="12.75" customHeight="1">
      <c r="A114" s="180">
        <v>32700</v>
      </c>
      <c r="B114" s="181" t="s">
        <v>476</v>
      </c>
      <c r="C114" s="254">
        <f t="shared" si="8"/>
        <v>1.3817991021438819E-3</v>
      </c>
      <c r="D114" s="254">
        <f t="shared" si="9"/>
        <v>1.4014362708477614E-3</v>
      </c>
      <c r="E114" s="200">
        <v>39924376.405885674</v>
      </c>
      <c r="F114" s="200">
        <v>43719432</v>
      </c>
      <c r="G114" s="194">
        <v>0</v>
      </c>
      <c r="H114" s="200">
        <v>2101362</v>
      </c>
      <c r="I114" s="200">
        <v>29114</v>
      </c>
      <c r="J114" s="200">
        <v>1775922</v>
      </c>
      <c r="K114" s="200">
        <f t="shared" si="5"/>
        <v>3906398</v>
      </c>
      <c r="L114" s="182"/>
      <c r="M114" s="200">
        <v>2204010</v>
      </c>
      <c r="N114" s="200">
        <v>13143978</v>
      </c>
      <c r="O114" s="200">
        <v>0</v>
      </c>
      <c r="P114" s="200">
        <v>1540332</v>
      </c>
      <c r="Q114" s="200">
        <f t="shared" si="6"/>
        <v>16888320</v>
      </c>
      <c r="R114" s="200"/>
      <c r="S114" s="183">
        <v>-645364</v>
      </c>
      <c r="T114" s="183">
        <v>240579</v>
      </c>
      <c r="U114" s="200">
        <f t="shared" si="7"/>
        <v>-404785</v>
      </c>
    </row>
    <row r="115" spans="1:21" ht="12.75" customHeight="1">
      <c r="A115" s="180">
        <v>32800</v>
      </c>
      <c r="B115" s="181" t="s">
        <v>477</v>
      </c>
      <c r="C115" s="254">
        <f t="shared" si="8"/>
        <v>1.9839326472905782E-3</v>
      </c>
      <c r="D115" s="254">
        <f t="shared" si="9"/>
        <v>1.9497622112512652E-3</v>
      </c>
      <c r="E115" s="200">
        <v>55545187.493169725</v>
      </c>
      <c r="F115" s="200">
        <v>62770636</v>
      </c>
      <c r="G115" s="194">
        <v>0</v>
      </c>
      <c r="H115" s="200">
        <v>3017052</v>
      </c>
      <c r="I115" s="200">
        <v>41800</v>
      </c>
      <c r="J115" s="200">
        <v>5022858</v>
      </c>
      <c r="K115" s="200">
        <f t="shared" si="5"/>
        <v>8081710</v>
      </c>
      <c r="L115" s="182"/>
      <c r="M115" s="200">
        <v>3164431</v>
      </c>
      <c r="N115" s="200">
        <v>18871604</v>
      </c>
      <c r="O115" s="200">
        <v>0</v>
      </c>
      <c r="P115" s="200">
        <v>0</v>
      </c>
      <c r="Q115" s="200">
        <f t="shared" si="6"/>
        <v>22036035</v>
      </c>
      <c r="R115" s="200"/>
      <c r="S115" s="183">
        <v>-926588</v>
      </c>
      <c r="T115" s="183">
        <v>1345358</v>
      </c>
      <c r="U115" s="200">
        <f t="shared" si="7"/>
        <v>418770</v>
      </c>
    </row>
    <row r="116" spans="1:21" ht="12.75" customHeight="1">
      <c r="A116" s="180">
        <v>32900</v>
      </c>
      <c r="B116" s="181" t="s">
        <v>478</v>
      </c>
      <c r="C116" s="254">
        <f t="shared" si="8"/>
        <v>5.5778784998030033E-3</v>
      </c>
      <c r="D116" s="254">
        <f t="shared" si="9"/>
        <v>5.8271383632817215E-3</v>
      </c>
      <c r="E116" s="200">
        <v>166004598.4424991</v>
      </c>
      <c r="F116" s="200">
        <v>176481284</v>
      </c>
      <c r="G116" s="194">
        <v>0</v>
      </c>
      <c r="H116" s="200">
        <v>8482521</v>
      </c>
      <c r="I116" s="200">
        <v>117523</v>
      </c>
      <c r="J116" s="200">
        <v>5223084</v>
      </c>
      <c r="K116" s="200">
        <f t="shared" si="5"/>
        <v>13823128</v>
      </c>
      <c r="L116" s="182"/>
      <c r="M116" s="200">
        <v>8896880</v>
      </c>
      <c r="N116" s="200">
        <v>53058009</v>
      </c>
      <c r="O116" s="200">
        <v>0</v>
      </c>
      <c r="P116" s="200">
        <v>14331182</v>
      </c>
      <c r="Q116" s="200">
        <f t="shared" si="6"/>
        <v>76286071</v>
      </c>
      <c r="R116" s="200"/>
      <c r="S116" s="183">
        <v>-2605126</v>
      </c>
      <c r="T116" s="183">
        <v>-1388441</v>
      </c>
      <c r="U116" s="200">
        <f t="shared" si="7"/>
        <v>-3993567</v>
      </c>
    </row>
    <row r="117" spans="1:21" ht="12.75" customHeight="1">
      <c r="A117" s="180">
        <v>32901</v>
      </c>
      <c r="B117" s="181" t="s">
        <v>479</v>
      </c>
      <c r="C117" s="254">
        <f t="shared" si="8"/>
        <v>1.2492229847456729E-4</v>
      </c>
      <c r="D117" s="254">
        <f t="shared" si="9"/>
        <v>1.5605569640504889E-4</v>
      </c>
      <c r="E117" s="200">
        <v>4445743.622568625</v>
      </c>
      <c r="F117" s="200">
        <v>3952479</v>
      </c>
      <c r="G117" s="194">
        <v>0</v>
      </c>
      <c r="H117" s="200">
        <v>189975</v>
      </c>
      <c r="I117" s="200">
        <v>2632</v>
      </c>
      <c r="J117" s="200">
        <v>0</v>
      </c>
      <c r="K117" s="200">
        <f t="shared" si="5"/>
        <v>192607</v>
      </c>
      <c r="L117" s="182"/>
      <c r="M117" s="200">
        <v>199255</v>
      </c>
      <c r="N117" s="200">
        <v>1188288</v>
      </c>
      <c r="O117" s="200">
        <v>0</v>
      </c>
      <c r="P117" s="200">
        <v>2097402</v>
      </c>
      <c r="Q117" s="200">
        <f t="shared" si="6"/>
        <v>3484945</v>
      </c>
      <c r="R117" s="200"/>
      <c r="S117" s="183">
        <v>-58344</v>
      </c>
      <c r="T117" s="183">
        <v>-541711</v>
      </c>
      <c r="U117" s="200">
        <f t="shared" si="7"/>
        <v>-600055</v>
      </c>
    </row>
    <row r="118" spans="1:21" ht="12.75" customHeight="1">
      <c r="A118" s="180">
        <v>32905</v>
      </c>
      <c r="B118" s="181" t="s">
        <v>480</v>
      </c>
      <c r="C118" s="254">
        <f t="shared" si="8"/>
        <v>7.4144747456392115E-4</v>
      </c>
      <c r="D118" s="254">
        <f t="shared" si="9"/>
        <v>8.0057071485139381E-4</v>
      </c>
      <c r="E118" s="200">
        <v>22806807.005159989</v>
      </c>
      <c r="F118" s="200">
        <v>23459027</v>
      </c>
      <c r="G118" s="194">
        <v>0</v>
      </c>
      <c r="H118" s="200">
        <v>1127551</v>
      </c>
      <c r="I118" s="200">
        <v>15622</v>
      </c>
      <c r="J118" s="200">
        <v>380800</v>
      </c>
      <c r="K118" s="200">
        <f t="shared" si="5"/>
        <v>1523973</v>
      </c>
      <c r="L118" s="182"/>
      <c r="M118" s="200">
        <v>1182631</v>
      </c>
      <c r="N118" s="200">
        <v>7052812</v>
      </c>
      <c r="O118" s="200">
        <v>0</v>
      </c>
      <c r="P118" s="200">
        <v>2918036</v>
      </c>
      <c r="Q118" s="200">
        <f t="shared" si="6"/>
        <v>11153479</v>
      </c>
      <c r="R118" s="200"/>
      <c r="S118" s="183">
        <v>-346290</v>
      </c>
      <c r="T118" s="183">
        <v>-603312</v>
      </c>
      <c r="U118" s="200">
        <f t="shared" si="7"/>
        <v>-949602</v>
      </c>
    </row>
    <row r="119" spans="1:21" ht="12.75" customHeight="1">
      <c r="A119" s="180">
        <v>32910</v>
      </c>
      <c r="B119" s="181" t="s">
        <v>481</v>
      </c>
      <c r="C119" s="254">
        <f t="shared" si="8"/>
        <v>1.086276759880044E-3</v>
      </c>
      <c r="D119" s="254">
        <f t="shared" si="9"/>
        <v>1.0633742789755143E-3</v>
      </c>
      <c r="E119" s="200">
        <v>30293603.681652941</v>
      </c>
      <c r="F119" s="200">
        <v>34369253</v>
      </c>
      <c r="G119" s="194">
        <v>0</v>
      </c>
      <c r="H119" s="200">
        <v>1651948</v>
      </c>
      <c r="I119" s="200">
        <v>22887</v>
      </c>
      <c r="J119" s="200">
        <v>2019980</v>
      </c>
      <c r="K119" s="200">
        <f t="shared" si="5"/>
        <v>3694815</v>
      </c>
      <c r="L119" s="182"/>
      <c r="M119" s="200">
        <v>1732643</v>
      </c>
      <c r="N119" s="200">
        <v>10332904</v>
      </c>
      <c r="O119" s="200">
        <v>0</v>
      </c>
      <c r="P119" s="200">
        <v>1115684</v>
      </c>
      <c r="Q119" s="200">
        <f t="shared" si="6"/>
        <v>13181231</v>
      </c>
      <c r="R119" s="200"/>
      <c r="S119" s="183">
        <v>-507341</v>
      </c>
      <c r="T119" s="183">
        <v>284773</v>
      </c>
      <c r="U119" s="200">
        <f t="shared" si="7"/>
        <v>-222568</v>
      </c>
    </row>
    <row r="120" spans="1:21" ht="12.75" customHeight="1">
      <c r="A120" s="180">
        <v>32920</v>
      </c>
      <c r="B120" s="181" t="s">
        <v>482</v>
      </c>
      <c r="C120" s="254">
        <f t="shared" si="8"/>
        <v>9.040959703203932E-4</v>
      </c>
      <c r="D120" s="254">
        <f t="shared" si="9"/>
        <v>9.2834669686549861E-4</v>
      </c>
      <c r="E120" s="200">
        <v>26446912.879169412</v>
      </c>
      <c r="F120" s="200">
        <v>28605144</v>
      </c>
      <c r="G120" s="194">
        <v>0</v>
      </c>
      <c r="H120" s="200">
        <v>1374898</v>
      </c>
      <c r="I120" s="200">
        <v>19049</v>
      </c>
      <c r="J120" s="200">
        <v>1480970</v>
      </c>
      <c r="K120" s="200">
        <f t="shared" si="5"/>
        <v>2874917</v>
      </c>
      <c r="L120" s="182"/>
      <c r="M120" s="200">
        <v>1442060</v>
      </c>
      <c r="N120" s="200">
        <v>8599960</v>
      </c>
      <c r="O120" s="200">
        <v>0</v>
      </c>
      <c r="P120" s="200">
        <v>901475</v>
      </c>
      <c r="Q120" s="200">
        <f t="shared" si="6"/>
        <v>10943495</v>
      </c>
      <c r="R120" s="200"/>
      <c r="S120" s="183">
        <v>-422254</v>
      </c>
      <c r="T120" s="183">
        <v>304388</v>
      </c>
      <c r="U120" s="200">
        <f t="shared" si="7"/>
        <v>-117866</v>
      </c>
    </row>
    <row r="121" spans="1:21" ht="12.75" customHeight="1">
      <c r="A121" s="180">
        <v>33000</v>
      </c>
      <c r="B121" s="181" t="s">
        <v>483</v>
      </c>
      <c r="C121" s="254">
        <f t="shared" si="8"/>
        <v>2.1622604365837792E-3</v>
      </c>
      <c r="D121" s="254">
        <f t="shared" si="9"/>
        <v>2.2134623678876555E-3</v>
      </c>
      <c r="E121" s="200">
        <v>63057526.463441692</v>
      </c>
      <c r="F121" s="200">
        <v>68412838</v>
      </c>
      <c r="G121" s="194">
        <v>0</v>
      </c>
      <c r="H121" s="200">
        <v>3288243</v>
      </c>
      <c r="I121" s="200">
        <v>45558</v>
      </c>
      <c r="J121" s="200">
        <v>771945</v>
      </c>
      <c r="K121" s="200">
        <f t="shared" si="5"/>
        <v>4105746</v>
      </c>
      <c r="L121" s="182"/>
      <c r="M121" s="200">
        <v>3448869</v>
      </c>
      <c r="N121" s="200">
        <v>20567897</v>
      </c>
      <c r="O121" s="200">
        <v>0</v>
      </c>
      <c r="P121" s="200">
        <v>3447542</v>
      </c>
      <c r="Q121" s="200">
        <f t="shared" si="6"/>
        <v>27464308</v>
      </c>
      <c r="R121" s="200"/>
      <c r="S121" s="183">
        <v>-1009875</v>
      </c>
      <c r="T121" s="183">
        <v>-507842</v>
      </c>
      <c r="U121" s="200">
        <f t="shared" si="7"/>
        <v>-1517717</v>
      </c>
    </row>
    <row r="122" spans="1:21" ht="12.75" customHeight="1">
      <c r="A122" s="180">
        <v>33001</v>
      </c>
      <c r="B122" s="181" t="s">
        <v>484</v>
      </c>
      <c r="C122" s="254">
        <f t="shared" si="8"/>
        <v>4.9619305768399377E-5</v>
      </c>
      <c r="D122" s="254">
        <f t="shared" si="9"/>
        <v>6.0633258722666216E-5</v>
      </c>
      <c r="E122" s="200">
        <v>1727331.5200375197</v>
      </c>
      <c r="F122" s="200">
        <v>1569930</v>
      </c>
      <c r="G122" s="194">
        <v>0</v>
      </c>
      <c r="H122" s="200">
        <v>75458</v>
      </c>
      <c r="I122" s="200">
        <v>1045</v>
      </c>
      <c r="J122" s="200">
        <v>129396</v>
      </c>
      <c r="K122" s="200">
        <f t="shared" si="5"/>
        <v>205899</v>
      </c>
      <c r="L122" s="182"/>
      <c r="M122" s="200">
        <v>79144</v>
      </c>
      <c r="N122" s="200">
        <v>471990</v>
      </c>
      <c r="O122" s="200">
        <v>0</v>
      </c>
      <c r="P122" s="200">
        <v>523361</v>
      </c>
      <c r="Q122" s="200">
        <f t="shared" si="6"/>
        <v>1074495</v>
      </c>
      <c r="R122" s="200"/>
      <c r="S122" s="183">
        <v>-23174</v>
      </c>
      <c r="T122" s="183">
        <v>-68252</v>
      </c>
      <c r="U122" s="200">
        <f t="shared" si="7"/>
        <v>-91426</v>
      </c>
    </row>
    <row r="123" spans="1:21" ht="12.75" customHeight="1">
      <c r="A123" s="180">
        <v>33027</v>
      </c>
      <c r="B123" s="181" t="s">
        <v>485</v>
      </c>
      <c r="C123" s="254">
        <f t="shared" si="8"/>
        <v>2.9667046409178092E-4</v>
      </c>
      <c r="D123" s="254">
        <f t="shared" si="9"/>
        <v>2.7607457621277429E-4</v>
      </c>
      <c r="E123" s="200">
        <v>7864863.730226309</v>
      </c>
      <c r="F123" s="200">
        <v>9386505</v>
      </c>
      <c r="G123" s="194">
        <v>0</v>
      </c>
      <c r="H123" s="200">
        <v>451160</v>
      </c>
      <c r="I123" s="200">
        <v>6251</v>
      </c>
      <c r="J123" s="200">
        <v>1753803</v>
      </c>
      <c r="K123" s="200">
        <f t="shared" si="5"/>
        <v>2211214</v>
      </c>
      <c r="L123" s="182"/>
      <c r="M123" s="200">
        <v>473198</v>
      </c>
      <c r="N123" s="200">
        <v>2821995</v>
      </c>
      <c r="O123" s="200">
        <v>0</v>
      </c>
      <c r="P123" s="200">
        <v>0</v>
      </c>
      <c r="Q123" s="200">
        <f t="shared" si="6"/>
        <v>3295193</v>
      </c>
      <c r="R123" s="200"/>
      <c r="S123" s="183">
        <v>-138559</v>
      </c>
      <c r="T123" s="183">
        <v>465237</v>
      </c>
      <c r="U123" s="200">
        <f t="shared" si="7"/>
        <v>326678</v>
      </c>
    </row>
    <row r="124" spans="1:21" ht="12.75" customHeight="1">
      <c r="A124" s="180">
        <v>33100</v>
      </c>
      <c r="B124" s="181" t="s">
        <v>486</v>
      </c>
      <c r="C124" s="254">
        <f t="shared" si="8"/>
        <v>2.9190194049346142E-3</v>
      </c>
      <c r="D124" s="254">
        <f t="shared" si="9"/>
        <v>3.0553035184904889E-3</v>
      </c>
      <c r="E124" s="200">
        <v>87040053.296645433</v>
      </c>
      <c r="F124" s="200">
        <v>92356313</v>
      </c>
      <c r="G124" s="194">
        <v>0</v>
      </c>
      <c r="H124" s="200">
        <v>4439079</v>
      </c>
      <c r="I124" s="200">
        <v>61502</v>
      </c>
      <c r="J124" s="200">
        <v>1019652</v>
      </c>
      <c r="K124" s="200">
        <f t="shared" si="5"/>
        <v>5520233</v>
      </c>
      <c r="L124" s="182"/>
      <c r="M124" s="200">
        <v>4655922</v>
      </c>
      <c r="N124" s="200">
        <v>27766355</v>
      </c>
      <c r="O124" s="200">
        <v>0</v>
      </c>
      <c r="P124" s="200">
        <v>9940773</v>
      </c>
      <c r="Q124" s="200">
        <f t="shared" si="6"/>
        <v>42363050</v>
      </c>
      <c r="R124" s="200"/>
      <c r="S124" s="183">
        <v>-1363316</v>
      </c>
      <c r="T124" s="183">
        <v>-1901780</v>
      </c>
      <c r="U124" s="200">
        <f t="shared" si="7"/>
        <v>-3265096</v>
      </c>
    </row>
    <row r="125" spans="1:21" ht="12.75" customHeight="1">
      <c r="A125" s="180">
        <v>33105</v>
      </c>
      <c r="B125" s="181" t="s">
        <v>487</v>
      </c>
      <c r="C125" s="254">
        <f t="shared" si="8"/>
        <v>3.1778612681018504E-4</v>
      </c>
      <c r="D125" s="254">
        <f t="shared" si="9"/>
        <v>3.416902626764874E-4</v>
      </c>
      <c r="E125" s="200">
        <v>9734135.5758330766</v>
      </c>
      <c r="F125" s="200">
        <v>10054594</v>
      </c>
      <c r="G125" s="194">
        <v>0</v>
      </c>
      <c r="H125" s="200">
        <v>483271</v>
      </c>
      <c r="I125" s="200">
        <v>6696</v>
      </c>
      <c r="J125" s="200">
        <v>0</v>
      </c>
      <c r="K125" s="200">
        <f t="shared" si="5"/>
        <v>489967</v>
      </c>
      <c r="L125" s="182"/>
      <c r="M125" s="200">
        <v>506878</v>
      </c>
      <c r="N125" s="200">
        <v>3022852</v>
      </c>
      <c r="O125" s="200">
        <v>0</v>
      </c>
      <c r="P125" s="200">
        <v>1163330</v>
      </c>
      <c r="Q125" s="200">
        <f t="shared" si="6"/>
        <v>4693060</v>
      </c>
      <c r="R125" s="200"/>
      <c r="S125" s="183">
        <v>-148421</v>
      </c>
      <c r="T125" s="183">
        <v>-273191</v>
      </c>
      <c r="U125" s="200">
        <f t="shared" si="7"/>
        <v>-421612</v>
      </c>
    </row>
    <row r="126" spans="1:21" ht="12.75" customHeight="1">
      <c r="A126" s="180">
        <v>33200</v>
      </c>
      <c r="B126" s="181" t="s">
        <v>488</v>
      </c>
      <c r="C126" s="254">
        <f t="shared" si="8"/>
        <v>1.3740531104600455E-2</v>
      </c>
      <c r="D126" s="254">
        <f t="shared" si="9"/>
        <v>1.3608205357325688E-2</v>
      </c>
      <c r="E126" s="200">
        <v>387673078.1099354</v>
      </c>
      <c r="F126" s="200">
        <v>434743527</v>
      </c>
      <c r="G126" s="194">
        <v>0</v>
      </c>
      <c r="H126" s="200">
        <v>20895821</v>
      </c>
      <c r="I126" s="200">
        <v>289505</v>
      </c>
      <c r="J126" s="200">
        <v>12415907</v>
      </c>
      <c r="K126" s="200">
        <f t="shared" si="5"/>
        <v>33601233</v>
      </c>
      <c r="L126" s="182"/>
      <c r="M126" s="200">
        <v>21916550</v>
      </c>
      <c r="N126" s="200">
        <v>130702958</v>
      </c>
      <c r="O126" s="200">
        <v>0</v>
      </c>
      <c r="P126" s="200">
        <v>20266284</v>
      </c>
      <c r="Q126" s="200">
        <f t="shared" si="6"/>
        <v>172885792</v>
      </c>
      <c r="R126" s="200"/>
      <c r="S126" s="183">
        <v>-6417460</v>
      </c>
      <c r="T126" s="183">
        <v>-1477146</v>
      </c>
      <c r="U126" s="200">
        <f t="shared" si="7"/>
        <v>-7894606</v>
      </c>
    </row>
    <row r="127" spans="1:21" ht="12.75" customHeight="1">
      <c r="A127" s="180">
        <v>33202</v>
      </c>
      <c r="B127" s="181" t="s">
        <v>489</v>
      </c>
      <c r="C127" s="254">
        <f t="shared" si="8"/>
        <v>2.3031176584289241E-4</v>
      </c>
      <c r="D127" s="254">
        <f t="shared" si="9"/>
        <v>2.3500244966681146E-4</v>
      </c>
      <c r="E127" s="200">
        <v>6694793.3716082545</v>
      </c>
      <c r="F127" s="200">
        <v>7286949</v>
      </c>
      <c r="G127" s="194">
        <v>0</v>
      </c>
      <c r="H127" s="200">
        <v>350245</v>
      </c>
      <c r="I127" s="200">
        <v>4853</v>
      </c>
      <c r="J127" s="200">
        <v>1628644</v>
      </c>
      <c r="K127" s="200">
        <f t="shared" si="5"/>
        <v>1983742</v>
      </c>
      <c r="L127" s="182"/>
      <c r="M127" s="200">
        <v>367354</v>
      </c>
      <c r="N127" s="200">
        <v>2190776</v>
      </c>
      <c r="O127" s="200">
        <v>0</v>
      </c>
      <c r="P127" s="200">
        <v>214345</v>
      </c>
      <c r="Q127" s="200">
        <f t="shared" si="6"/>
        <v>2772475</v>
      </c>
      <c r="R127" s="200"/>
      <c r="S127" s="183">
        <v>-107566</v>
      </c>
      <c r="T127" s="183">
        <v>445656</v>
      </c>
      <c r="U127" s="200">
        <f t="shared" si="7"/>
        <v>338090</v>
      </c>
    </row>
    <row r="128" spans="1:21" ht="12.75" customHeight="1">
      <c r="A128" s="180">
        <v>33203</v>
      </c>
      <c r="B128" s="181" t="s">
        <v>490</v>
      </c>
      <c r="C128" s="254">
        <f t="shared" si="8"/>
        <v>1.146860429987107E-4</v>
      </c>
      <c r="D128" s="254">
        <f t="shared" si="9"/>
        <v>1.1332331628290586E-4</v>
      </c>
      <c r="E128" s="200">
        <v>3228375.6521479744</v>
      </c>
      <c r="F128" s="200">
        <v>3628609</v>
      </c>
      <c r="G128" s="194">
        <v>0</v>
      </c>
      <c r="H128" s="200">
        <v>174408</v>
      </c>
      <c r="I128" s="200">
        <v>2416</v>
      </c>
      <c r="J128" s="200">
        <v>190559</v>
      </c>
      <c r="K128" s="200">
        <f t="shared" si="5"/>
        <v>367383</v>
      </c>
      <c r="L128" s="182"/>
      <c r="M128" s="200">
        <v>182928</v>
      </c>
      <c r="N128" s="200">
        <v>1090919</v>
      </c>
      <c r="O128" s="200">
        <v>0</v>
      </c>
      <c r="P128" s="200">
        <v>274868</v>
      </c>
      <c r="Q128" s="200">
        <f t="shared" si="6"/>
        <v>1548715</v>
      </c>
      <c r="R128" s="200"/>
      <c r="S128" s="183">
        <v>-53564</v>
      </c>
      <c r="T128" s="183">
        <v>-10580</v>
      </c>
      <c r="U128" s="200">
        <f t="shared" si="7"/>
        <v>-64144</v>
      </c>
    </row>
    <row r="129" spans="1:21" ht="12.75" customHeight="1">
      <c r="A129" s="180">
        <v>33204</v>
      </c>
      <c r="B129" s="181" t="s">
        <v>491</v>
      </c>
      <c r="C129" s="254">
        <f t="shared" si="8"/>
        <v>3.9874745807526909E-4</v>
      </c>
      <c r="D129" s="254">
        <f t="shared" si="9"/>
        <v>3.8386188437851578E-4</v>
      </c>
      <c r="E129" s="200">
        <v>10935528.556378601</v>
      </c>
      <c r="F129" s="200">
        <v>12616170</v>
      </c>
      <c r="G129" s="194">
        <v>0</v>
      </c>
      <c r="H129" s="200">
        <v>606393</v>
      </c>
      <c r="I129" s="200">
        <v>8401</v>
      </c>
      <c r="J129" s="200">
        <v>1176898</v>
      </c>
      <c r="K129" s="200">
        <f t="shared" si="5"/>
        <v>1791692</v>
      </c>
      <c r="L129" s="182"/>
      <c r="M129" s="200">
        <v>636014</v>
      </c>
      <c r="N129" s="200">
        <v>3792974</v>
      </c>
      <c r="O129" s="200">
        <v>0</v>
      </c>
      <c r="P129" s="200">
        <v>1750488</v>
      </c>
      <c r="Q129" s="200">
        <f t="shared" si="6"/>
        <v>6179476</v>
      </c>
      <c r="R129" s="200"/>
      <c r="S129" s="183">
        <v>-186233</v>
      </c>
      <c r="T129" s="183">
        <v>-103841</v>
      </c>
      <c r="U129" s="200">
        <f t="shared" si="7"/>
        <v>-290074</v>
      </c>
    </row>
    <row r="130" spans="1:21" ht="12.75" customHeight="1">
      <c r="A130" s="180">
        <v>33205</v>
      </c>
      <c r="B130" s="181" t="s">
        <v>492</v>
      </c>
      <c r="C130" s="254">
        <f t="shared" si="8"/>
        <v>1.0322974609959395E-3</v>
      </c>
      <c r="D130" s="254">
        <f t="shared" si="9"/>
        <v>1.0883540357539741E-3</v>
      </c>
      <c r="E130" s="200">
        <v>31005231.625710234</v>
      </c>
      <c r="F130" s="200">
        <v>32661375</v>
      </c>
      <c r="G130" s="194">
        <v>0</v>
      </c>
      <c r="H130" s="200">
        <v>1569859</v>
      </c>
      <c r="I130" s="200">
        <v>21750</v>
      </c>
      <c r="J130" s="200">
        <v>331224</v>
      </c>
      <c r="K130" s="200">
        <f t="shared" si="5"/>
        <v>1922833</v>
      </c>
      <c r="L130" s="182"/>
      <c r="M130" s="200">
        <v>1646545</v>
      </c>
      <c r="N130" s="200">
        <v>9819441</v>
      </c>
      <c r="O130" s="200">
        <v>0</v>
      </c>
      <c r="P130" s="200">
        <v>2738956</v>
      </c>
      <c r="Q130" s="200">
        <f t="shared" si="6"/>
        <v>14204942</v>
      </c>
      <c r="R130" s="200"/>
      <c r="S130" s="183">
        <v>-482130</v>
      </c>
      <c r="T130" s="183">
        <v>-574922</v>
      </c>
      <c r="U130" s="200">
        <f t="shared" si="7"/>
        <v>-1057052</v>
      </c>
    </row>
    <row r="131" spans="1:21" ht="12.75" customHeight="1">
      <c r="A131" s="180">
        <v>33206</v>
      </c>
      <c r="B131" s="181" t="s">
        <v>493</v>
      </c>
      <c r="C131" s="254">
        <f t="shared" si="8"/>
        <v>1.0115466586635338E-4</v>
      </c>
      <c r="D131" s="254">
        <f t="shared" si="9"/>
        <v>1.0778580155036689E-4</v>
      </c>
      <c r="E131" s="200">
        <v>3070621.9054140714</v>
      </c>
      <c r="F131" s="200">
        <v>3200483</v>
      </c>
      <c r="G131" s="194">
        <v>0</v>
      </c>
      <c r="H131" s="200">
        <v>153830</v>
      </c>
      <c r="I131" s="200">
        <v>2131</v>
      </c>
      <c r="J131" s="200">
        <v>402813</v>
      </c>
      <c r="K131" s="200">
        <f t="shared" si="5"/>
        <v>558774</v>
      </c>
      <c r="L131" s="182"/>
      <c r="M131" s="200">
        <v>161345</v>
      </c>
      <c r="N131" s="200">
        <v>962205</v>
      </c>
      <c r="O131" s="200">
        <v>0</v>
      </c>
      <c r="P131" s="200">
        <v>235960</v>
      </c>
      <c r="Q131" s="200">
        <f t="shared" si="6"/>
        <v>1359510</v>
      </c>
      <c r="R131" s="200"/>
      <c r="S131" s="183">
        <v>-47244</v>
      </c>
      <c r="T131" s="183">
        <v>70553</v>
      </c>
      <c r="U131" s="200">
        <f t="shared" si="7"/>
        <v>23309</v>
      </c>
    </row>
    <row r="132" spans="1:21" ht="12.75" customHeight="1">
      <c r="A132" s="180">
        <v>33207</v>
      </c>
      <c r="B132" s="181" t="s">
        <v>494</v>
      </c>
      <c r="C132" s="254">
        <f t="shared" si="8"/>
        <v>3.6419308719988421E-4</v>
      </c>
      <c r="D132" s="254">
        <f t="shared" si="9"/>
        <v>3.1838917537813419E-4</v>
      </c>
      <c r="E132" s="200">
        <v>9070329.8792650066</v>
      </c>
      <c r="F132" s="200">
        <v>11522887</v>
      </c>
      <c r="G132" s="194">
        <v>0</v>
      </c>
      <c r="H132" s="200">
        <v>553844</v>
      </c>
      <c r="I132" s="200">
        <v>7673</v>
      </c>
      <c r="J132" s="200">
        <v>4504344</v>
      </c>
      <c r="K132" s="200">
        <f t="shared" si="5"/>
        <v>5065861</v>
      </c>
      <c r="L132" s="182"/>
      <c r="M132" s="200">
        <v>580899</v>
      </c>
      <c r="N132" s="200">
        <v>3464285</v>
      </c>
      <c r="O132" s="200">
        <v>0</v>
      </c>
      <c r="P132" s="200">
        <v>0</v>
      </c>
      <c r="Q132" s="200">
        <f t="shared" si="6"/>
        <v>4045184</v>
      </c>
      <c r="R132" s="200"/>
      <c r="S132" s="183">
        <v>-170095</v>
      </c>
      <c r="T132" s="183">
        <v>1229663</v>
      </c>
      <c r="U132" s="200">
        <f t="shared" si="7"/>
        <v>1059568</v>
      </c>
    </row>
    <row r="133" spans="1:21" ht="12.75" customHeight="1">
      <c r="A133" s="180">
        <v>33208</v>
      </c>
      <c r="B133" s="181" t="s">
        <v>495</v>
      </c>
      <c r="C133" s="254">
        <f t="shared" si="8"/>
        <v>0</v>
      </c>
      <c r="D133" s="254">
        <f t="shared" si="9"/>
        <v>0</v>
      </c>
      <c r="E133" s="200">
        <v>0</v>
      </c>
      <c r="F133" s="200">
        <v>0</v>
      </c>
      <c r="G133" s="194">
        <v>0</v>
      </c>
      <c r="H133" s="200">
        <v>0</v>
      </c>
      <c r="I133" s="200">
        <v>0</v>
      </c>
      <c r="J133" s="200">
        <v>0</v>
      </c>
      <c r="K133" s="200">
        <f t="shared" ref="K133:K196" si="10">SUM(G133:J133)</f>
        <v>0</v>
      </c>
      <c r="L133" s="182"/>
      <c r="M133" s="200">
        <v>0</v>
      </c>
      <c r="N133" s="200">
        <v>0</v>
      </c>
      <c r="O133" s="200">
        <v>0</v>
      </c>
      <c r="P133" s="200">
        <v>872177</v>
      </c>
      <c r="Q133" s="200">
        <f t="shared" ref="Q133:Q196" si="11">SUM(M133:P133)</f>
        <v>872177</v>
      </c>
      <c r="R133" s="200"/>
      <c r="S133" s="183">
        <v>0</v>
      </c>
      <c r="T133" s="183">
        <v>-223659</v>
      </c>
      <c r="U133" s="200">
        <f t="shared" ref="U133:U196" si="12">S133+T133</f>
        <v>-223659</v>
      </c>
    </row>
    <row r="134" spans="1:21" ht="12.75" customHeight="1">
      <c r="A134" s="180">
        <v>33209</v>
      </c>
      <c r="B134" s="181" t="s">
        <v>496</v>
      </c>
      <c r="C134" s="254">
        <f t="shared" ref="C134:C197" si="13">F134/$F$312</f>
        <v>1.0689546464244466E-4</v>
      </c>
      <c r="D134" s="254">
        <f t="shared" ref="D134:D197" si="14">E134/$E$312</f>
        <v>8.6947344608613014E-5</v>
      </c>
      <c r="E134" s="200">
        <v>2476972.0791846206</v>
      </c>
      <c r="F134" s="200">
        <v>3382119</v>
      </c>
      <c r="G134" s="194">
        <v>0</v>
      </c>
      <c r="H134" s="200">
        <v>162561</v>
      </c>
      <c r="I134" s="200">
        <v>2252</v>
      </c>
      <c r="J134" s="200">
        <v>1164646</v>
      </c>
      <c r="K134" s="200">
        <f t="shared" si="10"/>
        <v>1329459</v>
      </c>
      <c r="L134" s="182"/>
      <c r="M134" s="200">
        <v>170501</v>
      </c>
      <c r="N134" s="200">
        <v>1016813</v>
      </c>
      <c r="O134" s="200">
        <v>0</v>
      </c>
      <c r="P134" s="200">
        <v>0</v>
      </c>
      <c r="Q134" s="200">
        <f t="shared" si="11"/>
        <v>1187314</v>
      </c>
      <c r="R134" s="200"/>
      <c r="S134" s="183">
        <v>-49925</v>
      </c>
      <c r="T134" s="183">
        <v>266246</v>
      </c>
      <c r="U134" s="200">
        <f t="shared" si="12"/>
        <v>216321</v>
      </c>
    </row>
    <row r="135" spans="1:21" ht="12.75" customHeight="1">
      <c r="A135" s="180">
        <v>33300</v>
      </c>
      <c r="B135" s="181" t="s">
        <v>497</v>
      </c>
      <c r="C135" s="254">
        <f t="shared" si="13"/>
        <v>1.9916411447024199E-3</v>
      </c>
      <c r="D135" s="254">
        <f t="shared" si="14"/>
        <v>2.0338847348201471E-3</v>
      </c>
      <c r="E135" s="200">
        <v>57941685.546659783</v>
      </c>
      <c r="F135" s="200">
        <v>63014529</v>
      </c>
      <c r="G135" s="194">
        <v>0</v>
      </c>
      <c r="H135" s="200">
        <v>3028775</v>
      </c>
      <c r="I135" s="200">
        <v>41963</v>
      </c>
      <c r="J135" s="200">
        <v>1377846</v>
      </c>
      <c r="K135" s="200">
        <f t="shared" si="10"/>
        <v>4448584</v>
      </c>
      <c r="L135" s="182"/>
      <c r="M135" s="200">
        <v>3176726</v>
      </c>
      <c r="N135" s="200">
        <v>18944929</v>
      </c>
      <c r="O135" s="200">
        <v>0</v>
      </c>
      <c r="P135" s="200">
        <v>2456856</v>
      </c>
      <c r="Q135" s="200">
        <f t="shared" si="11"/>
        <v>24578511</v>
      </c>
      <c r="R135" s="200"/>
      <c r="S135" s="183">
        <v>-930188</v>
      </c>
      <c r="T135" s="183">
        <v>-76859</v>
      </c>
      <c r="U135" s="200">
        <f t="shared" si="12"/>
        <v>-1007047</v>
      </c>
    </row>
    <row r="136" spans="1:21" ht="12.75" customHeight="1">
      <c r="A136" s="180">
        <v>33305</v>
      </c>
      <c r="B136" s="181" t="s">
        <v>498</v>
      </c>
      <c r="C136" s="254">
        <f t="shared" si="13"/>
        <v>4.5224340544490103E-4</v>
      </c>
      <c r="D136" s="254">
        <f t="shared" si="14"/>
        <v>4.8055607216978326E-4</v>
      </c>
      <c r="E136" s="200">
        <v>13690170.511880923</v>
      </c>
      <c r="F136" s="200">
        <v>14308755</v>
      </c>
      <c r="G136" s="194">
        <v>0</v>
      </c>
      <c r="H136" s="200">
        <v>687746</v>
      </c>
      <c r="I136" s="200">
        <v>9528</v>
      </c>
      <c r="J136" s="200">
        <v>0</v>
      </c>
      <c r="K136" s="200">
        <f t="shared" si="10"/>
        <v>697274</v>
      </c>
      <c r="L136" s="182"/>
      <c r="M136" s="200">
        <v>721341</v>
      </c>
      <c r="N136" s="200">
        <v>4301839</v>
      </c>
      <c r="O136" s="200">
        <v>0</v>
      </c>
      <c r="P136" s="200">
        <v>1540382</v>
      </c>
      <c r="Q136" s="200">
        <f t="shared" si="11"/>
        <v>6563562</v>
      </c>
      <c r="R136" s="200"/>
      <c r="S136" s="183">
        <v>-211218</v>
      </c>
      <c r="T136" s="183">
        <v>-365053</v>
      </c>
      <c r="U136" s="200">
        <f t="shared" si="12"/>
        <v>-576271</v>
      </c>
    </row>
    <row r="137" spans="1:21" ht="12.75" customHeight="1">
      <c r="A137" s="180">
        <v>33400</v>
      </c>
      <c r="B137" s="181" t="s">
        <v>499</v>
      </c>
      <c r="C137" s="254">
        <f t="shared" si="13"/>
        <v>1.8004645775702131E-2</v>
      </c>
      <c r="D137" s="254">
        <f t="shared" si="14"/>
        <v>1.8282976237569252E-2</v>
      </c>
      <c r="E137" s="200">
        <v>520848817.96802843</v>
      </c>
      <c r="F137" s="200">
        <v>569657981</v>
      </c>
      <c r="G137" s="194">
        <v>0</v>
      </c>
      <c r="H137" s="200">
        <v>27380445</v>
      </c>
      <c r="I137" s="200">
        <v>379347</v>
      </c>
      <c r="J137" s="200">
        <v>18485814</v>
      </c>
      <c r="K137" s="200">
        <f t="shared" si="10"/>
        <v>46245606</v>
      </c>
      <c r="L137" s="182"/>
      <c r="M137" s="200">
        <v>28717938</v>
      </c>
      <c r="N137" s="200">
        <v>171264156</v>
      </c>
      <c r="O137" s="200">
        <v>0</v>
      </c>
      <c r="P137" s="200">
        <v>21871122</v>
      </c>
      <c r="Q137" s="200">
        <f t="shared" si="11"/>
        <v>221853216</v>
      </c>
      <c r="R137" s="200"/>
      <c r="S137" s="183">
        <v>-8408998</v>
      </c>
      <c r="T137" s="183">
        <v>1255160</v>
      </c>
      <c r="U137" s="200">
        <f t="shared" si="12"/>
        <v>-7153838</v>
      </c>
    </row>
    <row r="138" spans="1:21" ht="12.75" customHeight="1">
      <c r="A138" s="180">
        <v>33402</v>
      </c>
      <c r="B138" s="181" t="s">
        <v>500</v>
      </c>
      <c r="C138" s="254">
        <f t="shared" si="13"/>
        <v>1.4889593939843758E-4</v>
      </c>
      <c r="D138" s="254">
        <f t="shared" si="14"/>
        <v>1.5736871012461508E-4</v>
      </c>
      <c r="E138" s="200">
        <v>4483149.0009340234</v>
      </c>
      <c r="F138" s="200">
        <v>4710993</v>
      </c>
      <c r="G138" s="194">
        <v>0</v>
      </c>
      <c r="H138" s="200">
        <v>226433</v>
      </c>
      <c r="I138" s="200">
        <v>3137</v>
      </c>
      <c r="J138" s="200">
        <v>381650</v>
      </c>
      <c r="K138" s="200">
        <f t="shared" si="10"/>
        <v>611220</v>
      </c>
      <c r="L138" s="182"/>
      <c r="M138" s="200">
        <v>237493</v>
      </c>
      <c r="N138" s="200">
        <v>1416331</v>
      </c>
      <c r="O138" s="200">
        <v>0</v>
      </c>
      <c r="P138" s="200">
        <v>317085</v>
      </c>
      <c r="Q138" s="200">
        <f t="shared" si="11"/>
        <v>1970909</v>
      </c>
      <c r="R138" s="200"/>
      <c r="S138" s="183">
        <v>-69541</v>
      </c>
      <c r="T138" s="183">
        <v>50495</v>
      </c>
      <c r="U138" s="200">
        <f t="shared" si="12"/>
        <v>-19046</v>
      </c>
    </row>
    <row r="139" spans="1:21" ht="12.75" customHeight="1">
      <c r="A139" s="180">
        <v>33405</v>
      </c>
      <c r="B139" s="181" t="s">
        <v>501</v>
      </c>
      <c r="C139" s="254">
        <f t="shared" si="13"/>
        <v>1.5437464806149588E-3</v>
      </c>
      <c r="D139" s="254">
        <f t="shared" si="14"/>
        <v>1.5951224564501652E-3</v>
      </c>
      <c r="E139" s="200">
        <v>45442144.383970656</v>
      </c>
      <c r="F139" s="200">
        <v>48843366</v>
      </c>
      <c r="G139" s="194">
        <v>0</v>
      </c>
      <c r="H139" s="200">
        <v>2347642</v>
      </c>
      <c r="I139" s="200">
        <v>32526</v>
      </c>
      <c r="J139" s="200">
        <v>0</v>
      </c>
      <c r="K139" s="200">
        <f t="shared" si="10"/>
        <v>2380168</v>
      </c>
      <c r="L139" s="182"/>
      <c r="M139" s="200">
        <v>2462321</v>
      </c>
      <c r="N139" s="200">
        <v>14684457</v>
      </c>
      <c r="O139" s="200">
        <v>0</v>
      </c>
      <c r="P139" s="200">
        <v>6155816</v>
      </c>
      <c r="Q139" s="200">
        <f t="shared" si="11"/>
        <v>23302594</v>
      </c>
      <c r="R139" s="200"/>
      <c r="S139" s="183">
        <v>-721001</v>
      </c>
      <c r="T139" s="183">
        <v>-1669772</v>
      </c>
      <c r="U139" s="200">
        <f t="shared" si="12"/>
        <v>-2390773</v>
      </c>
    </row>
    <row r="140" spans="1:21" ht="12.75" customHeight="1">
      <c r="A140" s="180">
        <v>33500</v>
      </c>
      <c r="B140" s="181" t="s">
        <v>502</v>
      </c>
      <c r="C140" s="254">
        <f t="shared" si="13"/>
        <v>2.7319437212567771E-3</v>
      </c>
      <c r="D140" s="254">
        <f t="shared" si="14"/>
        <v>2.8060105097955767E-3</v>
      </c>
      <c r="E140" s="200">
        <v>79938147.828999236</v>
      </c>
      <c r="F140" s="200">
        <v>86437332</v>
      </c>
      <c r="G140" s="194">
        <v>0</v>
      </c>
      <c r="H140" s="200">
        <v>4154585</v>
      </c>
      <c r="I140" s="200">
        <v>57560</v>
      </c>
      <c r="J140" s="200">
        <v>0</v>
      </c>
      <c r="K140" s="200">
        <f t="shared" si="10"/>
        <v>4212145</v>
      </c>
      <c r="L140" s="182"/>
      <c r="M140" s="200">
        <v>4357530</v>
      </c>
      <c r="N140" s="200">
        <v>25986850</v>
      </c>
      <c r="O140" s="200">
        <v>0</v>
      </c>
      <c r="P140" s="200">
        <v>8204377</v>
      </c>
      <c r="Q140" s="200">
        <f t="shared" si="11"/>
        <v>38548757</v>
      </c>
      <c r="R140" s="200"/>
      <c r="S140" s="183">
        <v>-1275943</v>
      </c>
      <c r="T140" s="183">
        <v>-1906059</v>
      </c>
      <c r="U140" s="200">
        <f t="shared" si="12"/>
        <v>-3182002</v>
      </c>
    </row>
    <row r="141" spans="1:21" ht="12.75" customHeight="1">
      <c r="A141" s="180">
        <v>33501</v>
      </c>
      <c r="B141" s="181" t="s">
        <v>503</v>
      </c>
      <c r="C141" s="254">
        <f t="shared" si="13"/>
        <v>6.8909686768872864E-5</v>
      </c>
      <c r="D141" s="254">
        <f t="shared" si="14"/>
        <v>6.7071082594495962E-5</v>
      </c>
      <c r="E141" s="200">
        <v>1910733.4405103258</v>
      </c>
      <c r="F141" s="200">
        <v>2180268</v>
      </c>
      <c r="G141" s="194">
        <v>0</v>
      </c>
      <c r="H141" s="200">
        <v>104794</v>
      </c>
      <c r="I141" s="200">
        <v>1452</v>
      </c>
      <c r="J141" s="200">
        <v>288909</v>
      </c>
      <c r="K141" s="200">
        <f t="shared" si="10"/>
        <v>395155</v>
      </c>
      <c r="L141" s="182"/>
      <c r="M141" s="200">
        <v>109913</v>
      </c>
      <c r="N141" s="200">
        <v>655484</v>
      </c>
      <c r="O141" s="200">
        <v>0</v>
      </c>
      <c r="P141" s="200">
        <v>153544</v>
      </c>
      <c r="Q141" s="200">
        <f t="shared" si="11"/>
        <v>918941</v>
      </c>
      <c r="R141" s="200"/>
      <c r="S141" s="183">
        <v>-32184</v>
      </c>
      <c r="T141" s="183">
        <v>48767</v>
      </c>
      <c r="U141" s="200">
        <f t="shared" si="12"/>
        <v>16583</v>
      </c>
    </row>
    <row r="142" spans="1:21" ht="12.75" customHeight="1">
      <c r="A142" s="180">
        <v>33600</v>
      </c>
      <c r="B142" s="181" t="s">
        <v>504</v>
      </c>
      <c r="C142" s="254">
        <f t="shared" si="13"/>
        <v>9.7420611223556827E-3</v>
      </c>
      <c r="D142" s="254">
        <f t="shared" si="14"/>
        <v>9.9252308180185871E-3</v>
      </c>
      <c r="E142" s="200">
        <v>282751816.35920167</v>
      </c>
      <c r="F142" s="200">
        <v>308233938</v>
      </c>
      <c r="G142" s="194">
        <v>0</v>
      </c>
      <c r="H142" s="200">
        <v>14815174</v>
      </c>
      <c r="I142" s="200">
        <v>205259</v>
      </c>
      <c r="J142" s="200">
        <v>11710986</v>
      </c>
      <c r="K142" s="200">
        <f t="shared" si="10"/>
        <v>26731419</v>
      </c>
      <c r="L142" s="182"/>
      <c r="M142" s="200">
        <v>15538873</v>
      </c>
      <c r="N142" s="200">
        <v>92668631</v>
      </c>
      <c r="O142" s="200">
        <v>0</v>
      </c>
      <c r="P142" s="200">
        <v>8729854</v>
      </c>
      <c r="Q142" s="200">
        <f t="shared" si="11"/>
        <v>116937358</v>
      </c>
      <c r="R142" s="200"/>
      <c r="S142" s="183">
        <v>-4549991</v>
      </c>
      <c r="T142" s="183">
        <v>2070904</v>
      </c>
      <c r="U142" s="200">
        <f t="shared" si="12"/>
        <v>-2479087</v>
      </c>
    </row>
    <row r="143" spans="1:21" ht="12.75" customHeight="1">
      <c r="A143" s="180">
        <v>33605</v>
      </c>
      <c r="B143" s="181" t="s">
        <v>505</v>
      </c>
      <c r="C143" s="254">
        <f t="shared" si="13"/>
        <v>1.1186399140453735E-3</v>
      </c>
      <c r="D143" s="254">
        <f t="shared" si="14"/>
        <v>1.1846178183115585E-3</v>
      </c>
      <c r="E143" s="200">
        <v>33747612.117088869</v>
      </c>
      <c r="F143" s="200">
        <v>35393207</v>
      </c>
      <c r="G143" s="194">
        <v>0</v>
      </c>
      <c r="H143" s="200">
        <v>1701164</v>
      </c>
      <c r="I143" s="200">
        <v>23569</v>
      </c>
      <c r="J143" s="200">
        <v>0</v>
      </c>
      <c r="K143" s="200">
        <f t="shared" si="10"/>
        <v>1724733</v>
      </c>
      <c r="L143" s="182"/>
      <c r="M143" s="200">
        <v>1784264</v>
      </c>
      <c r="N143" s="200">
        <v>10640749</v>
      </c>
      <c r="O143" s="200">
        <v>0</v>
      </c>
      <c r="P143" s="200">
        <v>3726846</v>
      </c>
      <c r="Q143" s="200">
        <f t="shared" si="11"/>
        <v>16151859</v>
      </c>
      <c r="R143" s="200"/>
      <c r="S143" s="183">
        <v>-522456</v>
      </c>
      <c r="T143" s="183">
        <v>-883965</v>
      </c>
      <c r="U143" s="200">
        <f t="shared" si="12"/>
        <v>-1406421</v>
      </c>
    </row>
    <row r="144" spans="1:21" ht="12.75" customHeight="1">
      <c r="A144" s="180">
        <v>33700</v>
      </c>
      <c r="B144" s="181" t="s">
        <v>506</v>
      </c>
      <c r="C144" s="254">
        <f t="shared" si="13"/>
        <v>6.3537569551741415E-4</v>
      </c>
      <c r="D144" s="254">
        <f t="shared" si="14"/>
        <v>6.5239831914306733E-4</v>
      </c>
      <c r="E144" s="200">
        <v>18585644.314941812</v>
      </c>
      <c r="F144" s="200">
        <v>20102969</v>
      </c>
      <c r="G144" s="194">
        <v>0</v>
      </c>
      <c r="H144" s="200">
        <v>966243</v>
      </c>
      <c r="I144" s="200">
        <v>13387</v>
      </c>
      <c r="J144" s="200">
        <v>91515</v>
      </c>
      <c r="K144" s="200">
        <f t="shared" si="10"/>
        <v>1071145</v>
      </c>
      <c r="L144" s="182"/>
      <c r="M144" s="200">
        <v>1013443</v>
      </c>
      <c r="N144" s="200">
        <v>6043834</v>
      </c>
      <c r="O144" s="200">
        <v>0</v>
      </c>
      <c r="P144" s="200">
        <v>1177097</v>
      </c>
      <c r="Q144" s="200">
        <f t="shared" si="11"/>
        <v>8234374</v>
      </c>
      <c r="R144" s="200"/>
      <c r="S144" s="183">
        <v>-296750</v>
      </c>
      <c r="T144" s="183">
        <v>-234379</v>
      </c>
      <c r="U144" s="200">
        <f t="shared" si="12"/>
        <v>-531129</v>
      </c>
    </row>
    <row r="145" spans="1:21" ht="12.75" customHeight="1">
      <c r="A145" s="180">
        <v>33800</v>
      </c>
      <c r="B145" s="181" t="s">
        <v>507</v>
      </c>
      <c r="C145" s="254">
        <f t="shared" si="13"/>
        <v>4.7595544298910148E-4</v>
      </c>
      <c r="D145" s="254">
        <f t="shared" si="14"/>
        <v>4.9659256502923826E-4</v>
      </c>
      <c r="E145" s="200">
        <v>14147021.094721824</v>
      </c>
      <c r="F145" s="200">
        <v>15058992</v>
      </c>
      <c r="G145" s="194">
        <v>0</v>
      </c>
      <c r="H145" s="200">
        <v>723806</v>
      </c>
      <c r="I145" s="200">
        <v>10028</v>
      </c>
      <c r="J145" s="200">
        <v>451758</v>
      </c>
      <c r="K145" s="200">
        <f t="shared" si="10"/>
        <v>1185592</v>
      </c>
      <c r="L145" s="182"/>
      <c r="M145" s="200">
        <v>759163</v>
      </c>
      <c r="N145" s="200">
        <v>4527393</v>
      </c>
      <c r="O145" s="200">
        <v>0</v>
      </c>
      <c r="P145" s="200">
        <v>1615713</v>
      </c>
      <c r="Q145" s="200">
        <f t="shared" si="11"/>
        <v>6902269</v>
      </c>
      <c r="R145" s="200"/>
      <c r="S145" s="183">
        <v>-222293</v>
      </c>
      <c r="T145" s="183">
        <v>-216907</v>
      </c>
      <c r="U145" s="200">
        <f t="shared" si="12"/>
        <v>-439200</v>
      </c>
    </row>
    <row r="146" spans="1:21" ht="12.75" customHeight="1">
      <c r="A146" s="180">
        <v>33900</v>
      </c>
      <c r="B146" s="181" t="s">
        <v>508</v>
      </c>
      <c r="C146" s="254">
        <f t="shared" si="13"/>
        <v>2.3679891966169688E-3</v>
      </c>
      <c r="D146" s="254">
        <f t="shared" si="14"/>
        <v>2.5219191690720334E-3</v>
      </c>
      <c r="E146" s="200">
        <v>71844901.024534613</v>
      </c>
      <c r="F146" s="200">
        <v>74921993</v>
      </c>
      <c r="G146" s="194">
        <v>0</v>
      </c>
      <c r="H146" s="200">
        <v>3601104</v>
      </c>
      <c r="I146" s="200">
        <v>49892</v>
      </c>
      <c r="J146" s="200">
        <v>179856</v>
      </c>
      <c r="K146" s="200">
        <f t="shared" si="10"/>
        <v>3830852</v>
      </c>
      <c r="L146" s="182"/>
      <c r="M146" s="200">
        <v>3777012</v>
      </c>
      <c r="N146" s="200">
        <v>22524835</v>
      </c>
      <c r="O146" s="200">
        <v>0</v>
      </c>
      <c r="P146" s="200">
        <v>9044126</v>
      </c>
      <c r="Q146" s="200">
        <f t="shared" si="11"/>
        <v>35345973</v>
      </c>
      <c r="R146" s="200"/>
      <c r="S146" s="183">
        <v>-1105960</v>
      </c>
      <c r="T146" s="183">
        <v>-1930400</v>
      </c>
      <c r="U146" s="200">
        <f t="shared" si="12"/>
        <v>-3036360</v>
      </c>
    </row>
    <row r="147" spans="1:21" ht="12.75" customHeight="1">
      <c r="A147" s="180">
        <v>34000</v>
      </c>
      <c r="B147" s="181" t="s">
        <v>509</v>
      </c>
      <c r="C147" s="254">
        <f t="shared" si="13"/>
        <v>1.0878989094340098E-3</v>
      </c>
      <c r="D147" s="254">
        <f t="shared" si="14"/>
        <v>1.1559066092101744E-3</v>
      </c>
      <c r="E147" s="200">
        <v>32929681.86719007</v>
      </c>
      <c r="F147" s="200">
        <v>34420577</v>
      </c>
      <c r="G147" s="194">
        <v>0</v>
      </c>
      <c r="H147" s="200">
        <v>1654415</v>
      </c>
      <c r="I147" s="200">
        <v>22921</v>
      </c>
      <c r="J147" s="200">
        <v>993669</v>
      </c>
      <c r="K147" s="200">
        <f t="shared" si="10"/>
        <v>2671005</v>
      </c>
      <c r="L147" s="182"/>
      <c r="M147" s="200">
        <v>1735231</v>
      </c>
      <c r="N147" s="200">
        <v>10348334</v>
      </c>
      <c r="O147" s="200">
        <v>0</v>
      </c>
      <c r="P147" s="200">
        <v>3750180</v>
      </c>
      <c r="Q147" s="200">
        <f t="shared" si="11"/>
        <v>15833745</v>
      </c>
      <c r="R147" s="200"/>
      <c r="S147" s="183">
        <v>-508099</v>
      </c>
      <c r="T147" s="183">
        <v>-482961</v>
      </c>
      <c r="U147" s="200">
        <f t="shared" si="12"/>
        <v>-991060</v>
      </c>
    </row>
    <row r="148" spans="1:21" ht="12.75" customHeight="1">
      <c r="A148" s="180">
        <v>34100</v>
      </c>
      <c r="B148" s="181" t="s">
        <v>510</v>
      </c>
      <c r="C148" s="254">
        <f t="shared" si="13"/>
        <v>2.5411482947933849E-2</v>
      </c>
      <c r="D148" s="254">
        <f t="shared" si="14"/>
        <v>2.5753972225355144E-2</v>
      </c>
      <c r="E148" s="200">
        <v>733683937.30084848</v>
      </c>
      <c r="F148" s="200">
        <v>804006602</v>
      </c>
      <c r="G148" s="194">
        <v>0</v>
      </c>
      <c r="H148" s="200">
        <v>38644343</v>
      </c>
      <c r="I148" s="200">
        <v>535404</v>
      </c>
      <c r="J148" s="200">
        <v>12819726</v>
      </c>
      <c r="K148" s="200">
        <f t="shared" si="10"/>
        <v>51999473</v>
      </c>
      <c r="L148" s="182"/>
      <c r="M148" s="200">
        <v>40532061</v>
      </c>
      <c r="N148" s="200">
        <v>241719622</v>
      </c>
      <c r="O148" s="200">
        <v>0</v>
      </c>
      <c r="P148" s="200">
        <v>42923100</v>
      </c>
      <c r="Q148" s="200">
        <f t="shared" si="11"/>
        <v>325174783</v>
      </c>
      <c r="R148" s="200"/>
      <c r="S148" s="183">
        <v>-11868332</v>
      </c>
      <c r="T148" s="183">
        <v>-5798766</v>
      </c>
      <c r="U148" s="200">
        <f t="shared" si="12"/>
        <v>-17667098</v>
      </c>
    </row>
    <row r="149" spans="1:21" ht="12.75" customHeight="1">
      <c r="A149" s="180">
        <v>34105</v>
      </c>
      <c r="B149" s="181" t="s">
        <v>511</v>
      </c>
      <c r="C149" s="254">
        <f t="shared" si="13"/>
        <v>1.9218665264259906E-3</v>
      </c>
      <c r="D149" s="254">
        <f t="shared" si="14"/>
        <v>2.0493266652114443E-3</v>
      </c>
      <c r="E149" s="200">
        <v>58381598.123635329</v>
      </c>
      <c r="F149" s="200">
        <v>60806895</v>
      </c>
      <c r="G149" s="194">
        <v>0</v>
      </c>
      <c r="H149" s="200">
        <v>2922666</v>
      </c>
      <c r="I149" s="200">
        <v>40493</v>
      </c>
      <c r="J149" s="200">
        <v>0</v>
      </c>
      <c r="K149" s="200">
        <f t="shared" si="10"/>
        <v>2963159</v>
      </c>
      <c r="L149" s="182"/>
      <c r="M149" s="200">
        <v>3065434</v>
      </c>
      <c r="N149" s="200">
        <v>18281218</v>
      </c>
      <c r="O149" s="200">
        <v>0</v>
      </c>
      <c r="P149" s="200">
        <v>7628644</v>
      </c>
      <c r="Q149" s="200">
        <f t="shared" si="11"/>
        <v>28975296</v>
      </c>
      <c r="R149" s="200"/>
      <c r="S149" s="183">
        <v>-897600</v>
      </c>
      <c r="T149" s="183">
        <v>-1811584</v>
      </c>
      <c r="U149" s="200">
        <f t="shared" si="12"/>
        <v>-2709184</v>
      </c>
    </row>
    <row r="150" spans="1:21" ht="12.75" customHeight="1">
      <c r="A150" s="180">
        <v>34200</v>
      </c>
      <c r="B150" s="181" t="s">
        <v>512</v>
      </c>
      <c r="C150" s="254">
        <f t="shared" si="13"/>
        <v>8.7097831623003327E-4</v>
      </c>
      <c r="D150" s="254">
        <f t="shared" si="14"/>
        <v>8.3199682417856111E-4</v>
      </c>
      <c r="E150" s="200">
        <v>23702079.836218774</v>
      </c>
      <c r="F150" s="200">
        <v>27557318</v>
      </c>
      <c r="G150" s="194">
        <v>0</v>
      </c>
      <c r="H150" s="200">
        <v>1324534</v>
      </c>
      <c r="I150" s="200">
        <v>18351</v>
      </c>
      <c r="J150" s="200">
        <v>1457190</v>
      </c>
      <c r="K150" s="200">
        <f t="shared" si="10"/>
        <v>2800075</v>
      </c>
      <c r="L150" s="182"/>
      <c r="M150" s="200">
        <v>1389236</v>
      </c>
      <c r="N150" s="200">
        <v>8284938</v>
      </c>
      <c r="O150" s="200">
        <v>0</v>
      </c>
      <c r="P150" s="200">
        <v>3955797</v>
      </c>
      <c r="Q150" s="200">
        <f t="shared" si="11"/>
        <v>13629971</v>
      </c>
      <c r="R150" s="200"/>
      <c r="S150" s="183">
        <v>-406787</v>
      </c>
      <c r="T150" s="183">
        <v>-924875</v>
      </c>
      <c r="U150" s="200">
        <f t="shared" si="12"/>
        <v>-1331662</v>
      </c>
    </row>
    <row r="151" spans="1:21" ht="12.75" customHeight="1">
      <c r="A151" s="180">
        <v>34205</v>
      </c>
      <c r="B151" s="181" t="s">
        <v>513</v>
      </c>
      <c r="C151" s="254">
        <f t="shared" si="13"/>
        <v>3.52726407709222E-4</v>
      </c>
      <c r="D151" s="254">
        <f t="shared" si="14"/>
        <v>3.7439989265509148E-4</v>
      </c>
      <c r="E151" s="200">
        <v>10665973.581262359</v>
      </c>
      <c r="F151" s="200">
        <v>11160087</v>
      </c>
      <c r="G151" s="194">
        <v>0</v>
      </c>
      <c r="H151" s="200">
        <v>536406</v>
      </c>
      <c r="I151" s="200">
        <v>7432</v>
      </c>
      <c r="J151" s="200">
        <v>0</v>
      </c>
      <c r="K151" s="200">
        <f t="shared" si="10"/>
        <v>543838</v>
      </c>
      <c r="L151" s="182"/>
      <c r="M151" s="200">
        <v>562609</v>
      </c>
      <c r="N151" s="200">
        <v>3355211</v>
      </c>
      <c r="O151" s="200">
        <v>0</v>
      </c>
      <c r="P151" s="200">
        <v>1478003</v>
      </c>
      <c r="Q151" s="200">
        <f t="shared" si="11"/>
        <v>5395823</v>
      </c>
      <c r="R151" s="200"/>
      <c r="S151" s="183">
        <v>-164739</v>
      </c>
      <c r="T151" s="183">
        <v>-382871</v>
      </c>
      <c r="U151" s="200">
        <f t="shared" si="12"/>
        <v>-547610</v>
      </c>
    </row>
    <row r="152" spans="1:21" ht="12.75" customHeight="1">
      <c r="A152" s="180">
        <v>34220</v>
      </c>
      <c r="B152" s="181" t="s">
        <v>514</v>
      </c>
      <c r="C152" s="254">
        <f t="shared" si="13"/>
        <v>9.5852119914091941E-4</v>
      </c>
      <c r="D152" s="254">
        <f t="shared" si="14"/>
        <v>1.0071142836260497E-3</v>
      </c>
      <c r="E152" s="200">
        <v>28690858.499692827</v>
      </c>
      <c r="F152" s="200">
        <v>30327131</v>
      </c>
      <c r="G152" s="194">
        <v>0</v>
      </c>
      <c r="H152" s="200">
        <v>1457665</v>
      </c>
      <c r="I152" s="200">
        <v>20195</v>
      </c>
      <c r="J152" s="200">
        <v>2237742</v>
      </c>
      <c r="K152" s="200">
        <f t="shared" si="10"/>
        <v>3715602</v>
      </c>
      <c r="L152" s="182"/>
      <c r="M152" s="200">
        <v>1528869</v>
      </c>
      <c r="N152" s="200">
        <v>9117665</v>
      </c>
      <c r="O152" s="200">
        <v>0</v>
      </c>
      <c r="P152" s="200">
        <v>1716000</v>
      </c>
      <c r="Q152" s="200">
        <f t="shared" si="11"/>
        <v>12362534</v>
      </c>
      <c r="R152" s="200"/>
      <c r="S152" s="183">
        <v>-447674</v>
      </c>
      <c r="T152" s="183">
        <v>353167</v>
      </c>
      <c r="U152" s="200">
        <f t="shared" si="12"/>
        <v>-94507</v>
      </c>
    </row>
    <row r="153" spans="1:21" ht="12.75" customHeight="1">
      <c r="A153" s="180">
        <v>34230</v>
      </c>
      <c r="B153" s="181" t="s">
        <v>515</v>
      </c>
      <c r="C153" s="254">
        <f t="shared" si="13"/>
        <v>3.1500299176082108E-4</v>
      </c>
      <c r="D153" s="254">
        <f t="shared" si="14"/>
        <v>3.6732230760514573E-4</v>
      </c>
      <c r="E153" s="200">
        <v>10464346.02569198</v>
      </c>
      <c r="F153" s="200">
        <v>9966537</v>
      </c>
      <c r="G153" s="194">
        <v>0</v>
      </c>
      <c r="H153" s="200">
        <v>479039</v>
      </c>
      <c r="I153" s="200">
        <v>6637</v>
      </c>
      <c r="J153" s="200">
        <v>0</v>
      </c>
      <c r="K153" s="200">
        <f t="shared" si="10"/>
        <v>485676</v>
      </c>
      <c r="L153" s="182"/>
      <c r="M153" s="200">
        <v>502439</v>
      </c>
      <c r="N153" s="200">
        <v>2996378</v>
      </c>
      <c r="O153" s="200">
        <v>0</v>
      </c>
      <c r="P153" s="200">
        <v>3533018</v>
      </c>
      <c r="Q153" s="200">
        <f t="shared" si="11"/>
        <v>7031835</v>
      </c>
      <c r="R153" s="200"/>
      <c r="S153" s="183">
        <v>-147121</v>
      </c>
      <c r="T153" s="183">
        <v>-820914</v>
      </c>
      <c r="U153" s="200">
        <f t="shared" si="12"/>
        <v>-968035</v>
      </c>
    </row>
    <row r="154" spans="1:21" ht="12.75" customHeight="1">
      <c r="A154" s="180">
        <v>34300</v>
      </c>
      <c r="B154" s="181" t="s">
        <v>516</v>
      </c>
      <c r="C154" s="254">
        <f t="shared" si="13"/>
        <v>6.2100271215165719E-3</v>
      </c>
      <c r="D154" s="254">
        <f t="shared" si="14"/>
        <v>6.3442954914911184E-3</v>
      </c>
      <c r="E154" s="200">
        <v>180737466.62717146</v>
      </c>
      <c r="F154" s="200">
        <v>196482150</v>
      </c>
      <c r="G154" s="194">
        <v>0</v>
      </c>
      <c r="H154" s="200">
        <v>9443857</v>
      </c>
      <c r="I154" s="200">
        <v>130841</v>
      </c>
      <c r="J154" s="200">
        <v>6983160</v>
      </c>
      <c r="K154" s="200">
        <f t="shared" si="10"/>
        <v>16557858</v>
      </c>
      <c r="L154" s="182"/>
      <c r="M154" s="200">
        <v>9905176</v>
      </c>
      <c r="N154" s="200">
        <v>59071146</v>
      </c>
      <c r="O154" s="200">
        <v>0</v>
      </c>
      <c r="P154" s="200">
        <v>9797135</v>
      </c>
      <c r="Q154" s="200">
        <f t="shared" si="11"/>
        <v>78773457</v>
      </c>
      <c r="R154" s="200"/>
      <c r="S154" s="183">
        <v>-2900368</v>
      </c>
      <c r="T154" s="183">
        <v>132044</v>
      </c>
      <c r="U154" s="200">
        <f t="shared" si="12"/>
        <v>-2768324</v>
      </c>
    </row>
    <row r="155" spans="1:21" ht="12.75" customHeight="1">
      <c r="A155" s="180">
        <v>34400</v>
      </c>
      <c r="B155" s="181" t="s">
        <v>517</v>
      </c>
      <c r="C155" s="254">
        <f t="shared" si="13"/>
        <v>2.4664607290158448E-3</v>
      </c>
      <c r="D155" s="254">
        <f t="shared" si="14"/>
        <v>2.4814608055563174E-3</v>
      </c>
      <c r="E155" s="200">
        <v>70692315.660955802</v>
      </c>
      <c r="F155" s="200">
        <v>78037583</v>
      </c>
      <c r="G155" s="194">
        <v>0</v>
      </c>
      <c r="H155" s="200">
        <v>3750854</v>
      </c>
      <c r="I155" s="200">
        <v>51967</v>
      </c>
      <c r="J155" s="200">
        <v>0</v>
      </c>
      <c r="K155" s="200">
        <f t="shared" si="10"/>
        <v>3802821</v>
      </c>
      <c r="L155" s="182"/>
      <c r="M155" s="200">
        <v>3934077</v>
      </c>
      <c r="N155" s="200">
        <v>23461518</v>
      </c>
      <c r="O155" s="200">
        <v>0</v>
      </c>
      <c r="P155" s="200">
        <v>4593909</v>
      </c>
      <c r="Q155" s="200">
        <f t="shared" si="11"/>
        <v>31989504</v>
      </c>
      <c r="R155" s="200"/>
      <c r="S155" s="183">
        <v>-1151951</v>
      </c>
      <c r="T155" s="183">
        <v>-1156637</v>
      </c>
      <c r="U155" s="200">
        <f t="shared" si="12"/>
        <v>-2308588</v>
      </c>
    </row>
    <row r="156" spans="1:21" ht="12.75" customHeight="1">
      <c r="A156" s="180">
        <v>34405</v>
      </c>
      <c r="B156" s="181" t="s">
        <v>518</v>
      </c>
      <c r="C156" s="254">
        <f t="shared" si="13"/>
        <v>4.8957813003614608E-4</v>
      </c>
      <c r="D156" s="254">
        <f t="shared" si="14"/>
        <v>4.917855004349461E-4</v>
      </c>
      <c r="E156" s="200">
        <v>14010076.547001628</v>
      </c>
      <c r="F156" s="200">
        <v>15490007</v>
      </c>
      <c r="G156" s="194">
        <v>0</v>
      </c>
      <c r="H156" s="200">
        <v>744523</v>
      </c>
      <c r="I156" s="200">
        <v>10315</v>
      </c>
      <c r="J156" s="200">
        <v>0</v>
      </c>
      <c r="K156" s="200">
        <f t="shared" si="10"/>
        <v>754838</v>
      </c>
      <c r="L156" s="182"/>
      <c r="M156" s="200">
        <v>780891</v>
      </c>
      <c r="N156" s="200">
        <v>4656975</v>
      </c>
      <c r="O156" s="200">
        <v>0</v>
      </c>
      <c r="P156" s="200">
        <v>1314561</v>
      </c>
      <c r="Q156" s="200">
        <f t="shared" si="11"/>
        <v>6752427</v>
      </c>
      <c r="R156" s="200"/>
      <c r="S156" s="183">
        <v>-228656</v>
      </c>
      <c r="T156" s="183">
        <v>-423410</v>
      </c>
      <c r="U156" s="200">
        <f t="shared" si="12"/>
        <v>-652066</v>
      </c>
    </row>
    <row r="157" spans="1:21" ht="12.75" customHeight="1">
      <c r="A157" s="180">
        <v>34500</v>
      </c>
      <c r="B157" s="181" t="s">
        <v>519</v>
      </c>
      <c r="C157" s="254">
        <f t="shared" si="13"/>
        <v>4.5244575377851488E-3</v>
      </c>
      <c r="D157" s="254">
        <f t="shared" si="14"/>
        <v>4.5500235331930716E-3</v>
      </c>
      <c r="E157" s="200">
        <v>129621914.29864278</v>
      </c>
      <c r="F157" s="200">
        <v>143151572</v>
      </c>
      <c r="G157" s="194">
        <v>0</v>
      </c>
      <c r="H157" s="200">
        <v>6880539</v>
      </c>
      <c r="I157" s="200">
        <v>95328</v>
      </c>
      <c r="J157" s="200">
        <v>1900839</v>
      </c>
      <c r="K157" s="200">
        <f t="shared" si="10"/>
        <v>8876706</v>
      </c>
      <c r="L157" s="182"/>
      <c r="M157" s="200">
        <v>7216643</v>
      </c>
      <c r="N157" s="200">
        <v>43037637</v>
      </c>
      <c r="O157" s="200">
        <v>0</v>
      </c>
      <c r="P157" s="200">
        <v>2375345</v>
      </c>
      <c r="Q157" s="200">
        <f t="shared" si="11"/>
        <v>52629625</v>
      </c>
      <c r="R157" s="200"/>
      <c r="S157" s="183">
        <v>-2113130</v>
      </c>
      <c r="T157" s="183">
        <v>93917</v>
      </c>
      <c r="U157" s="200">
        <f t="shared" si="12"/>
        <v>-2019213</v>
      </c>
    </row>
    <row r="158" spans="1:21" ht="12.75" customHeight="1">
      <c r="A158" s="180">
        <v>34501</v>
      </c>
      <c r="B158" s="181" t="s">
        <v>520</v>
      </c>
      <c r="C158" s="254">
        <f t="shared" si="13"/>
        <v>6.0845557941295674E-5</v>
      </c>
      <c r="D158" s="254">
        <f t="shared" si="14"/>
        <v>6.2382532205905607E-5</v>
      </c>
      <c r="E158" s="200">
        <v>1777165.1474627876</v>
      </c>
      <c r="F158" s="200">
        <v>1925123</v>
      </c>
      <c r="G158" s="194">
        <v>0</v>
      </c>
      <c r="H158" s="200">
        <v>92530</v>
      </c>
      <c r="I158" s="200">
        <v>1282</v>
      </c>
      <c r="J158" s="200">
        <v>269732</v>
      </c>
      <c r="K158" s="200">
        <f t="shared" si="10"/>
        <v>363544</v>
      </c>
      <c r="L158" s="182"/>
      <c r="M158" s="200">
        <v>97050</v>
      </c>
      <c r="N158" s="200">
        <v>578776</v>
      </c>
      <c r="O158" s="200">
        <v>0</v>
      </c>
      <c r="P158" s="200">
        <v>61445</v>
      </c>
      <c r="Q158" s="200">
        <f t="shared" si="11"/>
        <v>737271</v>
      </c>
      <c r="R158" s="200"/>
      <c r="S158" s="183">
        <v>-28418</v>
      </c>
      <c r="T158" s="183">
        <v>63663</v>
      </c>
      <c r="U158" s="200">
        <f t="shared" si="12"/>
        <v>35245</v>
      </c>
    </row>
    <row r="159" spans="1:21" ht="12.75" customHeight="1">
      <c r="A159" s="180">
        <v>34505</v>
      </c>
      <c r="B159" s="181" t="s">
        <v>521</v>
      </c>
      <c r="C159" s="254">
        <f t="shared" si="13"/>
        <v>5.4835551366886682E-4</v>
      </c>
      <c r="D159" s="254">
        <f t="shared" si="14"/>
        <v>5.7045764060474494E-4</v>
      </c>
      <c r="E159" s="200">
        <v>16251303.067345377</v>
      </c>
      <c r="F159" s="200">
        <v>17349694</v>
      </c>
      <c r="G159" s="194">
        <v>0</v>
      </c>
      <c r="H159" s="200">
        <v>833908</v>
      </c>
      <c r="I159" s="200">
        <v>11554</v>
      </c>
      <c r="J159" s="200">
        <v>1348388</v>
      </c>
      <c r="K159" s="200">
        <f t="shared" si="10"/>
        <v>2193850</v>
      </c>
      <c r="L159" s="182"/>
      <c r="M159" s="200">
        <v>874643</v>
      </c>
      <c r="N159" s="200">
        <v>5216078</v>
      </c>
      <c r="O159" s="200">
        <v>0</v>
      </c>
      <c r="P159" s="200">
        <v>1335868</v>
      </c>
      <c r="Q159" s="200">
        <f t="shared" si="11"/>
        <v>7426589</v>
      </c>
      <c r="R159" s="200"/>
      <c r="S159" s="183">
        <v>-256107</v>
      </c>
      <c r="T159" s="183">
        <v>-9527</v>
      </c>
      <c r="U159" s="200">
        <f t="shared" si="12"/>
        <v>-265634</v>
      </c>
    </row>
    <row r="160" spans="1:21" ht="12.75" customHeight="1">
      <c r="A160" s="180">
        <v>34600</v>
      </c>
      <c r="B160" s="181" t="s">
        <v>522</v>
      </c>
      <c r="C160" s="254">
        <f t="shared" si="13"/>
        <v>9.7940253451162841E-4</v>
      </c>
      <c r="D160" s="254">
        <f t="shared" si="14"/>
        <v>1.034212050214099E-3</v>
      </c>
      <c r="E160" s="200">
        <v>29462824.700029336</v>
      </c>
      <c r="F160" s="200">
        <v>30987806</v>
      </c>
      <c r="G160" s="194">
        <v>0</v>
      </c>
      <c r="H160" s="200">
        <v>1489420</v>
      </c>
      <c r="I160" s="200">
        <v>20635</v>
      </c>
      <c r="J160" s="200">
        <v>143541</v>
      </c>
      <c r="K160" s="200">
        <f t="shared" si="10"/>
        <v>1653596</v>
      </c>
      <c r="L160" s="182"/>
      <c r="M160" s="200">
        <v>1562176</v>
      </c>
      <c r="N160" s="200">
        <v>9316293</v>
      </c>
      <c r="O160" s="200">
        <v>0</v>
      </c>
      <c r="P160" s="200">
        <v>2750364</v>
      </c>
      <c r="Q160" s="200">
        <f t="shared" si="11"/>
        <v>13628833</v>
      </c>
      <c r="R160" s="200"/>
      <c r="S160" s="183">
        <v>-457426</v>
      </c>
      <c r="T160" s="183">
        <v>-545188</v>
      </c>
      <c r="U160" s="200">
        <f t="shared" si="12"/>
        <v>-1002614</v>
      </c>
    </row>
    <row r="161" spans="1:21" ht="12.75" customHeight="1">
      <c r="A161" s="180">
        <v>34605</v>
      </c>
      <c r="B161" s="181" t="s">
        <v>523</v>
      </c>
      <c r="C161" s="254">
        <f t="shared" si="13"/>
        <v>1.872896883273166E-4</v>
      </c>
      <c r="D161" s="254">
        <f t="shared" si="14"/>
        <v>2.1136435515087883E-4</v>
      </c>
      <c r="E161" s="200">
        <v>6021386.9509216342</v>
      </c>
      <c r="F161" s="200">
        <v>5925752</v>
      </c>
      <c r="G161" s="194">
        <v>0</v>
      </c>
      <c r="H161" s="200">
        <v>284820</v>
      </c>
      <c r="I161" s="200">
        <v>3946</v>
      </c>
      <c r="J161" s="200">
        <v>0</v>
      </c>
      <c r="K161" s="200">
        <f t="shared" si="10"/>
        <v>288766</v>
      </c>
      <c r="L161" s="182"/>
      <c r="M161" s="200">
        <v>298733</v>
      </c>
      <c r="N161" s="200">
        <v>1781541</v>
      </c>
      <c r="O161" s="200">
        <v>0</v>
      </c>
      <c r="P161" s="200">
        <v>1742841</v>
      </c>
      <c r="Q161" s="200">
        <f t="shared" si="11"/>
        <v>3823115</v>
      </c>
      <c r="R161" s="200"/>
      <c r="S161" s="183">
        <v>-87473</v>
      </c>
      <c r="T161" s="183">
        <v>-430336</v>
      </c>
      <c r="U161" s="200">
        <f t="shared" si="12"/>
        <v>-517809</v>
      </c>
    </row>
    <row r="162" spans="1:21" ht="12.75" customHeight="1">
      <c r="A162" s="180">
        <v>34700</v>
      </c>
      <c r="B162" s="181" t="s">
        <v>524</v>
      </c>
      <c r="C162" s="254">
        <f t="shared" si="13"/>
        <v>2.9627774612225703E-3</v>
      </c>
      <c r="D162" s="254">
        <f t="shared" si="14"/>
        <v>2.9857631344190998E-3</v>
      </c>
      <c r="E162" s="200">
        <v>85058973.937684268</v>
      </c>
      <c r="F162" s="200">
        <v>93740796</v>
      </c>
      <c r="G162" s="194">
        <v>0</v>
      </c>
      <c r="H162" s="200">
        <v>4505624</v>
      </c>
      <c r="I162" s="200">
        <v>62424</v>
      </c>
      <c r="J162" s="200">
        <v>826776</v>
      </c>
      <c r="K162" s="200">
        <f t="shared" si="10"/>
        <v>5394824</v>
      </c>
      <c r="L162" s="182"/>
      <c r="M162" s="200">
        <v>4725717</v>
      </c>
      <c r="N162" s="200">
        <v>28182592</v>
      </c>
      <c r="O162" s="200">
        <v>0</v>
      </c>
      <c r="P162" s="200">
        <v>1682696</v>
      </c>
      <c r="Q162" s="200">
        <f t="shared" si="11"/>
        <v>34591005</v>
      </c>
      <c r="R162" s="200"/>
      <c r="S162" s="183">
        <v>-1383753</v>
      </c>
      <c r="T162" s="183">
        <v>-89977</v>
      </c>
      <c r="U162" s="200">
        <f t="shared" si="12"/>
        <v>-1473730</v>
      </c>
    </row>
    <row r="163" spans="1:21" ht="12.75" customHeight="1">
      <c r="A163" s="180">
        <v>34800</v>
      </c>
      <c r="B163" s="181" t="s">
        <v>525</v>
      </c>
      <c r="C163" s="254">
        <f t="shared" si="13"/>
        <v>3.1460946467609609E-4</v>
      </c>
      <c r="D163" s="254">
        <f t="shared" si="14"/>
        <v>3.3466886724004675E-4</v>
      </c>
      <c r="E163" s="200">
        <v>9534108.7603936195</v>
      </c>
      <c r="F163" s="200">
        <v>9954086</v>
      </c>
      <c r="G163" s="194">
        <v>0</v>
      </c>
      <c r="H163" s="200">
        <v>478440</v>
      </c>
      <c r="I163" s="200">
        <v>6629</v>
      </c>
      <c r="J163" s="200">
        <v>735734</v>
      </c>
      <c r="K163" s="200">
        <f t="shared" si="10"/>
        <v>1220803</v>
      </c>
      <c r="L163" s="182"/>
      <c r="M163" s="200">
        <v>501811</v>
      </c>
      <c r="N163" s="200">
        <v>2992635</v>
      </c>
      <c r="O163" s="200">
        <v>0</v>
      </c>
      <c r="P163" s="200">
        <v>700765</v>
      </c>
      <c r="Q163" s="200">
        <f t="shared" si="11"/>
        <v>4195211</v>
      </c>
      <c r="R163" s="200"/>
      <c r="S163" s="183">
        <v>-146937</v>
      </c>
      <c r="T163" s="183">
        <v>100238</v>
      </c>
      <c r="U163" s="200">
        <f t="shared" si="12"/>
        <v>-46699</v>
      </c>
    </row>
    <row r="164" spans="1:21" ht="12.75" customHeight="1">
      <c r="A164" s="180">
        <v>34900</v>
      </c>
      <c r="B164" s="181" t="s">
        <v>526</v>
      </c>
      <c r="C164" s="254">
        <f t="shared" si="13"/>
        <v>6.2735704149262401E-3</v>
      </c>
      <c r="D164" s="254">
        <f t="shared" si="14"/>
        <v>6.4350782034274575E-3</v>
      </c>
      <c r="E164" s="200">
        <v>183323701.3621273</v>
      </c>
      <c r="F164" s="200">
        <v>198492628</v>
      </c>
      <c r="G164" s="194">
        <v>0</v>
      </c>
      <c r="H164" s="200">
        <v>9540490</v>
      </c>
      <c r="I164" s="200">
        <v>132180</v>
      </c>
      <c r="J164" s="200">
        <v>4269504</v>
      </c>
      <c r="K164" s="200">
        <f t="shared" si="10"/>
        <v>13942174</v>
      </c>
      <c r="L164" s="182"/>
      <c r="M164" s="200">
        <v>10006529</v>
      </c>
      <c r="N164" s="200">
        <v>59675583</v>
      </c>
      <c r="O164" s="200">
        <v>0</v>
      </c>
      <c r="P164" s="200">
        <v>11766284</v>
      </c>
      <c r="Q164" s="200">
        <f t="shared" si="11"/>
        <v>81448396</v>
      </c>
      <c r="R164" s="200"/>
      <c r="S164" s="183">
        <v>-2930046</v>
      </c>
      <c r="T164" s="183">
        <v>-1226451</v>
      </c>
      <c r="U164" s="200">
        <f t="shared" si="12"/>
        <v>-4156497</v>
      </c>
    </row>
    <row r="165" spans="1:21" ht="12.75" customHeight="1">
      <c r="A165" s="180">
        <v>34901</v>
      </c>
      <c r="B165" s="181" t="s">
        <v>527</v>
      </c>
      <c r="C165" s="254">
        <f t="shared" si="13"/>
        <v>1.6705305342036315E-4</v>
      </c>
      <c r="D165" s="254">
        <f t="shared" si="14"/>
        <v>1.6698614280311698E-4</v>
      </c>
      <c r="E165" s="200">
        <v>4757132.2068078816</v>
      </c>
      <c r="F165" s="200">
        <v>5285475</v>
      </c>
      <c r="G165" s="194">
        <v>0</v>
      </c>
      <c r="H165" s="200">
        <v>254045</v>
      </c>
      <c r="I165" s="200">
        <v>3520</v>
      </c>
      <c r="J165" s="200">
        <v>193833</v>
      </c>
      <c r="K165" s="200">
        <f t="shared" si="10"/>
        <v>451398</v>
      </c>
      <c r="L165" s="182"/>
      <c r="M165" s="200">
        <v>266455</v>
      </c>
      <c r="N165" s="200">
        <v>1589045</v>
      </c>
      <c r="O165" s="200">
        <v>0</v>
      </c>
      <c r="P165" s="200">
        <v>232283</v>
      </c>
      <c r="Q165" s="200">
        <f t="shared" si="11"/>
        <v>2087783</v>
      </c>
      <c r="R165" s="200"/>
      <c r="S165" s="183">
        <v>-78021</v>
      </c>
      <c r="T165" s="183">
        <v>7404</v>
      </c>
      <c r="U165" s="200">
        <f t="shared" si="12"/>
        <v>-70617</v>
      </c>
    </row>
    <row r="166" spans="1:21" ht="12.75" customHeight="1">
      <c r="A166" s="180">
        <v>34903</v>
      </c>
      <c r="B166" s="181" t="s">
        <v>528</v>
      </c>
      <c r="C166" s="254">
        <f t="shared" si="13"/>
        <v>6.1808183788173018E-6</v>
      </c>
      <c r="D166" s="254">
        <f t="shared" si="14"/>
        <v>8.6749770803136087E-6</v>
      </c>
      <c r="E166" s="200">
        <v>247134.35599705199</v>
      </c>
      <c r="F166" s="200">
        <v>195558</v>
      </c>
      <c r="G166" s="194">
        <v>0</v>
      </c>
      <c r="H166" s="200">
        <v>9399</v>
      </c>
      <c r="I166" s="200">
        <v>130</v>
      </c>
      <c r="J166" s="200">
        <v>7164</v>
      </c>
      <c r="K166" s="200">
        <f t="shared" si="10"/>
        <v>16693</v>
      </c>
      <c r="L166" s="182"/>
      <c r="M166" s="200">
        <v>9859</v>
      </c>
      <c r="N166" s="200">
        <v>58793</v>
      </c>
      <c r="O166" s="200">
        <v>0</v>
      </c>
      <c r="P166" s="200">
        <v>131159</v>
      </c>
      <c r="Q166" s="200">
        <f t="shared" si="11"/>
        <v>199811</v>
      </c>
      <c r="R166" s="200"/>
      <c r="S166" s="183">
        <v>-2887</v>
      </c>
      <c r="T166" s="183">
        <v>-26331</v>
      </c>
      <c r="U166" s="200">
        <f t="shared" si="12"/>
        <v>-29218</v>
      </c>
    </row>
    <row r="167" spans="1:21" ht="12.75" customHeight="1">
      <c r="A167" s="180">
        <v>34905</v>
      </c>
      <c r="B167" s="181" t="s">
        <v>529</v>
      </c>
      <c r="C167" s="254">
        <f t="shared" si="13"/>
        <v>5.8956254983077603E-4</v>
      </c>
      <c r="D167" s="254">
        <f t="shared" si="14"/>
        <v>5.9694728321731041E-4</v>
      </c>
      <c r="E167" s="200">
        <v>17005944.919080593</v>
      </c>
      <c r="F167" s="200">
        <v>18653464</v>
      </c>
      <c r="G167" s="194">
        <v>0</v>
      </c>
      <c r="H167" s="200">
        <v>896573</v>
      </c>
      <c r="I167" s="200">
        <v>12422</v>
      </c>
      <c r="J167" s="200">
        <v>125584</v>
      </c>
      <c r="K167" s="200">
        <f t="shared" si="10"/>
        <v>1034579</v>
      </c>
      <c r="L167" s="182"/>
      <c r="M167" s="200">
        <v>940370</v>
      </c>
      <c r="N167" s="200">
        <v>5608049</v>
      </c>
      <c r="O167" s="200">
        <v>0</v>
      </c>
      <c r="P167" s="200">
        <v>1382377</v>
      </c>
      <c r="Q167" s="200">
        <f t="shared" si="11"/>
        <v>7930796</v>
      </c>
      <c r="R167" s="200"/>
      <c r="S167" s="183">
        <v>-275353</v>
      </c>
      <c r="T167" s="183">
        <v>-397880</v>
      </c>
      <c r="U167" s="200">
        <f t="shared" si="12"/>
        <v>-673233</v>
      </c>
    </row>
    <row r="168" spans="1:21" ht="12.75" customHeight="1">
      <c r="A168" s="180">
        <v>34910</v>
      </c>
      <c r="B168" s="181" t="s">
        <v>530</v>
      </c>
      <c r="C168" s="254">
        <f t="shared" si="13"/>
        <v>1.9817726889763783E-3</v>
      </c>
      <c r="D168" s="254">
        <f t="shared" si="14"/>
        <v>2.0407784519412657E-3</v>
      </c>
      <c r="E168" s="200">
        <v>58138075.038572073</v>
      </c>
      <c r="F168" s="200">
        <v>62702296</v>
      </c>
      <c r="G168" s="194">
        <v>0</v>
      </c>
      <c r="H168" s="200">
        <v>3013768</v>
      </c>
      <c r="I168" s="200">
        <v>41755</v>
      </c>
      <c r="J168" s="200">
        <v>885741</v>
      </c>
      <c r="K168" s="200">
        <f t="shared" si="10"/>
        <v>3941264</v>
      </c>
      <c r="L168" s="182"/>
      <c r="M168" s="200">
        <v>3160986</v>
      </c>
      <c r="N168" s="200">
        <v>18851058</v>
      </c>
      <c r="O168" s="200">
        <v>0</v>
      </c>
      <c r="P168" s="200">
        <v>3169429</v>
      </c>
      <c r="Q168" s="200">
        <f t="shared" si="11"/>
        <v>25181473</v>
      </c>
      <c r="R168" s="200"/>
      <c r="S168" s="183">
        <v>-925579</v>
      </c>
      <c r="T168" s="183">
        <v>-387781</v>
      </c>
      <c r="U168" s="200">
        <f t="shared" si="12"/>
        <v>-1313360</v>
      </c>
    </row>
    <row r="169" spans="1:21" ht="12.75" customHeight="1">
      <c r="A169" s="180">
        <v>35000</v>
      </c>
      <c r="B169" s="181" t="s">
        <v>531</v>
      </c>
      <c r="C169" s="254">
        <f t="shared" si="13"/>
        <v>1.3415304499788795E-3</v>
      </c>
      <c r="D169" s="254">
        <f t="shared" si="14"/>
        <v>1.3369667069172793E-3</v>
      </c>
      <c r="E169" s="200">
        <v>38087755.511574969</v>
      </c>
      <c r="F169" s="200">
        <v>42445352</v>
      </c>
      <c r="G169" s="194">
        <v>0</v>
      </c>
      <c r="H169" s="200">
        <v>2040123</v>
      </c>
      <c r="I169" s="200">
        <v>28265</v>
      </c>
      <c r="J169" s="200">
        <v>1357117</v>
      </c>
      <c r="K169" s="200">
        <f t="shared" si="10"/>
        <v>3425505</v>
      </c>
      <c r="L169" s="182"/>
      <c r="M169" s="200">
        <v>2139780</v>
      </c>
      <c r="N169" s="200">
        <v>12760933</v>
      </c>
      <c r="O169" s="200">
        <v>0</v>
      </c>
      <c r="P169" s="200">
        <v>778344</v>
      </c>
      <c r="Q169" s="200">
        <f t="shared" si="11"/>
        <v>15679057</v>
      </c>
      <c r="R169" s="200"/>
      <c r="S169" s="183">
        <v>-626556</v>
      </c>
      <c r="T169" s="183">
        <v>244294</v>
      </c>
      <c r="U169" s="200">
        <f t="shared" si="12"/>
        <v>-382262</v>
      </c>
    </row>
    <row r="170" spans="1:21" ht="12.75" customHeight="1">
      <c r="A170" s="180">
        <v>35005</v>
      </c>
      <c r="B170" s="181" t="s">
        <v>532</v>
      </c>
      <c r="C170" s="254">
        <f t="shared" si="13"/>
        <v>5.8377323574868099E-4</v>
      </c>
      <c r="D170" s="254">
        <f t="shared" si="14"/>
        <v>6.0010435552207224E-4</v>
      </c>
      <c r="E170" s="200">
        <v>17095884.180435419</v>
      </c>
      <c r="F170" s="200">
        <v>18470293</v>
      </c>
      <c r="G170" s="194">
        <v>0</v>
      </c>
      <c r="H170" s="200">
        <v>887769</v>
      </c>
      <c r="I170" s="200">
        <v>12300</v>
      </c>
      <c r="J170" s="200">
        <v>458508</v>
      </c>
      <c r="K170" s="200">
        <f t="shared" si="10"/>
        <v>1358577</v>
      </c>
      <c r="L170" s="182"/>
      <c r="M170" s="200">
        <v>931135</v>
      </c>
      <c r="N170" s="200">
        <v>5552979</v>
      </c>
      <c r="O170" s="200">
        <v>0</v>
      </c>
      <c r="P170" s="200">
        <v>1169119</v>
      </c>
      <c r="Q170" s="200">
        <f t="shared" si="11"/>
        <v>7653233</v>
      </c>
      <c r="R170" s="200"/>
      <c r="S170" s="183">
        <v>-272649</v>
      </c>
      <c r="T170" s="183">
        <v>-198393</v>
      </c>
      <c r="U170" s="200">
        <f t="shared" si="12"/>
        <v>-471042</v>
      </c>
    </row>
    <row r="171" spans="1:21" ht="12.75" customHeight="1">
      <c r="A171" s="180">
        <v>35100</v>
      </c>
      <c r="B171" s="181" t="s">
        <v>533</v>
      </c>
      <c r="C171" s="254">
        <f t="shared" si="13"/>
        <v>1.2027741115564351E-2</v>
      </c>
      <c r="D171" s="254">
        <f t="shared" si="14"/>
        <v>1.2064945651214787E-2</v>
      </c>
      <c r="E171" s="200">
        <v>343708409.37652481</v>
      </c>
      <c r="F171" s="200">
        <v>380551709</v>
      </c>
      <c r="G171" s="194">
        <v>0</v>
      </c>
      <c r="H171" s="200">
        <v>18291107</v>
      </c>
      <c r="I171" s="200">
        <v>253417</v>
      </c>
      <c r="J171" s="200">
        <v>13962516</v>
      </c>
      <c r="K171" s="200">
        <f t="shared" si="10"/>
        <v>32507040</v>
      </c>
      <c r="L171" s="182"/>
      <c r="M171" s="200">
        <v>19184600</v>
      </c>
      <c r="N171" s="200">
        <v>114410522</v>
      </c>
      <c r="O171" s="200">
        <v>0</v>
      </c>
      <c r="P171" s="200">
        <v>3603205</v>
      </c>
      <c r="Q171" s="200">
        <f t="shared" si="11"/>
        <v>137198327</v>
      </c>
      <c r="R171" s="200"/>
      <c r="S171" s="183">
        <v>-5617509</v>
      </c>
      <c r="T171" s="183">
        <v>3863070</v>
      </c>
      <c r="U171" s="200">
        <f t="shared" si="12"/>
        <v>-1754439</v>
      </c>
    </row>
    <row r="172" spans="1:21" ht="12.75" customHeight="1">
      <c r="A172" s="180">
        <v>35105</v>
      </c>
      <c r="B172" s="181" t="s">
        <v>534</v>
      </c>
      <c r="C172" s="254">
        <f t="shared" si="13"/>
        <v>1.0096584808811423E-3</v>
      </c>
      <c r="D172" s="254">
        <f t="shared" si="14"/>
        <v>1.0105255726331475E-3</v>
      </c>
      <c r="E172" s="200">
        <v>28788039.933612935</v>
      </c>
      <c r="F172" s="200">
        <v>31945089</v>
      </c>
      <c r="G172" s="194">
        <v>0</v>
      </c>
      <c r="H172" s="200">
        <v>1535431</v>
      </c>
      <c r="I172" s="200">
        <v>21273</v>
      </c>
      <c r="J172" s="200">
        <v>655708</v>
      </c>
      <c r="K172" s="200">
        <f t="shared" si="10"/>
        <v>2212412</v>
      </c>
      <c r="L172" s="182"/>
      <c r="M172" s="200">
        <v>1610435</v>
      </c>
      <c r="N172" s="200">
        <v>9604094</v>
      </c>
      <c r="O172" s="200">
        <v>0</v>
      </c>
      <c r="P172" s="200">
        <v>1651390</v>
      </c>
      <c r="Q172" s="200">
        <f t="shared" si="11"/>
        <v>12865919</v>
      </c>
      <c r="R172" s="200"/>
      <c r="S172" s="183">
        <v>-471557</v>
      </c>
      <c r="T172" s="183">
        <v>-382974</v>
      </c>
      <c r="U172" s="200">
        <f t="shared" si="12"/>
        <v>-854531</v>
      </c>
    </row>
    <row r="173" spans="1:21" ht="12.75" customHeight="1">
      <c r="A173" s="180">
        <v>35106</v>
      </c>
      <c r="B173" s="181" t="s">
        <v>535</v>
      </c>
      <c r="C173" s="254">
        <f t="shared" si="13"/>
        <v>2.5117094536375873E-4</v>
      </c>
      <c r="D173" s="254">
        <f t="shared" si="14"/>
        <v>2.6389466108317917E-4</v>
      </c>
      <c r="E173" s="200">
        <v>7517880.0490264948</v>
      </c>
      <c r="F173" s="200">
        <v>7946923</v>
      </c>
      <c r="G173" s="194">
        <v>0</v>
      </c>
      <c r="H173" s="200">
        <v>381967</v>
      </c>
      <c r="I173" s="200">
        <v>5292</v>
      </c>
      <c r="J173" s="200">
        <v>64605</v>
      </c>
      <c r="K173" s="200">
        <f t="shared" si="10"/>
        <v>451864</v>
      </c>
      <c r="L173" s="182"/>
      <c r="M173" s="200">
        <v>400625</v>
      </c>
      <c r="N173" s="200">
        <v>2389193</v>
      </c>
      <c r="O173" s="200">
        <v>0</v>
      </c>
      <c r="P173" s="200">
        <v>711821</v>
      </c>
      <c r="Q173" s="200">
        <f t="shared" si="11"/>
        <v>3501639</v>
      </c>
      <c r="R173" s="200"/>
      <c r="S173" s="183">
        <v>-117308</v>
      </c>
      <c r="T173" s="183">
        <v>-132426</v>
      </c>
      <c r="U173" s="200">
        <f t="shared" si="12"/>
        <v>-249734</v>
      </c>
    </row>
    <row r="174" spans="1:21" ht="12.75" customHeight="1">
      <c r="A174" s="180">
        <v>35200</v>
      </c>
      <c r="B174" s="181" t="s">
        <v>536</v>
      </c>
      <c r="C174" s="254">
        <f t="shared" si="13"/>
        <v>4.7124373760941586E-4</v>
      </c>
      <c r="D174" s="254">
        <f t="shared" si="14"/>
        <v>4.9375817323438675E-4</v>
      </c>
      <c r="E174" s="200">
        <v>14066274.415580325</v>
      </c>
      <c r="F174" s="200">
        <v>14909916</v>
      </c>
      <c r="G174" s="194">
        <v>0</v>
      </c>
      <c r="H174" s="200">
        <v>716641</v>
      </c>
      <c r="I174" s="200">
        <v>9929</v>
      </c>
      <c r="J174" s="200">
        <v>304773</v>
      </c>
      <c r="K174" s="200">
        <f t="shared" si="10"/>
        <v>1031343</v>
      </c>
      <c r="L174" s="182"/>
      <c r="M174" s="200">
        <v>751648</v>
      </c>
      <c r="N174" s="200">
        <v>4482574</v>
      </c>
      <c r="O174" s="200">
        <v>0</v>
      </c>
      <c r="P174" s="200">
        <v>1063063</v>
      </c>
      <c r="Q174" s="200">
        <f t="shared" si="11"/>
        <v>6297285</v>
      </c>
      <c r="R174" s="200"/>
      <c r="S174" s="183">
        <v>-220093</v>
      </c>
      <c r="T174" s="183">
        <v>-125663</v>
      </c>
      <c r="U174" s="200">
        <f t="shared" si="12"/>
        <v>-345756</v>
      </c>
    </row>
    <row r="175" spans="1:21" ht="12.75" customHeight="1">
      <c r="A175" s="180">
        <v>35300</v>
      </c>
      <c r="B175" s="181" t="s">
        <v>537</v>
      </c>
      <c r="C175" s="254">
        <f t="shared" si="13"/>
        <v>3.545061008425404E-3</v>
      </c>
      <c r="D175" s="254">
        <f t="shared" si="14"/>
        <v>3.7156287365948883E-3</v>
      </c>
      <c r="E175" s="200">
        <v>105851520.57938598</v>
      </c>
      <c r="F175" s="200">
        <v>112163956</v>
      </c>
      <c r="G175" s="194">
        <v>0</v>
      </c>
      <c r="H175" s="200">
        <v>5391128</v>
      </c>
      <c r="I175" s="200">
        <v>74692</v>
      </c>
      <c r="J175" s="200">
        <v>8037743</v>
      </c>
      <c r="K175" s="200">
        <f t="shared" si="10"/>
        <v>13503563</v>
      </c>
      <c r="L175" s="182"/>
      <c r="M175" s="200">
        <v>5654476</v>
      </c>
      <c r="N175" s="200">
        <v>33721401</v>
      </c>
      <c r="O175" s="200">
        <v>0</v>
      </c>
      <c r="P175" s="200">
        <v>6388435</v>
      </c>
      <c r="Q175" s="200">
        <f t="shared" si="11"/>
        <v>45764312</v>
      </c>
      <c r="R175" s="200"/>
      <c r="S175" s="183">
        <v>-1655707</v>
      </c>
      <c r="T175" s="183">
        <v>1275337</v>
      </c>
      <c r="U175" s="200">
        <f t="shared" si="12"/>
        <v>-380370</v>
      </c>
    </row>
    <row r="176" spans="1:21" ht="12.75" customHeight="1">
      <c r="A176" s="180">
        <v>35305</v>
      </c>
      <c r="B176" s="181" t="s">
        <v>538</v>
      </c>
      <c r="C176" s="254">
        <f t="shared" si="13"/>
        <v>1.2462479692906094E-3</v>
      </c>
      <c r="D176" s="254">
        <f t="shared" si="14"/>
        <v>1.2570596760761094E-3</v>
      </c>
      <c r="E176" s="200">
        <v>35811349.196752153</v>
      </c>
      <c r="F176" s="200">
        <v>39430662</v>
      </c>
      <c r="G176" s="194">
        <v>0</v>
      </c>
      <c r="H176" s="200">
        <v>1895223</v>
      </c>
      <c r="I176" s="200">
        <v>26258</v>
      </c>
      <c r="J176" s="200">
        <v>1113348</v>
      </c>
      <c r="K176" s="200">
        <f t="shared" si="10"/>
        <v>3034829</v>
      </c>
      <c r="L176" s="182"/>
      <c r="M176" s="200">
        <v>1987802</v>
      </c>
      <c r="N176" s="200">
        <v>11854585</v>
      </c>
      <c r="O176" s="200">
        <v>0</v>
      </c>
      <c r="P176" s="200">
        <v>1192700</v>
      </c>
      <c r="Q176" s="200">
        <f t="shared" si="11"/>
        <v>15035087</v>
      </c>
      <c r="R176" s="200"/>
      <c r="S176" s="183">
        <v>-582055</v>
      </c>
      <c r="T176" s="183">
        <v>-72440</v>
      </c>
      <c r="U176" s="200">
        <f t="shared" si="12"/>
        <v>-654495</v>
      </c>
    </row>
    <row r="177" spans="1:21" ht="12.75" customHeight="1">
      <c r="A177" s="180">
        <v>35400</v>
      </c>
      <c r="B177" s="181" t="s">
        <v>539</v>
      </c>
      <c r="C177" s="254">
        <f t="shared" si="13"/>
        <v>2.5831482575311643E-3</v>
      </c>
      <c r="D177" s="254">
        <f t="shared" si="14"/>
        <v>2.6383967859730639E-3</v>
      </c>
      <c r="E177" s="200">
        <v>75163136.977714434</v>
      </c>
      <c r="F177" s="200">
        <v>81729518</v>
      </c>
      <c r="G177" s="194">
        <v>0</v>
      </c>
      <c r="H177" s="200">
        <v>3928305</v>
      </c>
      <c r="I177" s="200">
        <v>54425</v>
      </c>
      <c r="J177" s="200">
        <v>495864</v>
      </c>
      <c r="K177" s="200">
        <f t="shared" si="10"/>
        <v>4478594</v>
      </c>
      <c r="L177" s="182"/>
      <c r="M177" s="200">
        <v>4120197</v>
      </c>
      <c r="N177" s="200">
        <v>24571475</v>
      </c>
      <c r="O177" s="200">
        <v>0</v>
      </c>
      <c r="P177" s="200">
        <v>3882205</v>
      </c>
      <c r="Q177" s="200">
        <f t="shared" si="11"/>
        <v>32573877</v>
      </c>
      <c r="R177" s="200"/>
      <c r="S177" s="183">
        <v>-1206449</v>
      </c>
      <c r="T177" s="183">
        <v>-705173</v>
      </c>
      <c r="U177" s="200">
        <f t="shared" si="12"/>
        <v>-1911622</v>
      </c>
    </row>
    <row r="178" spans="1:21" ht="12.75" customHeight="1">
      <c r="A178" s="180">
        <v>35401</v>
      </c>
      <c r="B178" s="181" t="s">
        <v>540</v>
      </c>
      <c r="C178" s="254">
        <f t="shared" si="13"/>
        <v>2.7380142344773188E-5</v>
      </c>
      <c r="D178" s="254">
        <f t="shared" si="14"/>
        <v>2.8058168245175876E-5</v>
      </c>
      <c r="E178" s="200">
        <v>799326.30086877407</v>
      </c>
      <c r="F178" s="200">
        <v>866294</v>
      </c>
      <c r="G178" s="194">
        <v>0</v>
      </c>
      <c r="H178" s="200">
        <v>41638</v>
      </c>
      <c r="I178" s="200">
        <v>577</v>
      </c>
      <c r="J178" s="200">
        <v>183579</v>
      </c>
      <c r="K178" s="200">
        <f t="shared" si="10"/>
        <v>225794</v>
      </c>
      <c r="L178" s="182"/>
      <c r="M178" s="200">
        <v>43672</v>
      </c>
      <c r="N178" s="200">
        <v>260446</v>
      </c>
      <c r="O178" s="200">
        <v>0</v>
      </c>
      <c r="P178" s="200">
        <v>176782</v>
      </c>
      <c r="Q178" s="200">
        <f t="shared" si="11"/>
        <v>480900</v>
      </c>
      <c r="R178" s="200"/>
      <c r="S178" s="183">
        <v>-12788</v>
      </c>
      <c r="T178" s="183">
        <v>18197</v>
      </c>
      <c r="U178" s="200">
        <f t="shared" si="12"/>
        <v>5409</v>
      </c>
    </row>
    <row r="179" spans="1:21" ht="12.75" customHeight="1">
      <c r="A179" s="180">
        <v>35405</v>
      </c>
      <c r="B179" s="181" t="s">
        <v>541</v>
      </c>
      <c r="C179" s="254">
        <f t="shared" si="13"/>
        <v>8.3287825083430537E-4</v>
      </c>
      <c r="D179" s="254">
        <f t="shared" si="14"/>
        <v>8.7148987817138872E-4</v>
      </c>
      <c r="E179" s="200">
        <v>24827165.283075243</v>
      </c>
      <c r="F179" s="200">
        <v>26351851</v>
      </c>
      <c r="G179" s="194">
        <v>0</v>
      </c>
      <c r="H179" s="200">
        <v>1266594</v>
      </c>
      <c r="I179" s="200">
        <v>17548</v>
      </c>
      <c r="J179" s="200">
        <v>0</v>
      </c>
      <c r="K179" s="200">
        <f t="shared" si="10"/>
        <v>1284142</v>
      </c>
      <c r="L179" s="182"/>
      <c r="M179" s="200">
        <v>1328465</v>
      </c>
      <c r="N179" s="200">
        <v>7922521</v>
      </c>
      <c r="O179" s="200">
        <v>0</v>
      </c>
      <c r="P179" s="200">
        <v>2662406</v>
      </c>
      <c r="Q179" s="200">
        <f t="shared" si="11"/>
        <v>11913392</v>
      </c>
      <c r="R179" s="200"/>
      <c r="S179" s="183">
        <v>-388992</v>
      </c>
      <c r="T179" s="183">
        <v>-689043</v>
      </c>
      <c r="U179" s="200">
        <f t="shared" si="12"/>
        <v>-1078035</v>
      </c>
    </row>
    <row r="180" spans="1:21" ht="12.75" customHeight="1">
      <c r="A180" s="180">
        <v>35500</v>
      </c>
      <c r="B180" s="181" t="s">
        <v>542</v>
      </c>
      <c r="C180" s="254">
        <f t="shared" si="13"/>
        <v>3.549130763068775E-3</v>
      </c>
      <c r="D180" s="254">
        <f t="shared" si="14"/>
        <v>3.665967602804457E-3</v>
      </c>
      <c r="E180" s="200">
        <v>104436764.98939911</v>
      </c>
      <c r="F180" s="200">
        <v>112292721</v>
      </c>
      <c r="G180" s="194">
        <v>0</v>
      </c>
      <c r="H180" s="200">
        <v>5397317</v>
      </c>
      <c r="I180" s="200">
        <v>74778</v>
      </c>
      <c r="J180" s="200">
        <v>0</v>
      </c>
      <c r="K180" s="200">
        <f t="shared" si="10"/>
        <v>5472095</v>
      </c>
      <c r="L180" s="182"/>
      <c r="M180" s="200">
        <v>5660968</v>
      </c>
      <c r="N180" s="200">
        <v>33760113</v>
      </c>
      <c r="O180" s="200">
        <v>0</v>
      </c>
      <c r="P180" s="200">
        <v>8720563</v>
      </c>
      <c r="Q180" s="200">
        <f t="shared" si="11"/>
        <v>48141644</v>
      </c>
      <c r="R180" s="200"/>
      <c r="S180" s="183">
        <v>-1657607</v>
      </c>
      <c r="T180" s="183">
        <v>-2057968</v>
      </c>
      <c r="U180" s="200">
        <f t="shared" si="12"/>
        <v>-3715575</v>
      </c>
    </row>
    <row r="181" spans="1:21" ht="12.75" customHeight="1">
      <c r="A181" s="180">
        <v>35600</v>
      </c>
      <c r="B181" s="181" t="s">
        <v>543</v>
      </c>
      <c r="C181" s="254">
        <f t="shared" si="13"/>
        <v>1.5021670934302284E-3</v>
      </c>
      <c r="D181" s="254">
        <f t="shared" si="14"/>
        <v>1.5455375316636313E-3</v>
      </c>
      <c r="E181" s="200">
        <v>44029559.850221165</v>
      </c>
      <c r="F181" s="200">
        <v>47527815</v>
      </c>
      <c r="G181" s="194">
        <v>0</v>
      </c>
      <c r="H181" s="200">
        <v>2284411</v>
      </c>
      <c r="I181" s="200">
        <v>31650</v>
      </c>
      <c r="J181" s="200">
        <v>2031420</v>
      </c>
      <c r="K181" s="200">
        <f t="shared" si="10"/>
        <v>4347481</v>
      </c>
      <c r="L181" s="182"/>
      <c r="M181" s="200">
        <v>2396001</v>
      </c>
      <c r="N181" s="200">
        <v>14288944</v>
      </c>
      <c r="O181" s="200">
        <v>0</v>
      </c>
      <c r="P181" s="200">
        <v>1973704</v>
      </c>
      <c r="Q181" s="200">
        <f t="shared" si="11"/>
        <v>18658649</v>
      </c>
      <c r="R181" s="200"/>
      <c r="S181" s="183">
        <v>-701581</v>
      </c>
      <c r="T181" s="183">
        <v>262713</v>
      </c>
      <c r="U181" s="200">
        <f t="shared" si="12"/>
        <v>-438868</v>
      </c>
    </row>
    <row r="182" spans="1:21" ht="12.75" customHeight="1">
      <c r="A182" s="180">
        <v>35700</v>
      </c>
      <c r="B182" s="181" t="s">
        <v>544</v>
      </c>
      <c r="C182" s="254">
        <f t="shared" si="13"/>
        <v>8.0867104110824101E-4</v>
      </c>
      <c r="D182" s="254">
        <f t="shared" si="14"/>
        <v>8.2560817163836945E-4</v>
      </c>
      <c r="E182" s="200">
        <v>23520078.717761397</v>
      </c>
      <c r="F182" s="200">
        <v>25585947</v>
      </c>
      <c r="G182" s="194">
        <v>0</v>
      </c>
      <c r="H182" s="200">
        <v>1229781</v>
      </c>
      <c r="I182" s="200">
        <v>17038</v>
      </c>
      <c r="J182" s="200">
        <v>1000527</v>
      </c>
      <c r="K182" s="200">
        <f t="shared" si="10"/>
        <v>2247346</v>
      </c>
      <c r="L182" s="182"/>
      <c r="M182" s="200">
        <v>1289854</v>
      </c>
      <c r="N182" s="200">
        <v>7692257</v>
      </c>
      <c r="O182" s="200">
        <v>0</v>
      </c>
      <c r="P182" s="200">
        <v>1939218</v>
      </c>
      <c r="Q182" s="200">
        <f t="shared" si="11"/>
        <v>10921329</v>
      </c>
      <c r="R182" s="200"/>
      <c r="S182" s="183">
        <v>-377687</v>
      </c>
      <c r="T182" s="183">
        <v>-121570</v>
      </c>
      <c r="U182" s="200">
        <f t="shared" si="12"/>
        <v>-499257</v>
      </c>
    </row>
    <row r="183" spans="1:21" ht="12.75" customHeight="1">
      <c r="A183" s="180">
        <v>35800</v>
      </c>
      <c r="B183" s="181" t="s">
        <v>545</v>
      </c>
      <c r="C183" s="254">
        <f t="shared" si="13"/>
        <v>1.0737108215341305E-3</v>
      </c>
      <c r="D183" s="254">
        <f t="shared" si="14"/>
        <v>1.1152962680613084E-3</v>
      </c>
      <c r="E183" s="200">
        <v>31772766.936611056</v>
      </c>
      <c r="F183" s="200">
        <v>33971673</v>
      </c>
      <c r="G183" s="194">
        <v>0</v>
      </c>
      <c r="H183" s="200">
        <v>1632839</v>
      </c>
      <c r="I183" s="200">
        <v>22622</v>
      </c>
      <c r="J183" s="200">
        <v>352065</v>
      </c>
      <c r="K183" s="200">
        <f t="shared" si="10"/>
        <v>2007526</v>
      </c>
      <c r="L183" s="182"/>
      <c r="M183" s="200">
        <v>1712600</v>
      </c>
      <c r="N183" s="200">
        <v>10213374</v>
      </c>
      <c r="O183" s="200">
        <v>0</v>
      </c>
      <c r="P183" s="200">
        <v>3848485</v>
      </c>
      <c r="Q183" s="200">
        <f t="shared" si="11"/>
        <v>15774459</v>
      </c>
      <c r="R183" s="200"/>
      <c r="S183" s="183">
        <v>-501472</v>
      </c>
      <c r="T183" s="183">
        <v>-776460</v>
      </c>
      <c r="U183" s="200">
        <f t="shared" si="12"/>
        <v>-1277932</v>
      </c>
    </row>
    <row r="184" spans="1:21" ht="12.75" customHeight="1">
      <c r="A184" s="180">
        <v>35805</v>
      </c>
      <c r="B184" s="181" t="s">
        <v>546</v>
      </c>
      <c r="C184" s="254">
        <f t="shared" si="13"/>
        <v>2.2287078214441638E-4</v>
      </c>
      <c r="D184" s="254">
        <f t="shared" si="14"/>
        <v>2.1173028710048846E-4</v>
      </c>
      <c r="E184" s="200">
        <v>6031811.6881708829</v>
      </c>
      <c r="F184" s="200">
        <v>7051520</v>
      </c>
      <c r="G184" s="194">
        <v>0</v>
      </c>
      <c r="H184" s="200">
        <v>338929</v>
      </c>
      <c r="I184" s="200">
        <v>4696</v>
      </c>
      <c r="J184" s="200">
        <v>1213491</v>
      </c>
      <c r="K184" s="200">
        <f t="shared" si="10"/>
        <v>1557116</v>
      </c>
      <c r="L184" s="182"/>
      <c r="M184" s="200">
        <v>355485</v>
      </c>
      <c r="N184" s="200">
        <v>2119996</v>
      </c>
      <c r="O184" s="200">
        <v>0</v>
      </c>
      <c r="P184" s="200">
        <v>0</v>
      </c>
      <c r="Q184" s="200">
        <f t="shared" si="11"/>
        <v>2475481</v>
      </c>
      <c r="R184" s="200"/>
      <c r="S184" s="183">
        <v>-104091</v>
      </c>
      <c r="T184" s="183">
        <v>293773</v>
      </c>
      <c r="U184" s="200">
        <f t="shared" si="12"/>
        <v>189682</v>
      </c>
    </row>
    <row r="185" spans="1:21" ht="12.75" customHeight="1">
      <c r="A185" s="180">
        <v>35900</v>
      </c>
      <c r="B185" s="181" t="s">
        <v>547</v>
      </c>
      <c r="C185" s="254">
        <f t="shared" si="13"/>
        <v>2.0998676670628074E-3</v>
      </c>
      <c r="D185" s="254">
        <f t="shared" si="14"/>
        <v>2.1906624093428698E-3</v>
      </c>
      <c r="E185" s="200">
        <v>62407997.015748739</v>
      </c>
      <c r="F185" s="200">
        <v>66438762</v>
      </c>
      <c r="G185" s="194">
        <v>0</v>
      </c>
      <c r="H185" s="200">
        <v>3193360</v>
      </c>
      <c r="I185" s="200">
        <v>44243</v>
      </c>
      <c r="J185" s="200">
        <v>260541</v>
      </c>
      <c r="K185" s="200">
        <f t="shared" si="10"/>
        <v>3498144</v>
      </c>
      <c r="L185" s="182"/>
      <c r="M185" s="200">
        <v>3349351</v>
      </c>
      <c r="N185" s="200">
        <v>19974404</v>
      </c>
      <c r="O185" s="200">
        <v>0</v>
      </c>
      <c r="P185" s="200">
        <v>4771041</v>
      </c>
      <c r="Q185" s="200">
        <f t="shared" si="11"/>
        <v>28094796</v>
      </c>
      <c r="R185" s="200"/>
      <c r="S185" s="183">
        <v>-980735</v>
      </c>
      <c r="T185" s="183">
        <v>-943238</v>
      </c>
      <c r="U185" s="200">
        <f t="shared" si="12"/>
        <v>-1923973</v>
      </c>
    </row>
    <row r="186" spans="1:21" ht="12.75" customHeight="1">
      <c r="A186" s="180">
        <v>35905</v>
      </c>
      <c r="B186" s="181" t="s">
        <v>548</v>
      </c>
      <c r="C186" s="254">
        <f t="shared" si="13"/>
        <v>2.4493393140573967E-4</v>
      </c>
      <c r="D186" s="254">
        <f t="shared" si="14"/>
        <v>2.6852393685256943E-4</v>
      </c>
      <c r="E186" s="200">
        <v>7649759.7157286983</v>
      </c>
      <c r="F186" s="200">
        <v>7749587</v>
      </c>
      <c r="G186" s="194">
        <v>0</v>
      </c>
      <c r="H186" s="200">
        <v>372482</v>
      </c>
      <c r="I186" s="200">
        <v>5161</v>
      </c>
      <c r="J186" s="200">
        <v>0</v>
      </c>
      <c r="K186" s="200">
        <f t="shared" si="10"/>
        <v>377643</v>
      </c>
      <c r="L186" s="182"/>
      <c r="M186" s="200">
        <v>390677</v>
      </c>
      <c r="N186" s="200">
        <v>2329865</v>
      </c>
      <c r="O186" s="200">
        <v>0</v>
      </c>
      <c r="P186" s="200">
        <v>1398717</v>
      </c>
      <c r="Q186" s="200">
        <f t="shared" si="11"/>
        <v>4119259</v>
      </c>
      <c r="R186" s="200"/>
      <c r="S186" s="183">
        <v>-114395</v>
      </c>
      <c r="T186" s="183">
        <v>-311231</v>
      </c>
      <c r="U186" s="200">
        <f t="shared" si="12"/>
        <v>-425626</v>
      </c>
    </row>
    <row r="187" spans="1:21" ht="12.75" customHeight="1">
      <c r="A187" s="180">
        <v>36000</v>
      </c>
      <c r="B187" s="181" t="s">
        <v>549</v>
      </c>
      <c r="C187" s="254">
        <f t="shared" si="13"/>
        <v>5.3358415516445143E-2</v>
      </c>
      <c r="D187" s="254">
        <f t="shared" si="14"/>
        <v>5.4374817480701533E-2</v>
      </c>
      <c r="E187" s="200">
        <v>1549039885.1940975</v>
      </c>
      <c r="F187" s="200">
        <v>1688233561</v>
      </c>
      <c r="G187" s="194">
        <v>0</v>
      </c>
      <c r="H187" s="200">
        <v>81144454</v>
      </c>
      <c r="I187" s="200">
        <v>1124229</v>
      </c>
      <c r="J187" s="200">
        <v>51794583</v>
      </c>
      <c r="K187" s="200">
        <f t="shared" si="10"/>
        <v>134063266</v>
      </c>
      <c r="L187" s="182"/>
      <c r="M187" s="200">
        <v>85108239</v>
      </c>
      <c r="N187" s="200">
        <v>507557000</v>
      </c>
      <c r="O187" s="200">
        <v>0</v>
      </c>
      <c r="P187" s="200">
        <v>56282031</v>
      </c>
      <c r="Q187" s="200">
        <f t="shared" si="11"/>
        <v>648947270</v>
      </c>
      <c r="R187" s="200"/>
      <c r="S187" s="183">
        <v>-24920836</v>
      </c>
      <c r="T187" s="183">
        <v>5220418</v>
      </c>
      <c r="U187" s="200">
        <f t="shared" si="12"/>
        <v>-19700418</v>
      </c>
    </row>
    <row r="188" spans="1:21" ht="12.75" customHeight="1">
      <c r="A188" s="180">
        <v>36001</v>
      </c>
      <c r="B188" s="181" t="s">
        <v>550</v>
      </c>
      <c r="C188" s="254">
        <f t="shared" si="13"/>
        <v>0</v>
      </c>
      <c r="D188" s="254">
        <f t="shared" si="14"/>
        <v>0</v>
      </c>
      <c r="E188" s="200">
        <v>0</v>
      </c>
      <c r="F188" s="200">
        <v>0</v>
      </c>
      <c r="G188" s="194">
        <v>0</v>
      </c>
      <c r="H188" s="200">
        <v>0</v>
      </c>
      <c r="I188" s="200">
        <v>0</v>
      </c>
      <c r="J188" s="200">
        <v>63726</v>
      </c>
      <c r="K188" s="200">
        <f t="shared" si="10"/>
        <v>63726</v>
      </c>
      <c r="L188" s="182"/>
      <c r="M188" s="200">
        <v>0</v>
      </c>
      <c r="N188" s="200">
        <v>0</v>
      </c>
      <c r="O188" s="200">
        <v>0</v>
      </c>
      <c r="P188" s="200">
        <v>873440</v>
      </c>
      <c r="Q188" s="200">
        <f t="shared" si="11"/>
        <v>873440</v>
      </c>
      <c r="R188" s="200"/>
      <c r="S188" s="183">
        <v>0</v>
      </c>
      <c r="T188" s="183">
        <v>-197118</v>
      </c>
      <c r="U188" s="200">
        <f t="shared" si="12"/>
        <v>-197118</v>
      </c>
    </row>
    <row r="189" spans="1:21" ht="12.75" customHeight="1">
      <c r="A189" s="180">
        <v>36002</v>
      </c>
      <c r="B189" s="181" t="s">
        <v>551</v>
      </c>
      <c r="C189" s="254">
        <f t="shared" si="13"/>
        <v>0</v>
      </c>
      <c r="D189" s="254">
        <f t="shared" si="14"/>
        <v>0</v>
      </c>
      <c r="E189" s="200">
        <v>0</v>
      </c>
      <c r="F189" s="200">
        <v>0</v>
      </c>
      <c r="G189" s="194">
        <v>0</v>
      </c>
      <c r="H189" s="200">
        <v>0</v>
      </c>
      <c r="I189" s="200">
        <v>0</v>
      </c>
      <c r="J189" s="200">
        <v>0</v>
      </c>
      <c r="K189" s="200">
        <f t="shared" si="10"/>
        <v>0</v>
      </c>
      <c r="L189" s="182"/>
      <c r="M189" s="200">
        <v>0</v>
      </c>
      <c r="N189" s="200">
        <v>0</v>
      </c>
      <c r="O189" s="200">
        <v>0</v>
      </c>
      <c r="P189" s="200">
        <v>3371812</v>
      </c>
      <c r="Q189" s="200">
        <f t="shared" si="11"/>
        <v>3371812</v>
      </c>
      <c r="R189" s="200"/>
      <c r="S189" s="183">
        <v>0</v>
      </c>
      <c r="T189" s="183">
        <v>-1070064</v>
      </c>
      <c r="U189" s="200">
        <f t="shared" si="12"/>
        <v>-1070064</v>
      </c>
    </row>
    <row r="190" spans="1:21" ht="12.75" customHeight="1">
      <c r="A190" s="180">
        <v>36003</v>
      </c>
      <c r="B190" s="181" t="s">
        <v>552</v>
      </c>
      <c r="C190" s="254">
        <f t="shared" si="13"/>
        <v>3.6482713642056275E-4</v>
      </c>
      <c r="D190" s="254">
        <f t="shared" si="14"/>
        <v>3.7541188597523467E-4</v>
      </c>
      <c r="E190" s="200">
        <v>10694803.434659259</v>
      </c>
      <c r="F190" s="200">
        <v>11542948</v>
      </c>
      <c r="G190" s="194">
        <v>0</v>
      </c>
      <c r="H190" s="200">
        <v>554808</v>
      </c>
      <c r="I190" s="200">
        <v>7687</v>
      </c>
      <c r="J190" s="200">
        <v>232050</v>
      </c>
      <c r="K190" s="200">
        <f t="shared" si="10"/>
        <v>794545</v>
      </c>
      <c r="L190" s="182"/>
      <c r="M190" s="200">
        <v>581910</v>
      </c>
      <c r="N190" s="200">
        <v>3470316</v>
      </c>
      <c r="O190" s="200">
        <v>0</v>
      </c>
      <c r="P190" s="200">
        <v>1191381</v>
      </c>
      <c r="Q190" s="200">
        <f t="shared" si="11"/>
        <v>5243607</v>
      </c>
      <c r="R190" s="200"/>
      <c r="S190" s="183">
        <v>-170391</v>
      </c>
      <c r="T190" s="183">
        <v>-199358</v>
      </c>
      <c r="U190" s="200">
        <f t="shared" si="12"/>
        <v>-369749</v>
      </c>
    </row>
    <row r="191" spans="1:21" ht="12.75" customHeight="1">
      <c r="A191" s="180">
        <v>36004</v>
      </c>
      <c r="B191" s="181" t="s">
        <v>553</v>
      </c>
      <c r="C191" s="254">
        <f t="shared" si="13"/>
        <v>2.5667378209496248E-4</v>
      </c>
      <c r="D191" s="254">
        <f t="shared" si="14"/>
        <v>2.2567946553566224E-4</v>
      </c>
      <c r="E191" s="200">
        <v>6429198.4705622448</v>
      </c>
      <c r="F191" s="200">
        <v>8121030</v>
      </c>
      <c r="G191" s="194">
        <v>0</v>
      </c>
      <c r="H191" s="200">
        <v>390335</v>
      </c>
      <c r="I191" s="200">
        <v>5408</v>
      </c>
      <c r="J191" s="200">
        <v>1662743</v>
      </c>
      <c r="K191" s="200">
        <f t="shared" si="10"/>
        <v>2058486</v>
      </c>
      <c r="L191" s="182"/>
      <c r="M191" s="200">
        <v>409402</v>
      </c>
      <c r="N191" s="200">
        <v>2441538</v>
      </c>
      <c r="O191" s="200">
        <v>0</v>
      </c>
      <c r="P191" s="200">
        <v>0</v>
      </c>
      <c r="Q191" s="200">
        <f t="shared" si="11"/>
        <v>2850940</v>
      </c>
      <c r="R191" s="200"/>
      <c r="S191" s="183">
        <v>-119878</v>
      </c>
      <c r="T191" s="183">
        <v>400080</v>
      </c>
      <c r="U191" s="200">
        <f t="shared" si="12"/>
        <v>280202</v>
      </c>
    </row>
    <row r="192" spans="1:21" ht="12.75" customHeight="1">
      <c r="A192" s="180">
        <v>36005</v>
      </c>
      <c r="B192" s="181" t="s">
        <v>554</v>
      </c>
      <c r="C192" s="254">
        <f t="shared" si="13"/>
        <v>4.1459905522255808E-3</v>
      </c>
      <c r="D192" s="254">
        <f t="shared" si="14"/>
        <v>4.3312898529120685E-3</v>
      </c>
      <c r="E192" s="200">
        <v>123390588.64663811</v>
      </c>
      <c r="F192" s="200">
        <v>131177066</v>
      </c>
      <c r="G192" s="194">
        <v>0</v>
      </c>
      <c r="H192" s="200">
        <v>6304987</v>
      </c>
      <c r="I192" s="200">
        <v>87353</v>
      </c>
      <c r="J192" s="200">
        <v>4862616</v>
      </c>
      <c r="K192" s="200">
        <f t="shared" si="10"/>
        <v>11254956</v>
      </c>
      <c r="L192" s="182"/>
      <c r="M192" s="200">
        <v>6612977</v>
      </c>
      <c r="N192" s="200">
        <v>39437575</v>
      </c>
      <c r="O192" s="200">
        <v>0</v>
      </c>
      <c r="P192" s="200">
        <v>12380634</v>
      </c>
      <c r="Q192" s="200">
        <f t="shared" si="11"/>
        <v>58431186</v>
      </c>
      <c r="R192" s="200"/>
      <c r="S192" s="183">
        <v>-1936368</v>
      </c>
      <c r="T192" s="183">
        <v>-2041739</v>
      </c>
      <c r="U192" s="200">
        <f t="shared" si="12"/>
        <v>-3978107</v>
      </c>
    </row>
    <row r="193" spans="1:21" ht="12.75" customHeight="1">
      <c r="A193" s="180">
        <v>36006</v>
      </c>
      <c r="B193" s="181" t="s">
        <v>555</v>
      </c>
      <c r="C193" s="254">
        <f t="shared" si="13"/>
        <v>6.1568233721951522E-4</v>
      </c>
      <c r="D193" s="254">
        <f t="shared" si="14"/>
        <v>5.8210031850589928E-4</v>
      </c>
      <c r="E193" s="200">
        <v>16582981.834740907</v>
      </c>
      <c r="F193" s="200">
        <v>19479881</v>
      </c>
      <c r="G193" s="194">
        <v>0</v>
      </c>
      <c r="H193" s="200">
        <v>936295</v>
      </c>
      <c r="I193" s="200">
        <v>12972</v>
      </c>
      <c r="J193" s="200">
        <v>3590450</v>
      </c>
      <c r="K193" s="200">
        <f t="shared" si="10"/>
        <v>4539717</v>
      </c>
      <c r="L193" s="182"/>
      <c r="M193" s="200">
        <v>982031</v>
      </c>
      <c r="N193" s="200">
        <v>5856506</v>
      </c>
      <c r="O193" s="200">
        <v>0</v>
      </c>
      <c r="P193" s="200">
        <v>0</v>
      </c>
      <c r="Q193" s="200">
        <f t="shared" si="11"/>
        <v>6838537</v>
      </c>
      <c r="R193" s="200"/>
      <c r="S193" s="183">
        <v>-287552</v>
      </c>
      <c r="T193" s="183">
        <v>907331</v>
      </c>
      <c r="U193" s="200">
        <f t="shared" si="12"/>
        <v>619779</v>
      </c>
    </row>
    <row r="194" spans="1:21" ht="12.75" customHeight="1">
      <c r="A194" s="180">
        <v>36007</v>
      </c>
      <c r="B194" s="181" t="s">
        <v>556</v>
      </c>
      <c r="C194" s="254">
        <f t="shared" si="13"/>
        <v>1.8800562885604451E-4</v>
      </c>
      <c r="D194" s="254">
        <f t="shared" si="14"/>
        <v>1.8291561237232694E-4</v>
      </c>
      <c r="E194" s="200">
        <v>5210933.8903068574</v>
      </c>
      <c r="F194" s="200">
        <v>5948404</v>
      </c>
      <c r="G194" s="194">
        <v>0</v>
      </c>
      <c r="H194" s="200">
        <v>285908</v>
      </c>
      <c r="I194" s="200">
        <v>3961</v>
      </c>
      <c r="J194" s="200">
        <v>616368</v>
      </c>
      <c r="K194" s="200">
        <f t="shared" si="10"/>
        <v>906237</v>
      </c>
      <c r="L194" s="182"/>
      <c r="M194" s="200">
        <v>299875</v>
      </c>
      <c r="N194" s="200">
        <v>1788351</v>
      </c>
      <c r="O194" s="200">
        <v>0</v>
      </c>
      <c r="P194" s="200">
        <v>0</v>
      </c>
      <c r="Q194" s="200">
        <f t="shared" si="11"/>
        <v>2088226</v>
      </c>
      <c r="R194" s="200"/>
      <c r="S194" s="183">
        <v>-87807</v>
      </c>
      <c r="T194" s="183">
        <v>159722</v>
      </c>
      <c r="U194" s="200">
        <f t="shared" si="12"/>
        <v>71915</v>
      </c>
    </row>
    <row r="195" spans="1:21" ht="12.75" customHeight="1">
      <c r="A195" s="180">
        <v>36008</v>
      </c>
      <c r="B195" s="181" t="s">
        <v>557</v>
      </c>
      <c r="C195" s="254">
        <f t="shared" si="13"/>
        <v>5.2970240570745131E-4</v>
      </c>
      <c r="D195" s="254">
        <f t="shared" si="14"/>
        <v>5.3631090546648133E-4</v>
      </c>
      <c r="E195" s="200">
        <v>15278524.54359029</v>
      </c>
      <c r="F195" s="200">
        <v>16759519</v>
      </c>
      <c r="G195" s="194">
        <v>0</v>
      </c>
      <c r="H195" s="200">
        <v>805541</v>
      </c>
      <c r="I195" s="200">
        <v>11161</v>
      </c>
      <c r="J195" s="200">
        <v>1328346</v>
      </c>
      <c r="K195" s="200">
        <f t="shared" si="10"/>
        <v>2145048</v>
      </c>
      <c r="L195" s="182"/>
      <c r="M195" s="200">
        <v>844891</v>
      </c>
      <c r="N195" s="200">
        <v>5038646</v>
      </c>
      <c r="O195" s="200">
        <v>0</v>
      </c>
      <c r="P195" s="200">
        <v>1607892</v>
      </c>
      <c r="Q195" s="200">
        <f t="shared" si="11"/>
        <v>7491429</v>
      </c>
      <c r="R195" s="200"/>
      <c r="S195" s="183">
        <v>-247395</v>
      </c>
      <c r="T195" s="183">
        <v>57202</v>
      </c>
      <c r="U195" s="200">
        <f t="shared" si="12"/>
        <v>-190193</v>
      </c>
    </row>
    <row r="196" spans="1:21" ht="12.75" customHeight="1">
      <c r="A196" s="180">
        <v>36009</v>
      </c>
      <c r="B196" s="181" t="s">
        <v>558</v>
      </c>
      <c r="C196" s="254">
        <f t="shared" si="13"/>
        <v>1.005670775576133E-4</v>
      </c>
      <c r="D196" s="254">
        <f t="shared" si="14"/>
        <v>1.2345998182400553E-4</v>
      </c>
      <c r="E196" s="200">
        <v>3517150.8601127444</v>
      </c>
      <c r="F196" s="200">
        <v>3181892</v>
      </c>
      <c r="G196" s="194">
        <v>0</v>
      </c>
      <c r="H196" s="200">
        <v>152937</v>
      </c>
      <c r="I196" s="200">
        <v>2119</v>
      </c>
      <c r="J196" s="200">
        <v>91557</v>
      </c>
      <c r="K196" s="200">
        <f t="shared" si="10"/>
        <v>246613</v>
      </c>
      <c r="L196" s="182"/>
      <c r="M196" s="200">
        <v>160407</v>
      </c>
      <c r="N196" s="200">
        <v>956616</v>
      </c>
      <c r="O196" s="200">
        <v>0</v>
      </c>
      <c r="P196" s="200">
        <v>2078870</v>
      </c>
      <c r="Q196" s="200">
        <f t="shared" si="11"/>
        <v>3195893</v>
      </c>
      <c r="R196" s="200"/>
      <c r="S196" s="183">
        <v>-46969</v>
      </c>
      <c r="T196" s="183">
        <v>-447290</v>
      </c>
      <c r="U196" s="200">
        <f t="shared" si="12"/>
        <v>-494259</v>
      </c>
    </row>
    <row r="197" spans="1:21" ht="12.75" customHeight="1">
      <c r="A197" s="180">
        <v>36100</v>
      </c>
      <c r="B197" s="181" t="s">
        <v>559</v>
      </c>
      <c r="C197" s="254">
        <f t="shared" si="13"/>
        <v>6.3977134027166807E-4</v>
      </c>
      <c r="D197" s="254">
        <f t="shared" si="14"/>
        <v>6.5075881018219442E-4</v>
      </c>
      <c r="E197" s="200">
        <v>18538937.679587558</v>
      </c>
      <c r="F197" s="200">
        <v>20242045</v>
      </c>
      <c r="G197" s="194">
        <v>0</v>
      </c>
      <c r="H197" s="200">
        <v>972928</v>
      </c>
      <c r="I197" s="200">
        <v>13480</v>
      </c>
      <c r="J197" s="200">
        <v>108528</v>
      </c>
      <c r="K197" s="200">
        <f t="shared" ref="K197:K260" si="15">SUM(G197:J197)</f>
        <v>1094936</v>
      </c>
      <c r="L197" s="182"/>
      <c r="M197" s="200">
        <v>1020454</v>
      </c>
      <c r="N197" s="200">
        <v>6085646</v>
      </c>
      <c r="O197" s="200">
        <v>0</v>
      </c>
      <c r="P197" s="200">
        <v>1136826</v>
      </c>
      <c r="Q197" s="200">
        <f t="shared" ref="Q197:Q260" si="16">SUM(M197:P197)</f>
        <v>8242926</v>
      </c>
      <c r="R197" s="200"/>
      <c r="S197" s="183">
        <v>-298803</v>
      </c>
      <c r="T197" s="183">
        <v>-229563</v>
      </c>
      <c r="U197" s="200">
        <f t="shared" ref="U197:U260" si="17">S197+T197</f>
        <v>-528366</v>
      </c>
    </row>
    <row r="198" spans="1:21" ht="12.75" customHeight="1">
      <c r="A198" s="180">
        <v>36102</v>
      </c>
      <c r="B198" s="181" t="s">
        <v>560</v>
      </c>
      <c r="C198" s="254">
        <f t="shared" ref="C198:C261" si="18">F198/$F$312</f>
        <v>2.5022535518459216E-4</v>
      </c>
      <c r="D198" s="254">
        <f t="shared" ref="D198:D261" si="19">E198/$E$312</f>
        <v>2.403484849320003E-4</v>
      </c>
      <c r="E198" s="200">
        <v>6847092.2157629197</v>
      </c>
      <c r="F198" s="200">
        <v>7917005</v>
      </c>
      <c r="G198" s="194">
        <v>0</v>
      </c>
      <c r="H198" s="200">
        <v>380529</v>
      </c>
      <c r="I198" s="200">
        <v>5272</v>
      </c>
      <c r="J198" s="200">
        <v>2333565</v>
      </c>
      <c r="K198" s="200">
        <f t="shared" si="15"/>
        <v>2719366</v>
      </c>
      <c r="L198" s="182"/>
      <c r="M198" s="200">
        <v>399117</v>
      </c>
      <c r="N198" s="200">
        <v>2380199</v>
      </c>
      <c r="O198" s="200">
        <v>0</v>
      </c>
      <c r="P198" s="200">
        <v>0</v>
      </c>
      <c r="Q198" s="200">
        <f t="shared" si="16"/>
        <v>2779316</v>
      </c>
      <c r="R198" s="200"/>
      <c r="S198" s="183">
        <v>-116867</v>
      </c>
      <c r="T198" s="183">
        <v>610515</v>
      </c>
      <c r="U198" s="200">
        <f t="shared" si="17"/>
        <v>493648</v>
      </c>
    </row>
    <row r="199" spans="1:21" ht="12.75" customHeight="1">
      <c r="A199" s="180">
        <v>36105</v>
      </c>
      <c r="B199" s="181" t="s">
        <v>561</v>
      </c>
      <c r="C199" s="254">
        <f t="shared" si="18"/>
        <v>3.1004867824505403E-4</v>
      </c>
      <c r="D199" s="254">
        <f t="shared" si="19"/>
        <v>3.448572517941095E-4</v>
      </c>
      <c r="E199" s="200">
        <v>9824357.349191919</v>
      </c>
      <c r="F199" s="200">
        <v>9809785</v>
      </c>
      <c r="G199" s="194">
        <v>0</v>
      </c>
      <c r="H199" s="200">
        <v>471504</v>
      </c>
      <c r="I199" s="200">
        <v>6533</v>
      </c>
      <c r="J199" s="200">
        <v>122408</v>
      </c>
      <c r="K199" s="200">
        <f t="shared" si="15"/>
        <v>600445</v>
      </c>
      <c r="L199" s="182"/>
      <c r="M199" s="200">
        <v>494537</v>
      </c>
      <c r="N199" s="200">
        <v>2949251</v>
      </c>
      <c r="O199" s="200">
        <v>0</v>
      </c>
      <c r="P199" s="200">
        <v>1260191</v>
      </c>
      <c r="Q199" s="200">
        <f t="shared" si="16"/>
        <v>4703979</v>
      </c>
      <c r="R199" s="200"/>
      <c r="S199" s="183">
        <v>-144807</v>
      </c>
      <c r="T199" s="183">
        <v>-228316</v>
      </c>
      <c r="U199" s="200">
        <f t="shared" si="17"/>
        <v>-373123</v>
      </c>
    </row>
    <row r="200" spans="1:21" ht="12.75" customHeight="1">
      <c r="A200" s="180">
        <v>36200</v>
      </c>
      <c r="B200" s="181" t="s">
        <v>562</v>
      </c>
      <c r="C200" s="254">
        <f t="shared" si="18"/>
        <v>1.272752465672624E-3</v>
      </c>
      <c r="D200" s="254">
        <f t="shared" si="19"/>
        <v>1.3707991354059187E-3</v>
      </c>
      <c r="E200" s="200">
        <v>39051580.009201646</v>
      </c>
      <c r="F200" s="200">
        <v>40269251</v>
      </c>
      <c r="G200" s="194">
        <v>0</v>
      </c>
      <c r="H200" s="200">
        <v>1935530</v>
      </c>
      <c r="I200" s="200">
        <v>26816</v>
      </c>
      <c r="J200" s="200">
        <v>1176762</v>
      </c>
      <c r="K200" s="200">
        <f t="shared" si="15"/>
        <v>3139108</v>
      </c>
      <c r="L200" s="182"/>
      <c r="M200" s="200">
        <v>2030078</v>
      </c>
      <c r="N200" s="200">
        <v>12106702</v>
      </c>
      <c r="O200" s="200">
        <v>0</v>
      </c>
      <c r="P200" s="200">
        <v>5336461</v>
      </c>
      <c r="Q200" s="200">
        <f t="shared" si="16"/>
        <v>19473241</v>
      </c>
      <c r="R200" s="200"/>
      <c r="S200" s="183">
        <v>-594434</v>
      </c>
      <c r="T200" s="183">
        <v>-769835</v>
      </c>
      <c r="U200" s="200">
        <f t="shared" si="17"/>
        <v>-1364269</v>
      </c>
    </row>
    <row r="201" spans="1:21" ht="12.75" customHeight="1">
      <c r="A201" s="180">
        <v>36205</v>
      </c>
      <c r="B201" s="181" t="s">
        <v>563</v>
      </c>
      <c r="C201" s="254">
        <f t="shared" si="18"/>
        <v>2.5579744079882798E-4</v>
      </c>
      <c r="D201" s="254">
        <f t="shared" si="19"/>
        <v>2.48980712567104E-4</v>
      </c>
      <c r="E201" s="200">
        <v>7093008.7176361652</v>
      </c>
      <c r="F201" s="200">
        <v>8093303</v>
      </c>
      <c r="G201" s="194">
        <v>0</v>
      </c>
      <c r="H201" s="200">
        <v>389002</v>
      </c>
      <c r="I201" s="200">
        <v>5389</v>
      </c>
      <c r="J201" s="200">
        <v>828201</v>
      </c>
      <c r="K201" s="200">
        <f t="shared" si="15"/>
        <v>1222592</v>
      </c>
      <c r="L201" s="182"/>
      <c r="M201" s="200">
        <v>408004</v>
      </c>
      <c r="N201" s="200">
        <v>2433202</v>
      </c>
      <c r="O201" s="200">
        <v>0</v>
      </c>
      <c r="P201" s="200">
        <v>314346</v>
      </c>
      <c r="Q201" s="200">
        <f t="shared" si="16"/>
        <v>3155552</v>
      </c>
      <c r="R201" s="200"/>
      <c r="S201" s="183">
        <v>-119469</v>
      </c>
      <c r="T201" s="183">
        <v>90430</v>
      </c>
      <c r="U201" s="200">
        <f t="shared" si="17"/>
        <v>-29039</v>
      </c>
    </row>
    <row r="202" spans="1:21" ht="12.75" customHeight="1">
      <c r="A202" s="180">
        <v>36300</v>
      </c>
      <c r="B202" s="181" t="s">
        <v>564</v>
      </c>
      <c r="C202" s="254">
        <f t="shared" si="18"/>
        <v>4.3671070082624761E-3</v>
      </c>
      <c r="D202" s="254">
        <f t="shared" si="19"/>
        <v>4.4355202281938519E-3</v>
      </c>
      <c r="E202" s="200">
        <v>126359922.90909398</v>
      </c>
      <c r="F202" s="200">
        <v>138173080</v>
      </c>
      <c r="G202" s="194">
        <v>0</v>
      </c>
      <c r="H202" s="200">
        <v>6641249</v>
      </c>
      <c r="I202" s="200">
        <v>92012</v>
      </c>
      <c r="J202" s="200">
        <v>5387868</v>
      </c>
      <c r="K202" s="200">
        <f t="shared" si="15"/>
        <v>12121129</v>
      </c>
      <c r="L202" s="182"/>
      <c r="M202" s="200">
        <v>6965664</v>
      </c>
      <c r="N202" s="200">
        <v>41540884</v>
      </c>
      <c r="O202" s="200">
        <v>0</v>
      </c>
      <c r="P202" s="200">
        <v>8244188</v>
      </c>
      <c r="Q202" s="200">
        <f t="shared" si="16"/>
        <v>56750736</v>
      </c>
      <c r="R202" s="200"/>
      <c r="S202" s="183">
        <v>-2039640</v>
      </c>
      <c r="T202" s="183">
        <v>-138027</v>
      </c>
      <c r="U202" s="200">
        <f t="shared" si="17"/>
        <v>-2177667</v>
      </c>
    </row>
    <row r="203" spans="1:21" ht="12.75" customHeight="1">
      <c r="A203" s="180">
        <v>36301</v>
      </c>
      <c r="B203" s="181" t="s">
        <v>565</v>
      </c>
      <c r="C203" s="254">
        <f t="shared" si="18"/>
        <v>8.768299258614009E-5</v>
      </c>
      <c r="D203" s="254">
        <f t="shared" si="19"/>
        <v>7.4529737723882028E-5</v>
      </c>
      <c r="E203" s="200">
        <v>2123216.9911802141</v>
      </c>
      <c r="F203" s="200">
        <v>2774246</v>
      </c>
      <c r="G203" s="194">
        <v>0</v>
      </c>
      <c r="H203" s="200">
        <v>133343</v>
      </c>
      <c r="I203" s="200">
        <v>1847</v>
      </c>
      <c r="J203" s="200">
        <v>871195</v>
      </c>
      <c r="K203" s="200">
        <f t="shared" si="15"/>
        <v>1006385</v>
      </c>
      <c r="L203" s="182"/>
      <c r="M203" s="200">
        <v>139857</v>
      </c>
      <c r="N203" s="200">
        <v>834060</v>
      </c>
      <c r="O203" s="200">
        <v>0</v>
      </c>
      <c r="P203" s="200">
        <v>0</v>
      </c>
      <c r="Q203" s="200">
        <f t="shared" si="16"/>
        <v>973917</v>
      </c>
      <c r="R203" s="200"/>
      <c r="S203" s="183">
        <v>-40952</v>
      </c>
      <c r="T203" s="183">
        <v>220403</v>
      </c>
      <c r="U203" s="200">
        <f t="shared" si="17"/>
        <v>179451</v>
      </c>
    </row>
    <row r="204" spans="1:21" ht="12.75" customHeight="1">
      <c r="A204" s="180">
        <v>36302</v>
      </c>
      <c r="B204" s="181" t="s">
        <v>566</v>
      </c>
      <c r="C204" s="254">
        <f t="shared" si="18"/>
        <v>1.2548807860015258E-4</v>
      </c>
      <c r="D204" s="254">
        <f t="shared" si="19"/>
        <v>1.1518833254652807E-4</v>
      </c>
      <c r="E204" s="200">
        <v>3281506.5813674023</v>
      </c>
      <c r="F204" s="200">
        <v>3970380</v>
      </c>
      <c r="G204" s="194">
        <v>0</v>
      </c>
      <c r="H204" s="200">
        <v>190835</v>
      </c>
      <c r="I204" s="200">
        <v>2644</v>
      </c>
      <c r="J204" s="200">
        <v>436786</v>
      </c>
      <c r="K204" s="200">
        <f t="shared" si="15"/>
        <v>630265</v>
      </c>
      <c r="L204" s="182"/>
      <c r="M204" s="200">
        <v>200157</v>
      </c>
      <c r="N204" s="200">
        <v>1193670</v>
      </c>
      <c r="O204" s="200">
        <v>0</v>
      </c>
      <c r="P204" s="200">
        <v>17468</v>
      </c>
      <c r="Q204" s="200">
        <f t="shared" si="16"/>
        <v>1411295</v>
      </c>
      <c r="R204" s="200"/>
      <c r="S204" s="183">
        <v>-58609</v>
      </c>
      <c r="T204" s="183">
        <v>94064</v>
      </c>
      <c r="U204" s="200">
        <f t="shared" si="17"/>
        <v>35455</v>
      </c>
    </row>
    <row r="205" spans="1:21" ht="12.75" customHeight="1">
      <c r="A205" s="180">
        <v>36303</v>
      </c>
      <c r="B205" s="181" t="s">
        <v>714</v>
      </c>
      <c r="C205" s="254">
        <f t="shared" si="18"/>
        <v>1.8502353364297129E-4</v>
      </c>
      <c r="D205" s="254">
        <f t="shared" si="19"/>
        <v>1.4055826267722781E-4</v>
      </c>
      <c r="E205" s="200">
        <v>4004249.8562480812</v>
      </c>
      <c r="F205" s="200">
        <v>5854052</v>
      </c>
      <c r="G205" s="194">
        <v>0</v>
      </c>
      <c r="H205" s="200">
        <v>281373</v>
      </c>
      <c r="I205" s="200">
        <v>3898</v>
      </c>
      <c r="J205" s="200">
        <v>5664001</v>
      </c>
      <c r="K205" s="200">
        <f t="shared" si="15"/>
        <v>5949272</v>
      </c>
      <c r="L205" s="182"/>
      <c r="M205" s="200">
        <v>295118</v>
      </c>
      <c r="N205" s="200">
        <v>1759984</v>
      </c>
      <c r="O205" s="200">
        <v>0</v>
      </c>
      <c r="P205" s="200">
        <v>0</v>
      </c>
      <c r="Q205" s="200">
        <f t="shared" si="16"/>
        <v>2055102</v>
      </c>
      <c r="R205" s="200"/>
      <c r="S205" s="183">
        <v>-86414</v>
      </c>
      <c r="T205" s="183">
        <v>1339133</v>
      </c>
      <c r="U205" s="200">
        <f t="shared" si="17"/>
        <v>1252719</v>
      </c>
    </row>
    <row r="206" spans="1:21" ht="12.75" customHeight="1">
      <c r="A206" s="180">
        <v>36305</v>
      </c>
      <c r="B206" s="181" t="s">
        <v>567</v>
      </c>
      <c r="C206" s="254">
        <f t="shared" si="18"/>
        <v>7.9451465408909253E-4</v>
      </c>
      <c r="D206" s="254">
        <f t="shared" si="19"/>
        <v>8.0104096947567415E-4</v>
      </c>
      <c r="E206" s="200">
        <v>22820203.706113804</v>
      </c>
      <c r="F206" s="200">
        <v>25138046</v>
      </c>
      <c r="G206" s="194">
        <v>0</v>
      </c>
      <c r="H206" s="200">
        <v>1208253</v>
      </c>
      <c r="I206" s="200">
        <v>16740</v>
      </c>
      <c r="J206" s="200">
        <v>0</v>
      </c>
      <c r="K206" s="200">
        <f t="shared" si="15"/>
        <v>1224993</v>
      </c>
      <c r="L206" s="182"/>
      <c r="M206" s="200">
        <v>1267274</v>
      </c>
      <c r="N206" s="200">
        <v>7557598</v>
      </c>
      <c r="O206" s="200">
        <v>0</v>
      </c>
      <c r="P206" s="200">
        <v>1765559</v>
      </c>
      <c r="Q206" s="200">
        <f t="shared" si="16"/>
        <v>10590431</v>
      </c>
      <c r="R206" s="200"/>
      <c r="S206" s="183">
        <v>-371075</v>
      </c>
      <c r="T206" s="183">
        <v>-555458</v>
      </c>
      <c r="U206" s="200">
        <f t="shared" si="17"/>
        <v>-926533</v>
      </c>
    </row>
    <row r="207" spans="1:21" ht="12.75" customHeight="1">
      <c r="A207" s="180">
        <v>36310</v>
      </c>
      <c r="B207" s="181" t="s">
        <v>568</v>
      </c>
      <c r="C207" s="254">
        <f t="shared" si="18"/>
        <v>0</v>
      </c>
      <c r="D207" s="254">
        <f t="shared" si="19"/>
        <v>0</v>
      </c>
      <c r="E207" s="200">
        <v>0</v>
      </c>
      <c r="F207" s="200">
        <v>0</v>
      </c>
      <c r="G207" s="194">
        <v>0</v>
      </c>
      <c r="H207" s="200">
        <v>0</v>
      </c>
      <c r="I207" s="200">
        <v>0</v>
      </c>
      <c r="J207" s="200">
        <v>535767</v>
      </c>
      <c r="K207" s="200">
        <f t="shared" si="15"/>
        <v>535767</v>
      </c>
      <c r="L207" s="182"/>
      <c r="M207" s="200">
        <v>0</v>
      </c>
      <c r="N207" s="200">
        <v>0</v>
      </c>
      <c r="O207" s="200">
        <v>0</v>
      </c>
      <c r="P207" s="200">
        <v>719924</v>
      </c>
      <c r="Q207" s="200">
        <f t="shared" si="16"/>
        <v>719924</v>
      </c>
      <c r="R207" s="200"/>
      <c r="S207" s="183">
        <v>0</v>
      </c>
      <c r="T207" s="183">
        <v>-1392</v>
      </c>
      <c r="U207" s="200">
        <f t="shared" si="17"/>
        <v>-1392</v>
      </c>
    </row>
    <row r="208" spans="1:21" ht="12.75" customHeight="1">
      <c r="A208" s="180">
        <v>36400</v>
      </c>
      <c r="B208" s="181" t="s">
        <v>569</v>
      </c>
      <c r="C208" s="254">
        <f t="shared" si="18"/>
        <v>4.5944079489814438E-3</v>
      </c>
      <c r="D208" s="254">
        <f t="shared" si="19"/>
        <v>4.8734208862737027E-3</v>
      </c>
      <c r="E208" s="200">
        <v>138834918.07315463</v>
      </c>
      <c r="F208" s="200">
        <v>145364768</v>
      </c>
      <c r="G208" s="194">
        <v>0</v>
      </c>
      <c r="H208" s="200">
        <v>6986915</v>
      </c>
      <c r="I208" s="200">
        <v>96801</v>
      </c>
      <c r="J208" s="200">
        <v>8792895</v>
      </c>
      <c r="K208" s="200">
        <f t="shared" si="15"/>
        <v>15876611</v>
      </c>
      <c r="L208" s="182"/>
      <c r="M208" s="200">
        <v>7328216</v>
      </c>
      <c r="N208" s="200">
        <v>43703020</v>
      </c>
      <c r="O208" s="200">
        <v>0</v>
      </c>
      <c r="P208" s="200">
        <v>16393835</v>
      </c>
      <c r="Q208" s="200">
        <f t="shared" si="16"/>
        <v>67425071</v>
      </c>
      <c r="R208" s="200"/>
      <c r="S208" s="183">
        <v>-2145800</v>
      </c>
      <c r="T208" s="183">
        <v>-674175</v>
      </c>
      <c r="U208" s="200">
        <f t="shared" si="17"/>
        <v>-2819975</v>
      </c>
    </row>
    <row r="209" spans="1:21" ht="12.75" customHeight="1">
      <c r="A209" s="180">
        <v>36405</v>
      </c>
      <c r="B209" s="181" t="s">
        <v>570</v>
      </c>
      <c r="C209" s="254">
        <f t="shared" si="18"/>
        <v>7.5638333029750941E-4</v>
      </c>
      <c r="D209" s="254">
        <f t="shared" si="19"/>
        <v>8.1003179633812154E-4</v>
      </c>
      <c r="E209" s="200">
        <v>23076336.049284399</v>
      </c>
      <c r="F209" s="200">
        <v>23931590</v>
      </c>
      <c r="G209" s="194">
        <v>0</v>
      </c>
      <c r="H209" s="200">
        <v>1150265</v>
      </c>
      <c r="I209" s="200">
        <v>15937</v>
      </c>
      <c r="J209" s="200">
        <v>641148</v>
      </c>
      <c r="K209" s="200">
        <f t="shared" si="15"/>
        <v>1807350</v>
      </c>
      <c r="L209" s="182"/>
      <c r="M209" s="200">
        <v>1206454</v>
      </c>
      <c r="N209" s="200">
        <v>7194885</v>
      </c>
      <c r="O209" s="200">
        <v>0</v>
      </c>
      <c r="P209" s="200">
        <v>2126362</v>
      </c>
      <c r="Q209" s="200">
        <f t="shared" si="16"/>
        <v>10527701</v>
      </c>
      <c r="R209" s="200"/>
      <c r="S209" s="183">
        <v>-353266</v>
      </c>
      <c r="T209" s="183">
        <v>-291027</v>
      </c>
      <c r="U209" s="200">
        <f t="shared" si="17"/>
        <v>-644293</v>
      </c>
    </row>
    <row r="210" spans="1:21" ht="12.75" customHeight="1">
      <c r="A210" s="180">
        <v>36500</v>
      </c>
      <c r="B210" s="181" t="s">
        <v>571</v>
      </c>
      <c r="C210" s="254">
        <f t="shared" si="18"/>
        <v>9.557464649829794E-3</v>
      </c>
      <c r="D210" s="254">
        <f t="shared" si="19"/>
        <v>9.821103098305653E-3</v>
      </c>
      <c r="E210" s="200">
        <v>279785406.56763053</v>
      </c>
      <c r="F210" s="200">
        <v>302393398</v>
      </c>
      <c r="G210" s="194">
        <v>0</v>
      </c>
      <c r="H210" s="200">
        <v>14534451</v>
      </c>
      <c r="I210" s="200">
        <v>201370</v>
      </c>
      <c r="J210" s="200">
        <v>12697329</v>
      </c>
      <c r="K210" s="200">
        <f t="shared" si="15"/>
        <v>27433150</v>
      </c>
      <c r="L210" s="182"/>
      <c r="M210" s="200">
        <v>15244437</v>
      </c>
      <c r="N210" s="200">
        <v>90912709</v>
      </c>
      <c r="O210" s="200">
        <v>0</v>
      </c>
      <c r="P210" s="200">
        <v>11284257</v>
      </c>
      <c r="Q210" s="200">
        <f t="shared" si="16"/>
        <v>117441403</v>
      </c>
      <c r="R210" s="200"/>
      <c r="S210" s="183">
        <v>-4463776</v>
      </c>
      <c r="T210" s="183">
        <v>1901551</v>
      </c>
      <c r="U210" s="200">
        <f t="shared" si="17"/>
        <v>-2562225</v>
      </c>
    </row>
    <row r="211" spans="1:21" ht="12.75" customHeight="1">
      <c r="A211" s="180">
        <v>36501</v>
      </c>
      <c r="B211" s="181" t="s">
        <v>572</v>
      </c>
      <c r="C211" s="254">
        <f t="shared" si="18"/>
        <v>1.2844725941788199E-4</v>
      </c>
      <c r="D211" s="254">
        <f t="shared" si="19"/>
        <v>1.3194215214864364E-4</v>
      </c>
      <c r="E211" s="200">
        <v>3758792.5014945753</v>
      </c>
      <c r="F211" s="200">
        <v>4064007</v>
      </c>
      <c r="G211" s="194">
        <v>0</v>
      </c>
      <c r="H211" s="200">
        <v>195335</v>
      </c>
      <c r="I211" s="200">
        <v>2706</v>
      </c>
      <c r="J211" s="200">
        <v>510956</v>
      </c>
      <c r="K211" s="200">
        <f t="shared" si="15"/>
        <v>708997</v>
      </c>
      <c r="L211" s="182"/>
      <c r="M211" s="200">
        <v>204877</v>
      </c>
      <c r="N211" s="200">
        <v>1221819</v>
      </c>
      <c r="O211" s="200">
        <v>0</v>
      </c>
      <c r="P211" s="200">
        <v>146705</v>
      </c>
      <c r="Q211" s="200">
        <f t="shared" si="16"/>
        <v>1573401</v>
      </c>
      <c r="R211" s="200"/>
      <c r="S211" s="183">
        <v>-59991</v>
      </c>
      <c r="T211" s="183">
        <v>118988</v>
      </c>
      <c r="U211" s="200">
        <f t="shared" si="17"/>
        <v>58997</v>
      </c>
    </row>
    <row r="212" spans="1:21" ht="12.75" customHeight="1">
      <c r="A212" s="180">
        <v>36502</v>
      </c>
      <c r="B212" s="181" t="s">
        <v>573</v>
      </c>
      <c r="C212" s="254">
        <f t="shared" si="18"/>
        <v>4.5664502374497567E-5</v>
      </c>
      <c r="D212" s="254">
        <f t="shared" si="19"/>
        <v>4.7076080521378093E-5</v>
      </c>
      <c r="E212" s="200">
        <v>1341112.1130127015</v>
      </c>
      <c r="F212" s="200">
        <v>1444802</v>
      </c>
      <c r="G212" s="194">
        <v>0</v>
      </c>
      <c r="H212" s="200">
        <v>69444</v>
      </c>
      <c r="I212" s="200">
        <v>962</v>
      </c>
      <c r="J212" s="200">
        <v>55364</v>
      </c>
      <c r="K212" s="200">
        <f t="shared" si="15"/>
        <v>125770</v>
      </c>
      <c r="L212" s="182"/>
      <c r="M212" s="200">
        <v>72836</v>
      </c>
      <c r="N212" s="200">
        <v>434371</v>
      </c>
      <c r="O212" s="200">
        <v>0</v>
      </c>
      <c r="P212" s="200">
        <v>78260</v>
      </c>
      <c r="Q212" s="200">
        <f t="shared" si="16"/>
        <v>585467</v>
      </c>
      <c r="R212" s="200"/>
      <c r="S212" s="183">
        <v>-21327</v>
      </c>
      <c r="T212" s="183">
        <v>-4340</v>
      </c>
      <c r="U212" s="200">
        <f t="shared" si="17"/>
        <v>-25667</v>
      </c>
    </row>
    <row r="213" spans="1:21" ht="12.75" customHeight="1">
      <c r="A213" s="180">
        <v>36505</v>
      </c>
      <c r="B213" s="181" t="s">
        <v>574</v>
      </c>
      <c r="C213" s="254">
        <f t="shared" si="18"/>
        <v>1.7993698668273615E-3</v>
      </c>
      <c r="D213" s="254">
        <f t="shared" si="19"/>
        <v>1.8519413594556872E-3</v>
      </c>
      <c r="E213" s="200">
        <v>52758448.924552172</v>
      </c>
      <c r="F213" s="200">
        <v>56931162</v>
      </c>
      <c r="G213" s="194">
        <v>0</v>
      </c>
      <c r="H213" s="200">
        <v>2736380</v>
      </c>
      <c r="I213" s="200">
        <v>37912</v>
      </c>
      <c r="J213" s="200">
        <v>386610</v>
      </c>
      <c r="K213" s="200">
        <f t="shared" si="15"/>
        <v>3160902</v>
      </c>
      <c r="L213" s="182"/>
      <c r="M213" s="200">
        <v>2870048</v>
      </c>
      <c r="N213" s="200">
        <v>17116002</v>
      </c>
      <c r="O213" s="200">
        <v>0</v>
      </c>
      <c r="P213" s="200">
        <v>2103559</v>
      </c>
      <c r="Q213" s="200">
        <f t="shared" si="16"/>
        <v>22089609</v>
      </c>
      <c r="R213" s="200"/>
      <c r="S213" s="183">
        <v>-840389</v>
      </c>
      <c r="T213" s="183">
        <v>-305679</v>
      </c>
      <c r="U213" s="200">
        <f t="shared" si="17"/>
        <v>-1146068</v>
      </c>
    </row>
    <row r="214" spans="1:21" ht="12.75" customHeight="1">
      <c r="A214" s="180">
        <v>36600</v>
      </c>
      <c r="B214" s="181" t="s">
        <v>575</v>
      </c>
      <c r="C214" s="254">
        <f t="shared" si="18"/>
        <v>6.2509474906912148E-4</v>
      </c>
      <c r="D214" s="254">
        <f t="shared" si="19"/>
        <v>6.7887272613389386E-4</v>
      </c>
      <c r="E214" s="200">
        <v>19339852.131459206</v>
      </c>
      <c r="F214" s="200">
        <v>19777685</v>
      </c>
      <c r="G214" s="194">
        <v>0</v>
      </c>
      <c r="H214" s="200">
        <v>950609</v>
      </c>
      <c r="I214" s="200">
        <v>13170</v>
      </c>
      <c r="J214" s="200">
        <v>130410</v>
      </c>
      <c r="K214" s="200">
        <f t="shared" si="15"/>
        <v>1094189</v>
      </c>
      <c r="L214" s="182"/>
      <c r="M214" s="200">
        <v>997044</v>
      </c>
      <c r="N214" s="200">
        <v>5946039</v>
      </c>
      <c r="O214" s="200">
        <v>0</v>
      </c>
      <c r="P214" s="200">
        <v>2109541</v>
      </c>
      <c r="Q214" s="200">
        <f t="shared" si="16"/>
        <v>9052624</v>
      </c>
      <c r="R214" s="200"/>
      <c r="S214" s="183">
        <v>-291948</v>
      </c>
      <c r="T214" s="183">
        <v>-391200</v>
      </c>
      <c r="U214" s="200">
        <f t="shared" si="17"/>
        <v>-683148</v>
      </c>
    </row>
    <row r="215" spans="1:21" ht="12.75" customHeight="1">
      <c r="A215" s="180">
        <v>36601</v>
      </c>
      <c r="B215" s="181" t="s">
        <v>576</v>
      </c>
      <c r="C215" s="254">
        <f t="shared" si="18"/>
        <v>4.1233424063526463E-4</v>
      </c>
      <c r="D215" s="254">
        <f t="shared" si="19"/>
        <v>4.3290705426309771E-4</v>
      </c>
      <c r="E215" s="200">
        <v>12332736.452373872</v>
      </c>
      <c r="F215" s="200">
        <v>13046049</v>
      </c>
      <c r="G215" s="194">
        <v>0</v>
      </c>
      <c r="H215" s="200">
        <v>627055</v>
      </c>
      <c r="I215" s="200">
        <v>8688</v>
      </c>
      <c r="J215" s="200">
        <v>1388652</v>
      </c>
      <c r="K215" s="200">
        <f t="shared" si="15"/>
        <v>2024395</v>
      </c>
      <c r="L215" s="182"/>
      <c r="M215" s="200">
        <v>657685</v>
      </c>
      <c r="N215" s="200">
        <v>3922214</v>
      </c>
      <c r="O215" s="200">
        <v>0</v>
      </c>
      <c r="P215" s="200">
        <v>823430</v>
      </c>
      <c r="Q215" s="200">
        <f t="shared" si="16"/>
        <v>5403329</v>
      </c>
      <c r="R215" s="200"/>
      <c r="S215" s="183">
        <v>-192579</v>
      </c>
      <c r="T215" s="183">
        <v>276959</v>
      </c>
      <c r="U215" s="200">
        <f t="shared" si="17"/>
        <v>84380</v>
      </c>
    </row>
    <row r="216" spans="1:21" ht="12.75" customHeight="1">
      <c r="A216" s="180">
        <v>36700</v>
      </c>
      <c r="B216" s="181" t="s">
        <v>577</v>
      </c>
      <c r="C216" s="254">
        <f t="shared" si="18"/>
        <v>8.3768313720758072E-3</v>
      </c>
      <c r="D216" s="254">
        <f t="shared" si="19"/>
        <v>8.3639794808494788E-3</v>
      </c>
      <c r="E216" s="200">
        <v>238274598.70332804</v>
      </c>
      <c r="F216" s="200">
        <v>265038752</v>
      </c>
      <c r="G216" s="194">
        <v>0</v>
      </c>
      <c r="H216" s="200">
        <v>12739010</v>
      </c>
      <c r="I216" s="200">
        <v>176495</v>
      </c>
      <c r="J216" s="200">
        <v>7554438</v>
      </c>
      <c r="K216" s="200">
        <f t="shared" si="15"/>
        <v>20469943</v>
      </c>
      <c r="L216" s="182"/>
      <c r="M216" s="200">
        <v>13361292</v>
      </c>
      <c r="N216" s="200">
        <v>79682265</v>
      </c>
      <c r="O216" s="200">
        <v>0</v>
      </c>
      <c r="P216" s="200">
        <v>0</v>
      </c>
      <c r="Q216" s="200">
        <f t="shared" si="16"/>
        <v>93043557</v>
      </c>
      <c r="R216" s="200"/>
      <c r="S216" s="183">
        <v>-3912366</v>
      </c>
      <c r="T216" s="183">
        <v>2425607</v>
      </c>
      <c r="U216" s="200">
        <f t="shared" si="17"/>
        <v>-1486759</v>
      </c>
    </row>
    <row r="217" spans="1:21" ht="12.75" customHeight="1">
      <c r="A217" s="180">
        <v>36701</v>
      </c>
      <c r="B217" s="181" t="s">
        <v>578</v>
      </c>
      <c r="C217" s="254">
        <f t="shared" si="18"/>
        <v>4.0112865882727157E-5</v>
      </c>
      <c r="D217" s="254">
        <f t="shared" si="19"/>
        <v>2.8920447428235806E-5</v>
      </c>
      <c r="E217" s="200">
        <v>823891.07016122225</v>
      </c>
      <c r="F217" s="200">
        <v>1269151</v>
      </c>
      <c r="G217" s="194">
        <v>0</v>
      </c>
      <c r="H217" s="200">
        <v>61001</v>
      </c>
      <c r="I217" s="200">
        <v>845</v>
      </c>
      <c r="J217" s="200">
        <v>391565</v>
      </c>
      <c r="K217" s="200">
        <f t="shared" si="15"/>
        <v>453411</v>
      </c>
      <c r="L217" s="182"/>
      <c r="M217" s="200">
        <v>63981</v>
      </c>
      <c r="N217" s="200">
        <v>381562</v>
      </c>
      <c r="O217" s="200">
        <v>0</v>
      </c>
      <c r="P217" s="200">
        <v>285494</v>
      </c>
      <c r="Q217" s="200">
        <f t="shared" si="16"/>
        <v>731037</v>
      </c>
      <c r="R217" s="200"/>
      <c r="S217" s="183">
        <v>-18735</v>
      </c>
      <c r="T217" s="183">
        <v>-11422</v>
      </c>
      <c r="U217" s="200">
        <f t="shared" si="17"/>
        <v>-30157</v>
      </c>
    </row>
    <row r="218" spans="1:21" ht="12.75" customHeight="1">
      <c r="A218" s="180">
        <v>36705</v>
      </c>
      <c r="B218" s="181" t="s">
        <v>579</v>
      </c>
      <c r="C218" s="254">
        <f t="shared" si="18"/>
        <v>9.4859989807830557E-4</v>
      </c>
      <c r="D218" s="254">
        <f t="shared" si="19"/>
        <v>9.7640782731446096E-4</v>
      </c>
      <c r="E218" s="200">
        <v>27816087.27721465</v>
      </c>
      <c r="F218" s="200">
        <v>30013226</v>
      </c>
      <c r="G218" s="194">
        <v>0</v>
      </c>
      <c r="H218" s="200">
        <v>1442577</v>
      </c>
      <c r="I218" s="200">
        <v>19986</v>
      </c>
      <c r="J218" s="200">
        <v>2411476</v>
      </c>
      <c r="K218" s="200">
        <f t="shared" si="15"/>
        <v>3874039</v>
      </c>
      <c r="L218" s="182"/>
      <c r="M218" s="200">
        <v>1513045</v>
      </c>
      <c r="N218" s="200">
        <v>9023291</v>
      </c>
      <c r="O218" s="200">
        <v>0</v>
      </c>
      <c r="P218" s="200">
        <v>1749085</v>
      </c>
      <c r="Q218" s="200">
        <f t="shared" si="16"/>
        <v>12285421</v>
      </c>
      <c r="R218" s="200"/>
      <c r="S218" s="183">
        <v>-443040</v>
      </c>
      <c r="T218" s="183">
        <v>154394</v>
      </c>
      <c r="U218" s="200">
        <f t="shared" si="17"/>
        <v>-288646</v>
      </c>
    </row>
    <row r="219" spans="1:21" ht="12.75" customHeight="1">
      <c r="A219" s="180">
        <v>36800</v>
      </c>
      <c r="B219" s="181" t="s">
        <v>580</v>
      </c>
      <c r="C219" s="254">
        <f t="shared" si="18"/>
        <v>3.025357212209547E-3</v>
      </c>
      <c r="D219" s="254">
        <f t="shared" si="19"/>
        <v>3.18905654695105E-3</v>
      </c>
      <c r="E219" s="200">
        <v>90850434.378374025</v>
      </c>
      <c r="F219" s="200">
        <v>95720788</v>
      </c>
      <c r="G219" s="194">
        <v>0</v>
      </c>
      <c r="H219" s="200">
        <v>4600792</v>
      </c>
      <c r="I219" s="200">
        <v>63742</v>
      </c>
      <c r="J219" s="200">
        <v>3736890</v>
      </c>
      <c r="K219" s="200">
        <f t="shared" si="15"/>
        <v>8401424</v>
      </c>
      <c r="L219" s="182"/>
      <c r="M219" s="200">
        <v>4825534</v>
      </c>
      <c r="N219" s="200">
        <v>28777864</v>
      </c>
      <c r="O219" s="200">
        <v>0</v>
      </c>
      <c r="P219" s="200">
        <v>6479768</v>
      </c>
      <c r="Q219" s="200">
        <f t="shared" si="16"/>
        <v>40083166</v>
      </c>
      <c r="R219" s="200"/>
      <c r="S219" s="183">
        <v>-1412981</v>
      </c>
      <c r="T219" s="183">
        <v>-77327</v>
      </c>
      <c r="U219" s="200">
        <f t="shared" si="17"/>
        <v>-1490308</v>
      </c>
    </row>
    <row r="220" spans="1:21" ht="12.75" customHeight="1">
      <c r="A220" s="180">
        <v>36802</v>
      </c>
      <c r="B220" s="181" t="s">
        <v>581</v>
      </c>
      <c r="C220" s="254">
        <f t="shared" si="18"/>
        <v>1.8493497345572533E-4</v>
      </c>
      <c r="D220" s="254">
        <f t="shared" si="19"/>
        <v>1.70428628826466E-4</v>
      </c>
      <c r="E220" s="200">
        <v>4855202.3871130105</v>
      </c>
      <c r="F220" s="200">
        <v>5851250</v>
      </c>
      <c r="G220" s="194">
        <v>0</v>
      </c>
      <c r="H220" s="200">
        <v>281239</v>
      </c>
      <c r="I220" s="200">
        <v>3896</v>
      </c>
      <c r="J220" s="200">
        <v>2844684</v>
      </c>
      <c r="K220" s="200">
        <f t="shared" si="15"/>
        <v>3129819</v>
      </c>
      <c r="L220" s="182"/>
      <c r="M220" s="200">
        <v>294977</v>
      </c>
      <c r="N220" s="200">
        <v>1759142</v>
      </c>
      <c r="O220" s="200">
        <v>0</v>
      </c>
      <c r="P220" s="200">
        <v>0</v>
      </c>
      <c r="Q220" s="200">
        <f t="shared" si="16"/>
        <v>2054119</v>
      </c>
      <c r="R220" s="200"/>
      <c r="S220" s="183">
        <v>-86373</v>
      </c>
      <c r="T220" s="183">
        <v>743217</v>
      </c>
      <c r="U220" s="200">
        <f t="shared" si="17"/>
        <v>656844</v>
      </c>
    </row>
    <row r="221" spans="1:21" ht="12.75" customHeight="1">
      <c r="A221" s="180">
        <v>36810</v>
      </c>
      <c r="B221" s="181" t="s">
        <v>582</v>
      </c>
      <c r="C221" s="254">
        <f t="shared" si="18"/>
        <v>5.91379149363326E-3</v>
      </c>
      <c r="D221" s="254">
        <f t="shared" si="19"/>
        <v>6.0202136502845059E-3</v>
      </c>
      <c r="E221" s="200">
        <v>171504963.0279758</v>
      </c>
      <c r="F221" s="200">
        <v>187109403</v>
      </c>
      <c r="G221" s="194">
        <v>0</v>
      </c>
      <c r="H221" s="200">
        <v>8993359</v>
      </c>
      <c r="I221" s="200">
        <v>124600</v>
      </c>
      <c r="J221" s="200">
        <v>2816892</v>
      </c>
      <c r="K221" s="200">
        <f t="shared" si="15"/>
        <v>11934851</v>
      </c>
      <c r="L221" s="182"/>
      <c r="M221" s="200">
        <v>9432671</v>
      </c>
      <c r="N221" s="200">
        <v>56253287</v>
      </c>
      <c r="O221" s="200">
        <v>0</v>
      </c>
      <c r="P221" s="200">
        <v>5905913</v>
      </c>
      <c r="Q221" s="200">
        <f t="shared" si="16"/>
        <v>71591871</v>
      </c>
      <c r="R221" s="200"/>
      <c r="S221" s="183">
        <v>-2762013</v>
      </c>
      <c r="T221" s="183">
        <v>-331754</v>
      </c>
      <c r="U221" s="200">
        <f t="shared" si="17"/>
        <v>-3093767</v>
      </c>
    </row>
    <row r="222" spans="1:21" ht="12.75" customHeight="1">
      <c r="A222" s="180">
        <v>36900</v>
      </c>
      <c r="B222" s="181" t="s">
        <v>583</v>
      </c>
      <c r="C222" s="254">
        <f t="shared" si="18"/>
        <v>5.5256212256305014E-4</v>
      </c>
      <c r="D222" s="254">
        <f t="shared" si="19"/>
        <v>5.6580120173190137E-4</v>
      </c>
      <c r="E222" s="200">
        <v>16118649.573114101</v>
      </c>
      <c r="F222" s="200">
        <v>17482789</v>
      </c>
      <c r="G222" s="194">
        <v>0</v>
      </c>
      <c r="H222" s="200">
        <v>840305</v>
      </c>
      <c r="I222" s="200">
        <v>11642</v>
      </c>
      <c r="J222" s="200">
        <v>567708</v>
      </c>
      <c r="K222" s="200">
        <f t="shared" si="15"/>
        <v>1419655</v>
      </c>
      <c r="L222" s="182"/>
      <c r="M222" s="200">
        <v>881353</v>
      </c>
      <c r="N222" s="200">
        <v>5256093</v>
      </c>
      <c r="O222" s="200">
        <v>0</v>
      </c>
      <c r="P222" s="200">
        <v>1245145</v>
      </c>
      <c r="Q222" s="200">
        <f t="shared" si="16"/>
        <v>7382591</v>
      </c>
      <c r="R222" s="200"/>
      <c r="S222" s="183">
        <v>-258072</v>
      </c>
      <c r="T222" s="183">
        <v>-99133</v>
      </c>
      <c r="U222" s="200">
        <f t="shared" si="17"/>
        <v>-357205</v>
      </c>
    </row>
    <row r="223" spans="1:21" ht="12.75" customHeight="1">
      <c r="A223" s="180">
        <v>36901</v>
      </c>
      <c r="B223" s="181" t="s">
        <v>584</v>
      </c>
      <c r="C223" s="254">
        <f t="shared" si="18"/>
        <v>2.2106319982150992E-4</v>
      </c>
      <c r="D223" s="254">
        <f t="shared" si="19"/>
        <v>2.0753915710236255E-4</v>
      </c>
      <c r="E223" s="200">
        <v>5912413.9994625999</v>
      </c>
      <c r="F223" s="200">
        <v>6994329</v>
      </c>
      <c r="G223" s="194">
        <v>0</v>
      </c>
      <c r="H223" s="200">
        <v>336180</v>
      </c>
      <c r="I223" s="200">
        <v>4658</v>
      </c>
      <c r="J223" s="200">
        <v>1007117</v>
      </c>
      <c r="K223" s="200">
        <f t="shared" si="15"/>
        <v>1347955</v>
      </c>
      <c r="L223" s="182"/>
      <c r="M223" s="200">
        <v>352602</v>
      </c>
      <c r="N223" s="200">
        <v>2102802</v>
      </c>
      <c r="O223" s="200">
        <v>0</v>
      </c>
      <c r="P223" s="200">
        <v>0</v>
      </c>
      <c r="Q223" s="200">
        <f t="shared" si="16"/>
        <v>2455404</v>
      </c>
      <c r="R223" s="200"/>
      <c r="S223" s="183">
        <v>-103247</v>
      </c>
      <c r="T223" s="183">
        <v>257188</v>
      </c>
      <c r="U223" s="200">
        <f t="shared" si="17"/>
        <v>153941</v>
      </c>
    </row>
    <row r="224" spans="1:21" ht="12.75" customHeight="1">
      <c r="A224" s="180">
        <v>36905</v>
      </c>
      <c r="B224" s="181" t="s">
        <v>585</v>
      </c>
      <c r="C224" s="254">
        <f t="shared" si="18"/>
        <v>2.0563479520924896E-4</v>
      </c>
      <c r="D224" s="254">
        <f t="shared" si="19"/>
        <v>1.9083309468996502E-4</v>
      </c>
      <c r="E224" s="200">
        <v>5436488.5950135579</v>
      </c>
      <c r="F224" s="200">
        <v>6506182</v>
      </c>
      <c r="G224" s="194">
        <v>0</v>
      </c>
      <c r="H224" s="200">
        <v>312718</v>
      </c>
      <c r="I224" s="200">
        <v>4333</v>
      </c>
      <c r="J224" s="200">
        <v>1098553</v>
      </c>
      <c r="K224" s="200">
        <f t="shared" si="15"/>
        <v>1415604</v>
      </c>
      <c r="L224" s="182"/>
      <c r="M224" s="200">
        <v>327994</v>
      </c>
      <c r="N224" s="200">
        <v>1956043</v>
      </c>
      <c r="O224" s="200">
        <v>0</v>
      </c>
      <c r="P224" s="200">
        <v>0</v>
      </c>
      <c r="Q224" s="200">
        <f t="shared" si="16"/>
        <v>2284037</v>
      </c>
      <c r="R224" s="200"/>
      <c r="S224" s="183">
        <v>-96041</v>
      </c>
      <c r="T224" s="183">
        <v>273842</v>
      </c>
      <c r="U224" s="200">
        <f t="shared" si="17"/>
        <v>177801</v>
      </c>
    </row>
    <row r="225" spans="1:21" ht="12.75" customHeight="1">
      <c r="A225" s="180">
        <v>37000</v>
      </c>
      <c r="B225" s="181" t="s">
        <v>586</v>
      </c>
      <c r="C225" s="254">
        <f t="shared" si="18"/>
        <v>1.7626679272142933E-3</v>
      </c>
      <c r="D225" s="254">
        <f t="shared" si="19"/>
        <v>1.8922643654075925E-3</v>
      </c>
      <c r="E225" s="200">
        <v>53907178.196748607</v>
      </c>
      <c r="F225" s="200">
        <v>55769931</v>
      </c>
      <c r="G225" s="194">
        <v>0</v>
      </c>
      <c r="H225" s="200">
        <v>2680565</v>
      </c>
      <c r="I225" s="200">
        <v>37138</v>
      </c>
      <c r="J225" s="200">
        <v>282405</v>
      </c>
      <c r="K225" s="200">
        <f t="shared" si="15"/>
        <v>3000108</v>
      </c>
      <c r="L225" s="182"/>
      <c r="M225" s="200">
        <v>2811507</v>
      </c>
      <c r="N225" s="200">
        <v>16766886</v>
      </c>
      <c r="O225" s="200">
        <v>0</v>
      </c>
      <c r="P225" s="200">
        <v>6887605</v>
      </c>
      <c r="Q225" s="200">
        <f t="shared" si="16"/>
        <v>26465998</v>
      </c>
      <c r="R225" s="200"/>
      <c r="S225" s="183">
        <v>-823247</v>
      </c>
      <c r="T225" s="183">
        <v>-1398227</v>
      </c>
      <c r="U225" s="200">
        <f t="shared" si="17"/>
        <v>-2221474</v>
      </c>
    </row>
    <row r="226" spans="1:21" ht="12.75" customHeight="1">
      <c r="A226" s="180">
        <v>37001</v>
      </c>
      <c r="B226" s="181" t="s">
        <v>732</v>
      </c>
      <c r="C226" s="254">
        <f t="shared" si="18"/>
        <v>1.1358182199163997E-4</v>
      </c>
      <c r="D226" s="254">
        <f t="shared" si="19"/>
        <v>1.022818124278004E-4</v>
      </c>
      <c r="E226" s="200">
        <v>2913823.2424750016</v>
      </c>
      <c r="F226" s="200">
        <v>3593672</v>
      </c>
      <c r="G226" s="194">
        <v>0</v>
      </c>
      <c r="H226" s="200">
        <v>172729</v>
      </c>
      <c r="I226" s="200">
        <v>2393</v>
      </c>
      <c r="J226" s="200">
        <v>2114144</v>
      </c>
      <c r="K226" s="200">
        <f t="shared" si="15"/>
        <v>2289266</v>
      </c>
      <c r="L226" s="182"/>
      <c r="M226" s="200">
        <v>181166</v>
      </c>
      <c r="N226" s="200">
        <v>1080415</v>
      </c>
      <c r="O226" s="200">
        <v>0</v>
      </c>
      <c r="P226" s="200">
        <v>0</v>
      </c>
      <c r="Q226" s="200">
        <f t="shared" si="16"/>
        <v>1261581</v>
      </c>
      <c r="R226" s="200"/>
      <c r="S226" s="183">
        <v>-53048</v>
      </c>
      <c r="T226" s="183">
        <v>590995</v>
      </c>
      <c r="U226" s="200">
        <f t="shared" si="17"/>
        <v>537947</v>
      </c>
    </row>
    <row r="227" spans="1:21" ht="12.75" customHeight="1">
      <c r="A227" s="180">
        <v>37005</v>
      </c>
      <c r="B227" s="181" t="s">
        <v>587</v>
      </c>
      <c r="C227" s="254">
        <f t="shared" si="18"/>
        <v>4.2645936925855794E-4</v>
      </c>
      <c r="D227" s="254">
        <f t="shared" si="19"/>
        <v>4.4441918998307375E-4</v>
      </c>
      <c r="E227" s="200">
        <v>12660696.309900559</v>
      </c>
      <c r="F227" s="200">
        <v>13492961</v>
      </c>
      <c r="G227" s="194">
        <v>0</v>
      </c>
      <c r="H227" s="200">
        <v>648535</v>
      </c>
      <c r="I227" s="200">
        <v>8985</v>
      </c>
      <c r="J227" s="200">
        <v>58764</v>
      </c>
      <c r="K227" s="200">
        <f t="shared" si="15"/>
        <v>716284</v>
      </c>
      <c r="L227" s="182"/>
      <c r="M227" s="200">
        <v>680215</v>
      </c>
      <c r="N227" s="200">
        <v>4056576</v>
      </c>
      <c r="O227" s="200">
        <v>0</v>
      </c>
      <c r="P227" s="200">
        <v>868334</v>
      </c>
      <c r="Q227" s="200">
        <f t="shared" si="16"/>
        <v>5605125</v>
      </c>
      <c r="R227" s="200"/>
      <c r="S227" s="183">
        <v>-199176</v>
      </c>
      <c r="T227" s="183">
        <v>-199570</v>
      </c>
      <c r="U227" s="200">
        <f t="shared" si="17"/>
        <v>-398746</v>
      </c>
    </row>
    <row r="228" spans="1:21" ht="12.75" customHeight="1">
      <c r="A228" s="180">
        <v>37100</v>
      </c>
      <c r="B228" s="181" t="s">
        <v>588</v>
      </c>
      <c r="C228" s="254">
        <f t="shared" si="18"/>
        <v>2.9434129640054331E-3</v>
      </c>
      <c r="D228" s="254">
        <f t="shared" si="19"/>
        <v>2.9119732535595913E-3</v>
      </c>
      <c r="E228" s="200">
        <v>82956834.126076311</v>
      </c>
      <c r="F228" s="200">
        <v>93128113</v>
      </c>
      <c r="G228" s="194">
        <v>0</v>
      </c>
      <c r="H228" s="200">
        <v>4476176</v>
      </c>
      <c r="I228" s="200">
        <v>62016</v>
      </c>
      <c r="J228" s="200">
        <v>4781242</v>
      </c>
      <c r="K228" s="200">
        <f t="shared" si="15"/>
        <v>9319434</v>
      </c>
      <c r="L228" s="182"/>
      <c r="M228" s="200">
        <v>4694830</v>
      </c>
      <c r="N228" s="200">
        <v>27998392</v>
      </c>
      <c r="O228" s="200">
        <v>0</v>
      </c>
      <c r="P228" s="200">
        <v>873608</v>
      </c>
      <c r="Q228" s="200">
        <f t="shared" si="16"/>
        <v>33566830</v>
      </c>
      <c r="R228" s="200"/>
      <c r="S228" s="183">
        <v>-1374709</v>
      </c>
      <c r="T228" s="183">
        <v>1249175</v>
      </c>
      <c r="U228" s="200">
        <f t="shared" si="17"/>
        <v>-125534</v>
      </c>
    </row>
    <row r="229" spans="1:21" ht="12.75" customHeight="1">
      <c r="A229" s="180">
        <v>37200</v>
      </c>
      <c r="B229" s="181" t="s">
        <v>589</v>
      </c>
      <c r="C229" s="254">
        <f t="shared" si="18"/>
        <v>6.1898577127046477E-4</v>
      </c>
      <c r="D229" s="254">
        <f t="shared" si="19"/>
        <v>6.3321429461326141E-4</v>
      </c>
      <c r="E229" s="200">
        <v>18039126.266108669</v>
      </c>
      <c r="F229" s="200">
        <v>19584400</v>
      </c>
      <c r="G229" s="194">
        <v>0</v>
      </c>
      <c r="H229" s="200">
        <v>941318</v>
      </c>
      <c r="I229" s="200">
        <v>13042</v>
      </c>
      <c r="J229" s="200">
        <v>768651</v>
      </c>
      <c r="K229" s="200">
        <f t="shared" si="15"/>
        <v>1723011</v>
      </c>
      <c r="L229" s="182"/>
      <c r="M229" s="200">
        <v>987300</v>
      </c>
      <c r="N229" s="200">
        <v>5887929</v>
      </c>
      <c r="O229" s="200">
        <v>0</v>
      </c>
      <c r="P229" s="200">
        <v>1307464</v>
      </c>
      <c r="Q229" s="200">
        <f t="shared" si="16"/>
        <v>8182693</v>
      </c>
      <c r="R229" s="200"/>
      <c r="S229" s="183">
        <v>-289095</v>
      </c>
      <c r="T229" s="183">
        <v>-44466</v>
      </c>
      <c r="U229" s="200">
        <f t="shared" si="17"/>
        <v>-333561</v>
      </c>
    </row>
    <row r="230" spans="1:21" ht="12.75" customHeight="1">
      <c r="A230" s="180">
        <v>37300</v>
      </c>
      <c r="B230" s="181" t="s">
        <v>590</v>
      </c>
      <c r="C230" s="254">
        <f t="shared" si="18"/>
        <v>1.6668431180988448E-3</v>
      </c>
      <c r="D230" s="254">
        <f t="shared" si="19"/>
        <v>1.7259048582867582E-3</v>
      </c>
      <c r="E230" s="200">
        <v>49167897.703478634</v>
      </c>
      <c r="F230" s="200">
        <v>52738082</v>
      </c>
      <c r="G230" s="194">
        <v>0</v>
      </c>
      <c r="H230" s="200">
        <v>2534841</v>
      </c>
      <c r="I230" s="200">
        <v>35119</v>
      </c>
      <c r="J230" s="200">
        <v>2177124</v>
      </c>
      <c r="K230" s="200">
        <f t="shared" si="15"/>
        <v>4747084</v>
      </c>
      <c r="L230" s="182"/>
      <c r="M230" s="200">
        <v>2658664</v>
      </c>
      <c r="N230" s="200">
        <v>15855379</v>
      </c>
      <c r="O230" s="200">
        <v>0</v>
      </c>
      <c r="P230" s="200">
        <v>2754619</v>
      </c>
      <c r="Q230" s="200">
        <f t="shared" si="16"/>
        <v>21268662</v>
      </c>
      <c r="R230" s="200"/>
      <c r="S230" s="183">
        <v>-778492</v>
      </c>
      <c r="T230" s="183">
        <v>147843</v>
      </c>
      <c r="U230" s="200">
        <f t="shared" si="17"/>
        <v>-630649</v>
      </c>
    </row>
    <row r="231" spans="1:21" ht="12.75" customHeight="1">
      <c r="A231" s="180">
        <v>37301</v>
      </c>
      <c r="B231" s="181" t="s">
        <v>591</v>
      </c>
      <c r="C231" s="254">
        <f t="shared" si="18"/>
        <v>1.9204308210349672E-4</v>
      </c>
      <c r="D231" s="254">
        <f t="shared" si="19"/>
        <v>1.9057255067029334E-4</v>
      </c>
      <c r="E231" s="200">
        <v>5429066.1686585005</v>
      </c>
      <c r="F231" s="200">
        <v>6076147</v>
      </c>
      <c r="G231" s="194">
        <v>0</v>
      </c>
      <c r="H231" s="200">
        <v>292048</v>
      </c>
      <c r="I231" s="200">
        <v>4046</v>
      </c>
      <c r="J231" s="200">
        <v>449897</v>
      </c>
      <c r="K231" s="200">
        <f t="shared" si="15"/>
        <v>745991</v>
      </c>
      <c r="L231" s="182"/>
      <c r="M231" s="200">
        <v>306314</v>
      </c>
      <c r="N231" s="200">
        <v>1826756</v>
      </c>
      <c r="O231" s="200">
        <v>0</v>
      </c>
      <c r="P231" s="200">
        <v>236280</v>
      </c>
      <c r="Q231" s="200">
        <f t="shared" si="16"/>
        <v>2369350</v>
      </c>
      <c r="R231" s="200"/>
      <c r="S231" s="183">
        <v>-89693</v>
      </c>
      <c r="T231" s="183">
        <v>84496</v>
      </c>
      <c r="U231" s="200">
        <f t="shared" si="17"/>
        <v>-5197</v>
      </c>
    </row>
    <row r="232" spans="1:21" ht="12.75" customHeight="1">
      <c r="A232" s="180">
        <v>37305</v>
      </c>
      <c r="B232" s="181" t="s">
        <v>592</v>
      </c>
      <c r="C232" s="254">
        <f t="shared" si="18"/>
        <v>3.9559639685184008E-4</v>
      </c>
      <c r="D232" s="254">
        <f t="shared" si="19"/>
        <v>4.0801118586116143E-4</v>
      </c>
      <c r="E232" s="200">
        <v>11623498.335945619</v>
      </c>
      <c r="F232" s="200">
        <v>12516472</v>
      </c>
      <c r="G232" s="194">
        <v>0</v>
      </c>
      <c r="H232" s="200">
        <v>601601</v>
      </c>
      <c r="I232" s="200">
        <v>8335</v>
      </c>
      <c r="J232" s="200">
        <v>0</v>
      </c>
      <c r="K232" s="200">
        <f t="shared" si="15"/>
        <v>609936</v>
      </c>
      <c r="L232" s="182"/>
      <c r="M232" s="200">
        <v>630988</v>
      </c>
      <c r="N232" s="200">
        <v>3763000</v>
      </c>
      <c r="O232" s="200">
        <v>0</v>
      </c>
      <c r="P232" s="200">
        <v>1877544</v>
      </c>
      <c r="Q232" s="200">
        <f t="shared" si="16"/>
        <v>6271532</v>
      </c>
      <c r="R232" s="200"/>
      <c r="S232" s="183">
        <v>-184762</v>
      </c>
      <c r="T232" s="183">
        <v>-562649</v>
      </c>
      <c r="U232" s="200">
        <f t="shared" si="17"/>
        <v>-747411</v>
      </c>
    </row>
    <row r="233" spans="1:21" ht="12.75" customHeight="1">
      <c r="A233" s="180">
        <v>37400</v>
      </c>
      <c r="B233" s="181" t="s">
        <v>593</v>
      </c>
      <c r="C233" s="254">
        <f t="shared" si="18"/>
        <v>8.0890405996494677E-3</v>
      </c>
      <c r="D233" s="254">
        <f t="shared" si="19"/>
        <v>8.0764195885783714E-3</v>
      </c>
      <c r="E233" s="200">
        <v>230082539.1590701</v>
      </c>
      <c r="F233" s="200">
        <v>255933196</v>
      </c>
      <c r="G233" s="194">
        <v>0</v>
      </c>
      <c r="H233" s="200">
        <v>12301354</v>
      </c>
      <c r="I233" s="200">
        <v>170431</v>
      </c>
      <c r="J233" s="200">
        <v>3735345</v>
      </c>
      <c r="K233" s="200">
        <f t="shared" si="15"/>
        <v>16207130</v>
      </c>
      <c r="L233" s="182"/>
      <c r="M233" s="200">
        <v>12902257</v>
      </c>
      <c r="N233" s="200">
        <v>76944736</v>
      </c>
      <c r="O233" s="200">
        <v>0</v>
      </c>
      <c r="P233" s="200">
        <v>6322879</v>
      </c>
      <c r="Q233" s="200">
        <f t="shared" si="16"/>
        <v>96169872</v>
      </c>
      <c r="R233" s="200"/>
      <c r="S233" s="183">
        <v>-3777954</v>
      </c>
      <c r="T233" s="183">
        <v>-326650</v>
      </c>
      <c r="U233" s="200">
        <f t="shared" si="17"/>
        <v>-4104604</v>
      </c>
    </row>
    <row r="234" spans="1:21" ht="12.75" customHeight="1">
      <c r="A234" s="180">
        <v>37405</v>
      </c>
      <c r="B234" s="181" t="s">
        <v>594</v>
      </c>
      <c r="C234" s="254">
        <f t="shared" si="18"/>
        <v>1.6570583552264174E-3</v>
      </c>
      <c r="D234" s="254">
        <f t="shared" si="19"/>
        <v>1.7803025438263976E-3</v>
      </c>
      <c r="E234" s="200">
        <v>50717589.058177054</v>
      </c>
      <c r="F234" s="200">
        <v>52428497</v>
      </c>
      <c r="G234" s="194">
        <v>0</v>
      </c>
      <c r="H234" s="200">
        <v>2519960</v>
      </c>
      <c r="I234" s="200">
        <v>34913</v>
      </c>
      <c r="J234" s="200">
        <v>1343376</v>
      </c>
      <c r="K234" s="200">
        <f t="shared" si="15"/>
        <v>3898249</v>
      </c>
      <c r="L234" s="182"/>
      <c r="M234" s="200">
        <v>2643057</v>
      </c>
      <c r="N234" s="200">
        <v>15762304</v>
      </c>
      <c r="O234" s="200">
        <v>0</v>
      </c>
      <c r="P234" s="200">
        <v>5674561</v>
      </c>
      <c r="Q234" s="200">
        <f t="shared" si="16"/>
        <v>24079922</v>
      </c>
      <c r="R234" s="200"/>
      <c r="S234" s="183">
        <v>-773923</v>
      </c>
      <c r="T234" s="183">
        <v>-967952</v>
      </c>
      <c r="U234" s="200">
        <f t="shared" si="17"/>
        <v>-1741875</v>
      </c>
    </row>
    <row r="235" spans="1:21" ht="12.75" customHeight="1">
      <c r="A235" s="180">
        <v>37500</v>
      </c>
      <c r="B235" s="181" t="s">
        <v>595</v>
      </c>
      <c r="C235" s="254">
        <f t="shared" si="18"/>
        <v>8.6492743037433093E-4</v>
      </c>
      <c r="D235" s="254">
        <f t="shared" si="19"/>
        <v>8.8690678295316543E-4</v>
      </c>
      <c r="E235" s="200">
        <v>25266364.92584531</v>
      </c>
      <c r="F235" s="200">
        <v>27365871</v>
      </c>
      <c r="G235" s="194">
        <v>0</v>
      </c>
      <c r="H235" s="200">
        <v>1315333</v>
      </c>
      <c r="I235" s="200">
        <v>18223</v>
      </c>
      <c r="J235" s="200">
        <v>169998</v>
      </c>
      <c r="K235" s="200">
        <f t="shared" si="15"/>
        <v>1503554</v>
      </c>
      <c r="L235" s="182"/>
      <c r="M235" s="200">
        <v>1379585</v>
      </c>
      <c r="N235" s="200">
        <v>8227380</v>
      </c>
      <c r="O235" s="200">
        <v>0</v>
      </c>
      <c r="P235" s="200">
        <v>1703015</v>
      </c>
      <c r="Q235" s="200">
        <f t="shared" si="16"/>
        <v>11309980</v>
      </c>
      <c r="R235" s="200"/>
      <c r="S235" s="183">
        <v>-403961</v>
      </c>
      <c r="T235" s="183">
        <v>-332034</v>
      </c>
      <c r="U235" s="200">
        <f t="shared" si="17"/>
        <v>-735995</v>
      </c>
    </row>
    <row r="236" spans="1:21" ht="12.75" customHeight="1">
      <c r="A236" s="180">
        <v>37600</v>
      </c>
      <c r="B236" s="181" t="s">
        <v>596</v>
      </c>
      <c r="C236" s="254">
        <f t="shared" si="18"/>
        <v>5.2460375362526207E-3</v>
      </c>
      <c r="D236" s="254">
        <f t="shared" si="19"/>
        <v>5.5301909600149225E-3</v>
      </c>
      <c r="E236" s="200">
        <v>157545105.7439104</v>
      </c>
      <c r="F236" s="200">
        <v>165982002</v>
      </c>
      <c r="G236" s="194">
        <v>0</v>
      </c>
      <c r="H236" s="200">
        <v>7977877</v>
      </c>
      <c r="I236" s="200">
        <v>110531</v>
      </c>
      <c r="J236" s="200">
        <v>4060719</v>
      </c>
      <c r="K236" s="200">
        <f t="shared" si="15"/>
        <v>12149127</v>
      </c>
      <c r="L236" s="182"/>
      <c r="M236" s="200">
        <v>8367584</v>
      </c>
      <c r="N236" s="200">
        <v>49901464</v>
      </c>
      <c r="O236" s="200">
        <v>0</v>
      </c>
      <c r="P236" s="200">
        <v>17698616</v>
      </c>
      <c r="Q236" s="200">
        <f t="shared" si="16"/>
        <v>75967664</v>
      </c>
      <c r="R236" s="200"/>
      <c r="S236" s="183">
        <v>-2450141</v>
      </c>
      <c r="T236" s="183">
        <v>-2554020</v>
      </c>
      <c r="U236" s="200">
        <f t="shared" si="17"/>
        <v>-5004161</v>
      </c>
    </row>
    <row r="237" spans="1:21" ht="12.75" customHeight="1">
      <c r="A237" s="180">
        <v>37601</v>
      </c>
      <c r="B237" s="181" t="s">
        <v>597</v>
      </c>
      <c r="C237" s="254">
        <f t="shared" si="18"/>
        <v>4.1466537738419869E-4</v>
      </c>
      <c r="D237" s="254">
        <f t="shared" si="19"/>
        <v>2.8751723504869019E-4</v>
      </c>
      <c r="E237" s="200">
        <v>8190844.3173941337</v>
      </c>
      <c r="F237" s="200">
        <v>13119805</v>
      </c>
      <c r="G237" s="194">
        <v>0</v>
      </c>
      <c r="H237" s="200">
        <v>630600</v>
      </c>
      <c r="I237" s="200">
        <v>8737</v>
      </c>
      <c r="J237" s="200">
        <v>7197046</v>
      </c>
      <c r="K237" s="200">
        <f t="shared" si="15"/>
        <v>7836383</v>
      </c>
      <c r="L237" s="182"/>
      <c r="M237" s="200">
        <v>661403</v>
      </c>
      <c r="N237" s="200">
        <v>3944388</v>
      </c>
      <c r="O237" s="200">
        <v>0</v>
      </c>
      <c r="P237" s="200">
        <v>0</v>
      </c>
      <c r="Q237" s="200">
        <f t="shared" si="16"/>
        <v>4605791</v>
      </c>
      <c r="R237" s="200"/>
      <c r="S237" s="183">
        <v>-193668</v>
      </c>
      <c r="T237" s="183">
        <v>1680108</v>
      </c>
      <c r="U237" s="200">
        <f t="shared" si="17"/>
        <v>1486440</v>
      </c>
    </row>
    <row r="238" spans="1:21" ht="12.75" customHeight="1">
      <c r="A238" s="180">
        <v>37605</v>
      </c>
      <c r="B238" s="181" t="s">
        <v>598</v>
      </c>
      <c r="C238" s="254">
        <f t="shared" si="18"/>
        <v>6.5273744297544075E-4</v>
      </c>
      <c r="D238" s="254">
        <f t="shared" si="19"/>
        <v>6.6892706673239613E-4</v>
      </c>
      <c r="E238" s="200">
        <v>19056518.341824997</v>
      </c>
      <c r="F238" s="200">
        <v>20652286</v>
      </c>
      <c r="G238" s="194">
        <v>0</v>
      </c>
      <c r="H238" s="200">
        <v>992646</v>
      </c>
      <c r="I238" s="200">
        <v>13753</v>
      </c>
      <c r="J238" s="200">
        <v>336616</v>
      </c>
      <c r="K238" s="200">
        <f t="shared" si="15"/>
        <v>1343015</v>
      </c>
      <c r="L238" s="182"/>
      <c r="M238" s="200">
        <v>1041135</v>
      </c>
      <c r="N238" s="200">
        <v>6208982</v>
      </c>
      <c r="O238" s="200">
        <v>0</v>
      </c>
      <c r="P238" s="200">
        <v>906994</v>
      </c>
      <c r="Q238" s="200">
        <f t="shared" si="16"/>
        <v>8157111</v>
      </c>
      <c r="R238" s="200"/>
      <c r="S238" s="183">
        <v>-304858</v>
      </c>
      <c r="T238" s="183">
        <v>-138475</v>
      </c>
      <c r="U238" s="200">
        <f t="shared" si="17"/>
        <v>-443333</v>
      </c>
    </row>
    <row r="239" spans="1:21" ht="12.75" customHeight="1">
      <c r="A239" s="180">
        <v>37610</v>
      </c>
      <c r="B239" s="181" t="s">
        <v>599</v>
      </c>
      <c r="C239" s="254">
        <f t="shared" si="18"/>
        <v>1.6567422946009859E-3</v>
      </c>
      <c r="D239" s="254">
        <f t="shared" si="19"/>
        <v>1.6862224612274241E-3</v>
      </c>
      <c r="E239" s="200">
        <v>48037418.216226399</v>
      </c>
      <c r="F239" s="200">
        <v>52418497</v>
      </c>
      <c r="G239" s="194">
        <v>0</v>
      </c>
      <c r="H239" s="200">
        <v>2519480</v>
      </c>
      <c r="I239" s="200">
        <v>34907</v>
      </c>
      <c r="J239" s="200">
        <v>2151006</v>
      </c>
      <c r="K239" s="200">
        <f t="shared" si="15"/>
        <v>4705393</v>
      </c>
      <c r="L239" s="182"/>
      <c r="M239" s="200">
        <v>2642553</v>
      </c>
      <c r="N239" s="200">
        <v>15759298</v>
      </c>
      <c r="O239" s="200">
        <v>0</v>
      </c>
      <c r="P239" s="200">
        <v>4970269</v>
      </c>
      <c r="Q239" s="200">
        <f t="shared" si="16"/>
        <v>23372120</v>
      </c>
      <c r="R239" s="200"/>
      <c r="S239" s="183">
        <v>-773775</v>
      </c>
      <c r="T239" s="183">
        <v>-467309</v>
      </c>
      <c r="U239" s="200">
        <f t="shared" si="17"/>
        <v>-1241084</v>
      </c>
    </row>
    <row r="240" spans="1:21" ht="12.75" customHeight="1">
      <c r="A240" s="180">
        <v>37700</v>
      </c>
      <c r="B240" s="181" t="s">
        <v>600</v>
      </c>
      <c r="C240" s="254">
        <f t="shared" si="18"/>
        <v>2.2794879230715859E-3</v>
      </c>
      <c r="D240" s="254">
        <f t="shared" si="19"/>
        <v>2.3415143210118164E-3</v>
      </c>
      <c r="E240" s="200">
        <v>66705494.253618285</v>
      </c>
      <c r="F240" s="200">
        <v>72121857</v>
      </c>
      <c r="G240" s="194">
        <v>0</v>
      </c>
      <c r="H240" s="200">
        <v>3466516</v>
      </c>
      <c r="I240" s="200">
        <v>48027</v>
      </c>
      <c r="J240" s="200">
        <v>809439</v>
      </c>
      <c r="K240" s="200">
        <f t="shared" si="15"/>
        <v>4323982</v>
      </c>
      <c r="L240" s="182"/>
      <c r="M240" s="200">
        <v>3635850</v>
      </c>
      <c r="N240" s="200">
        <v>21682991</v>
      </c>
      <c r="O240" s="200">
        <v>0</v>
      </c>
      <c r="P240" s="200">
        <v>4643401</v>
      </c>
      <c r="Q240" s="200">
        <f t="shared" si="16"/>
        <v>29962242</v>
      </c>
      <c r="R240" s="200"/>
      <c r="S240" s="183">
        <v>-1064626</v>
      </c>
      <c r="T240" s="183">
        <v>-778842</v>
      </c>
      <c r="U240" s="200">
        <f t="shared" si="17"/>
        <v>-1843468</v>
      </c>
    </row>
    <row r="241" spans="1:21" ht="12.75" customHeight="1">
      <c r="A241" s="180">
        <v>37705</v>
      </c>
      <c r="B241" s="181" t="s">
        <v>601</v>
      </c>
      <c r="C241" s="254">
        <f t="shared" si="18"/>
        <v>6.9279869615803498E-4</v>
      </c>
      <c r="D241" s="254">
        <f t="shared" si="19"/>
        <v>7.0849497730314384E-4</v>
      </c>
      <c r="E241" s="200">
        <v>20183736.316756774</v>
      </c>
      <c r="F241" s="200">
        <v>21919804</v>
      </c>
      <c r="G241" s="194">
        <v>0</v>
      </c>
      <c r="H241" s="200">
        <v>1053569</v>
      </c>
      <c r="I241" s="200">
        <v>14597</v>
      </c>
      <c r="J241" s="200">
        <v>1133496</v>
      </c>
      <c r="K241" s="200">
        <f t="shared" si="15"/>
        <v>2201662</v>
      </c>
      <c r="L241" s="182"/>
      <c r="M241" s="200">
        <v>1105034</v>
      </c>
      <c r="N241" s="200">
        <v>6590054</v>
      </c>
      <c r="O241" s="200">
        <v>0</v>
      </c>
      <c r="P241" s="200">
        <v>996570</v>
      </c>
      <c r="Q241" s="200">
        <f t="shared" si="16"/>
        <v>8691658</v>
      </c>
      <c r="R241" s="200"/>
      <c r="S241" s="183">
        <v>-323569</v>
      </c>
      <c r="T241" s="183">
        <v>25840</v>
      </c>
      <c r="U241" s="200">
        <f t="shared" si="17"/>
        <v>-297729</v>
      </c>
    </row>
    <row r="242" spans="1:21" ht="12.75" customHeight="1">
      <c r="A242" s="180">
        <v>37800</v>
      </c>
      <c r="B242" s="181" t="s">
        <v>602</v>
      </c>
      <c r="C242" s="254">
        <f t="shared" si="18"/>
        <v>7.134413077777492E-3</v>
      </c>
      <c r="D242" s="254">
        <f t="shared" si="19"/>
        <v>7.3530856117995117E-3</v>
      </c>
      <c r="E242" s="200">
        <v>209476066.67308542</v>
      </c>
      <c r="F242" s="200">
        <v>225729259</v>
      </c>
      <c r="G242" s="194">
        <v>0</v>
      </c>
      <c r="H242" s="200">
        <v>10849611</v>
      </c>
      <c r="I242" s="200">
        <v>150318</v>
      </c>
      <c r="J242" s="200">
        <v>5498232</v>
      </c>
      <c r="K242" s="200">
        <f t="shared" si="15"/>
        <v>16498161</v>
      </c>
      <c r="L242" s="182"/>
      <c r="M242" s="200">
        <v>11379598</v>
      </c>
      <c r="N242" s="200">
        <v>67864108</v>
      </c>
      <c r="O242" s="200">
        <v>0</v>
      </c>
      <c r="P242" s="200">
        <v>10048409</v>
      </c>
      <c r="Q242" s="200">
        <f t="shared" si="16"/>
        <v>89292115</v>
      </c>
      <c r="R242" s="200"/>
      <c r="S242" s="183">
        <v>-3332099</v>
      </c>
      <c r="T242" s="183">
        <v>-292831</v>
      </c>
      <c r="U242" s="200">
        <f t="shared" si="17"/>
        <v>-3624930</v>
      </c>
    </row>
    <row r="243" spans="1:21" ht="12.75" customHeight="1">
      <c r="A243" s="180">
        <v>37801</v>
      </c>
      <c r="B243" s="181" t="s">
        <v>603</v>
      </c>
      <c r="C243" s="254">
        <f t="shared" si="18"/>
        <v>5.8670839595887754E-5</v>
      </c>
      <c r="D243" s="254">
        <f t="shared" si="19"/>
        <v>6.0393301561034413E-5</v>
      </c>
      <c r="E243" s="200">
        <v>1720495.575912511</v>
      </c>
      <c r="F243" s="200">
        <v>1856316</v>
      </c>
      <c r="G243" s="194">
        <v>0</v>
      </c>
      <c r="H243" s="200">
        <v>89223</v>
      </c>
      <c r="I243" s="200">
        <v>1236</v>
      </c>
      <c r="J243" s="200">
        <v>322014</v>
      </c>
      <c r="K243" s="200">
        <f t="shared" si="15"/>
        <v>412473</v>
      </c>
      <c r="L243" s="182"/>
      <c r="M243" s="200">
        <v>93582</v>
      </c>
      <c r="N243" s="200">
        <v>558090</v>
      </c>
      <c r="O243" s="200">
        <v>0</v>
      </c>
      <c r="P243" s="200">
        <v>70585</v>
      </c>
      <c r="Q243" s="200">
        <f t="shared" si="16"/>
        <v>722257</v>
      </c>
      <c r="R243" s="200"/>
      <c r="S243" s="183">
        <v>-27402</v>
      </c>
      <c r="T243" s="183">
        <v>92744</v>
      </c>
      <c r="U243" s="200">
        <f t="shared" si="17"/>
        <v>65342</v>
      </c>
    </row>
    <row r="244" spans="1:21" ht="12.75" customHeight="1">
      <c r="A244" s="180">
        <v>37805</v>
      </c>
      <c r="B244" s="181" t="s">
        <v>604</v>
      </c>
      <c r="C244" s="254">
        <f t="shared" si="18"/>
        <v>4.8517439412988108E-4</v>
      </c>
      <c r="D244" s="254">
        <f t="shared" si="19"/>
        <v>5.4328568220880042E-4</v>
      </c>
      <c r="E244" s="200">
        <v>15477223.277025321</v>
      </c>
      <c r="F244" s="200">
        <v>15350675</v>
      </c>
      <c r="G244" s="194">
        <v>0</v>
      </c>
      <c r="H244" s="200">
        <v>737826</v>
      </c>
      <c r="I244" s="200">
        <v>10222</v>
      </c>
      <c r="J244" s="200">
        <v>333772</v>
      </c>
      <c r="K244" s="200">
        <f t="shared" si="15"/>
        <v>1081820</v>
      </c>
      <c r="L244" s="182"/>
      <c r="M244" s="200">
        <v>773867</v>
      </c>
      <c r="N244" s="200">
        <v>4615086</v>
      </c>
      <c r="O244" s="200">
        <v>0</v>
      </c>
      <c r="P244" s="200">
        <v>3182547</v>
      </c>
      <c r="Q244" s="200">
        <f t="shared" si="16"/>
        <v>8571500</v>
      </c>
      <c r="R244" s="200"/>
      <c r="S244" s="183">
        <v>-226599</v>
      </c>
      <c r="T244" s="183">
        <v>-709928</v>
      </c>
      <c r="U244" s="200">
        <f t="shared" si="17"/>
        <v>-936527</v>
      </c>
    </row>
    <row r="245" spans="1:21" ht="12.75" customHeight="1">
      <c r="A245" s="180">
        <v>37900</v>
      </c>
      <c r="B245" s="181" t="s">
        <v>605</v>
      </c>
      <c r="C245" s="254">
        <f t="shared" si="18"/>
        <v>3.4829242480110319E-3</v>
      </c>
      <c r="D245" s="254">
        <f t="shared" si="19"/>
        <v>3.7496795862267543E-3</v>
      </c>
      <c r="E245" s="200">
        <v>106821567.49905109</v>
      </c>
      <c r="F245" s="200">
        <v>110197980</v>
      </c>
      <c r="G245" s="194">
        <v>0</v>
      </c>
      <c r="H245" s="200">
        <v>5296634</v>
      </c>
      <c r="I245" s="200">
        <v>73383</v>
      </c>
      <c r="J245" s="200">
        <v>1229721</v>
      </c>
      <c r="K245" s="200">
        <f t="shared" si="15"/>
        <v>6599738</v>
      </c>
      <c r="L245" s="182"/>
      <c r="M245" s="200">
        <v>5555366</v>
      </c>
      <c r="N245" s="200">
        <v>33130343</v>
      </c>
      <c r="O245" s="200">
        <v>0</v>
      </c>
      <c r="P245" s="200">
        <v>15778168</v>
      </c>
      <c r="Q245" s="200">
        <f t="shared" si="16"/>
        <v>54463877</v>
      </c>
      <c r="R245" s="200"/>
      <c r="S245" s="183">
        <v>-1626686</v>
      </c>
      <c r="T245" s="183">
        <v>-3062092</v>
      </c>
      <c r="U245" s="200">
        <f t="shared" si="17"/>
        <v>-4688778</v>
      </c>
    </row>
    <row r="246" spans="1:21" ht="12.75" customHeight="1">
      <c r="A246" s="180">
        <v>37901</v>
      </c>
      <c r="B246" s="181" t="s">
        <v>606</v>
      </c>
      <c r="C246" s="254">
        <f t="shared" si="18"/>
        <v>8.6016847393114321E-5</v>
      </c>
      <c r="D246" s="254">
        <f t="shared" si="19"/>
        <v>7.3939179589574641E-5</v>
      </c>
      <c r="E246" s="200">
        <v>2106393.0615202636</v>
      </c>
      <c r="F246" s="200">
        <v>2721530</v>
      </c>
      <c r="G246" s="194">
        <v>0</v>
      </c>
      <c r="H246" s="200">
        <v>130810</v>
      </c>
      <c r="I246" s="200">
        <v>1812</v>
      </c>
      <c r="J246" s="200">
        <v>992194</v>
      </c>
      <c r="K246" s="200">
        <f t="shared" si="15"/>
        <v>1124816</v>
      </c>
      <c r="L246" s="182"/>
      <c r="M246" s="200">
        <v>137199</v>
      </c>
      <c r="N246" s="200">
        <v>818211</v>
      </c>
      <c r="O246" s="200">
        <v>0</v>
      </c>
      <c r="P246" s="200">
        <v>66768</v>
      </c>
      <c r="Q246" s="200">
        <f t="shared" si="16"/>
        <v>1022178</v>
      </c>
      <c r="R246" s="200"/>
      <c r="S246" s="183">
        <v>-40174</v>
      </c>
      <c r="T246" s="183">
        <v>204492</v>
      </c>
      <c r="U246" s="200">
        <f t="shared" si="17"/>
        <v>164318</v>
      </c>
    </row>
    <row r="247" spans="1:21" ht="12.75" customHeight="1">
      <c r="A247" s="180">
        <v>37905</v>
      </c>
      <c r="B247" s="181" t="s">
        <v>607</v>
      </c>
      <c r="C247" s="254">
        <f t="shared" si="18"/>
        <v>3.9472751458646582E-4</v>
      </c>
      <c r="D247" s="254">
        <f t="shared" si="19"/>
        <v>4.1725689469988711E-4</v>
      </c>
      <c r="E247" s="200">
        <v>11886891.804128952</v>
      </c>
      <c r="F247" s="200">
        <v>12488981</v>
      </c>
      <c r="G247" s="194">
        <v>0</v>
      </c>
      <c r="H247" s="200">
        <v>600279</v>
      </c>
      <c r="I247" s="200">
        <v>8317</v>
      </c>
      <c r="J247" s="200">
        <v>0</v>
      </c>
      <c r="K247" s="200">
        <f t="shared" si="15"/>
        <v>608596</v>
      </c>
      <c r="L247" s="182"/>
      <c r="M247" s="200">
        <v>629602</v>
      </c>
      <c r="N247" s="200">
        <v>3754735</v>
      </c>
      <c r="O247" s="200">
        <v>0</v>
      </c>
      <c r="P247" s="200">
        <v>1459793</v>
      </c>
      <c r="Q247" s="200">
        <f t="shared" si="16"/>
        <v>5844130</v>
      </c>
      <c r="R247" s="200"/>
      <c r="S247" s="183">
        <v>-184356</v>
      </c>
      <c r="T247" s="183">
        <v>-328350</v>
      </c>
      <c r="U247" s="200">
        <f t="shared" si="17"/>
        <v>-512706</v>
      </c>
    </row>
    <row r="248" spans="1:21" ht="12.75" customHeight="1">
      <c r="A248" s="180">
        <v>38000</v>
      </c>
      <c r="B248" s="181" t="s">
        <v>608</v>
      </c>
      <c r="C248" s="254">
        <f t="shared" si="18"/>
        <v>6.269740329055134E-3</v>
      </c>
      <c r="D248" s="254">
        <f t="shared" si="19"/>
        <v>6.459269177544422E-3</v>
      </c>
      <c r="E248" s="200">
        <v>184012858.31942976</v>
      </c>
      <c r="F248" s="200">
        <v>198371446</v>
      </c>
      <c r="G248" s="194">
        <v>0</v>
      </c>
      <c r="H248" s="200">
        <v>9534666</v>
      </c>
      <c r="I248" s="200">
        <v>132100</v>
      </c>
      <c r="J248" s="200">
        <v>6099294</v>
      </c>
      <c r="K248" s="200">
        <f t="shared" si="15"/>
        <v>15766060</v>
      </c>
      <c r="L248" s="182"/>
      <c r="M248" s="200">
        <v>10000420</v>
      </c>
      <c r="N248" s="200">
        <v>59639151</v>
      </c>
      <c r="O248" s="200">
        <v>0</v>
      </c>
      <c r="P248" s="200">
        <v>9450596</v>
      </c>
      <c r="Q248" s="200">
        <f t="shared" si="16"/>
        <v>79090167</v>
      </c>
      <c r="R248" s="200"/>
      <c r="S248" s="183">
        <v>-2928257</v>
      </c>
      <c r="T248" s="183">
        <v>19148</v>
      </c>
      <c r="U248" s="200">
        <f t="shared" si="17"/>
        <v>-2909109</v>
      </c>
    </row>
    <row r="249" spans="1:21" ht="12.75" customHeight="1">
      <c r="A249" s="180">
        <v>38005</v>
      </c>
      <c r="B249" s="181" t="s">
        <v>609</v>
      </c>
      <c r="C249" s="254">
        <f t="shared" si="18"/>
        <v>1.1770703263234955E-3</v>
      </c>
      <c r="D249" s="254">
        <f t="shared" si="19"/>
        <v>1.1630750989231919E-3</v>
      </c>
      <c r="E249" s="200">
        <v>33133899.13166197</v>
      </c>
      <c r="F249" s="200">
        <v>37241916</v>
      </c>
      <c r="G249" s="194">
        <v>0</v>
      </c>
      <c r="H249" s="200">
        <v>1790022</v>
      </c>
      <c r="I249" s="200">
        <v>24800</v>
      </c>
      <c r="J249" s="200">
        <v>533455</v>
      </c>
      <c r="K249" s="200">
        <f t="shared" si="15"/>
        <v>2348277</v>
      </c>
      <c r="L249" s="182"/>
      <c r="M249" s="200">
        <v>1877462</v>
      </c>
      <c r="N249" s="200">
        <v>11196552</v>
      </c>
      <c r="O249" s="200">
        <v>0</v>
      </c>
      <c r="P249" s="200">
        <v>3623967</v>
      </c>
      <c r="Q249" s="200">
        <f t="shared" si="16"/>
        <v>16697981</v>
      </c>
      <c r="R249" s="200"/>
      <c r="S249" s="183">
        <v>-549746</v>
      </c>
      <c r="T249" s="183">
        <v>-1086294</v>
      </c>
      <c r="U249" s="200">
        <f t="shared" si="17"/>
        <v>-1636040</v>
      </c>
    </row>
    <row r="250" spans="1:21" ht="12.75" customHeight="1">
      <c r="A250" s="180">
        <v>38100</v>
      </c>
      <c r="B250" s="181" t="s">
        <v>610</v>
      </c>
      <c r="C250" s="254">
        <f t="shared" si="18"/>
        <v>2.8184751153480943E-3</v>
      </c>
      <c r="D250" s="254">
        <f t="shared" si="19"/>
        <v>2.8738543501938604E-3</v>
      </c>
      <c r="E250" s="200">
        <v>81870895.737145931</v>
      </c>
      <c r="F250" s="200">
        <v>89175142</v>
      </c>
      <c r="G250" s="194">
        <v>0</v>
      </c>
      <c r="H250" s="200">
        <v>4286177</v>
      </c>
      <c r="I250" s="200">
        <v>59384</v>
      </c>
      <c r="J250" s="200">
        <v>783057</v>
      </c>
      <c r="K250" s="200">
        <f t="shared" si="15"/>
        <v>5128618</v>
      </c>
      <c r="L250" s="182"/>
      <c r="M250" s="200">
        <v>4495551</v>
      </c>
      <c r="N250" s="200">
        <v>26809956</v>
      </c>
      <c r="O250" s="200">
        <v>0</v>
      </c>
      <c r="P250" s="200">
        <v>2118650</v>
      </c>
      <c r="Q250" s="200">
        <f t="shared" si="16"/>
        <v>33424157</v>
      </c>
      <c r="R250" s="200"/>
      <c r="S250" s="183">
        <v>-1316358</v>
      </c>
      <c r="T250" s="183">
        <v>-169610</v>
      </c>
      <c r="U250" s="200">
        <f t="shared" si="17"/>
        <v>-1485968</v>
      </c>
    </row>
    <row r="251" spans="1:21" ht="12.75" customHeight="1">
      <c r="A251" s="180">
        <v>38105</v>
      </c>
      <c r="B251" s="181" t="s">
        <v>611</v>
      </c>
      <c r="C251" s="254">
        <f t="shared" si="18"/>
        <v>5.2582510037890533E-4</v>
      </c>
      <c r="D251" s="254">
        <f t="shared" si="19"/>
        <v>5.4523581744093323E-4</v>
      </c>
      <c r="E251" s="200">
        <v>15532779.091206547</v>
      </c>
      <c r="F251" s="200">
        <v>16636843</v>
      </c>
      <c r="G251" s="194">
        <v>0</v>
      </c>
      <c r="H251" s="200">
        <v>799645</v>
      </c>
      <c r="I251" s="200">
        <v>11079</v>
      </c>
      <c r="J251" s="200">
        <v>0</v>
      </c>
      <c r="K251" s="200">
        <f t="shared" si="15"/>
        <v>810724</v>
      </c>
      <c r="L251" s="182"/>
      <c r="M251" s="200">
        <v>838706</v>
      </c>
      <c r="N251" s="200">
        <v>5001764</v>
      </c>
      <c r="O251" s="200">
        <v>0</v>
      </c>
      <c r="P251" s="200">
        <v>1856273</v>
      </c>
      <c r="Q251" s="200">
        <f t="shared" si="16"/>
        <v>7696743</v>
      </c>
      <c r="R251" s="200"/>
      <c r="S251" s="183">
        <v>-245585</v>
      </c>
      <c r="T251" s="183">
        <v>-515185</v>
      </c>
      <c r="U251" s="200">
        <f t="shared" si="17"/>
        <v>-760770</v>
      </c>
    </row>
    <row r="252" spans="1:21" ht="12.75" customHeight="1">
      <c r="A252" s="180">
        <v>38200</v>
      </c>
      <c r="B252" s="181" t="s">
        <v>612</v>
      </c>
      <c r="C252" s="254">
        <f t="shared" si="18"/>
        <v>2.607179453094926E-3</v>
      </c>
      <c r="D252" s="254">
        <f t="shared" si="19"/>
        <v>2.6946516204740278E-3</v>
      </c>
      <c r="E252" s="200">
        <v>76765735.136465281</v>
      </c>
      <c r="F252" s="200">
        <v>82489853</v>
      </c>
      <c r="G252" s="194">
        <v>0</v>
      </c>
      <c r="H252" s="200">
        <v>3964851</v>
      </c>
      <c r="I252" s="200">
        <v>54932</v>
      </c>
      <c r="J252" s="200">
        <v>244695</v>
      </c>
      <c r="K252" s="200">
        <f t="shared" si="15"/>
        <v>4264478</v>
      </c>
      <c r="L252" s="182"/>
      <c r="M252" s="200">
        <v>4158528</v>
      </c>
      <c r="N252" s="200">
        <v>24800065</v>
      </c>
      <c r="O252" s="200">
        <v>0</v>
      </c>
      <c r="P252" s="200">
        <v>6687148</v>
      </c>
      <c r="Q252" s="200">
        <f t="shared" si="16"/>
        <v>35645741</v>
      </c>
      <c r="R252" s="200"/>
      <c r="S252" s="183">
        <v>-1217673</v>
      </c>
      <c r="T252" s="183">
        <v>-1432698</v>
      </c>
      <c r="U252" s="200">
        <f t="shared" si="17"/>
        <v>-2650371</v>
      </c>
    </row>
    <row r="253" spans="1:21" ht="12.75" customHeight="1">
      <c r="A253" s="180">
        <v>38205</v>
      </c>
      <c r="B253" s="181" t="s">
        <v>613</v>
      </c>
      <c r="C253" s="254">
        <f t="shared" si="18"/>
        <v>3.7281658012235043E-4</v>
      </c>
      <c r="D253" s="254">
        <f t="shared" si="19"/>
        <v>3.7606427162764861E-4</v>
      </c>
      <c r="E253" s="200">
        <v>10713388.718122073</v>
      </c>
      <c r="F253" s="200">
        <v>11795730</v>
      </c>
      <c r="G253" s="194">
        <v>0</v>
      </c>
      <c r="H253" s="200">
        <v>566958</v>
      </c>
      <c r="I253" s="200">
        <v>7855</v>
      </c>
      <c r="J253" s="200">
        <v>145552</v>
      </c>
      <c r="K253" s="200">
        <f t="shared" si="15"/>
        <v>720365</v>
      </c>
      <c r="L253" s="182"/>
      <c r="M253" s="200">
        <v>594653</v>
      </c>
      <c r="N253" s="200">
        <v>3546313</v>
      </c>
      <c r="O253" s="200">
        <v>0</v>
      </c>
      <c r="P253" s="200">
        <v>314385</v>
      </c>
      <c r="Q253" s="200">
        <f t="shared" si="16"/>
        <v>4455351</v>
      </c>
      <c r="R253" s="200"/>
      <c r="S253" s="183">
        <v>-174122</v>
      </c>
      <c r="T253" s="183">
        <v>-55138</v>
      </c>
      <c r="U253" s="200">
        <f t="shared" si="17"/>
        <v>-229260</v>
      </c>
    </row>
    <row r="254" spans="1:21" ht="12.75" customHeight="1">
      <c r="A254" s="180">
        <v>38210</v>
      </c>
      <c r="B254" s="181" t="s">
        <v>614</v>
      </c>
      <c r="C254" s="254">
        <f t="shared" si="18"/>
        <v>1.0072187773073724E-3</v>
      </c>
      <c r="D254" s="254">
        <f t="shared" si="19"/>
        <v>1.0417427597148288E-3</v>
      </c>
      <c r="E254" s="200">
        <v>29677360.948993865</v>
      </c>
      <c r="F254" s="200">
        <v>31867898</v>
      </c>
      <c r="G254" s="194">
        <v>0</v>
      </c>
      <c r="H254" s="200">
        <v>1531721</v>
      </c>
      <c r="I254" s="200">
        <v>21221</v>
      </c>
      <c r="J254" s="200">
        <v>877005</v>
      </c>
      <c r="K254" s="200">
        <f t="shared" si="15"/>
        <v>2429947</v>
      </c>
      <c r="L254" s="182"/>
      <c r="M254" s="200">
        <v>1606544</v>
      </c>
      <c r="N254" s="200">
        <v>9580887</v>
      </c>
      <c r="O254" s="200">
        <v>0</v>
      </c>
      <c r="P254" s="200">
        <v>1952739</v>
      </c>
      <c r="Q254" s="200">
        <f t="shared" si="16"/>
        <v>13140170</v>
      </c>
      <c r="R254" s="200"/>
      <c r="S254" s="183">
        <v>-470418</v>
      </c>
      <c r="T254" s="183">
        <v>-133035</v>
      </c>
      <c r="U254" s="200">
        <f t="shared" si="17"/>
        <v>-603453</v>
      </c>
    </row>
    <row r="255" spans="1:21" ht="12.75" customHeight="1">
      <c r="A255" s="180">
        <v>38300</v>
      </c>
      <c r="B255" s="181" t="s">
        <v>615</v>
      </c>
      <c r="C255" s="254">
        <f t="shared" si="18"/>
        <v>2.0196431363277301E-3</v>
      </c>
      <c r="D255" s="254">
        <f t="shared" si="19"/>
        <v>2.1290485754383334E-3</v>
      </c>
      <c r="E255" s="200">
        <v>60652730.688064516</v>
      </c>
      <c r="F255" s="200">
        <v>63900498</v>
      </c>
      <c r="G255" s="194">
        <v>0</v>
      </c>
      <c r="H255" s="200">
        <v>3071359</v>
      </c>
      <c r="I255" s="200">
        <v>42553</v>
      </c>
      <c r="J255" s="200">
        <v>805104</v>
      </c>
      <c r="K255" s="200">
        <f t="shared" si="15"/>
        <v>3919016</v>
      </c>
      <c r="L255" s="182"/>
      <c r="M255" s="200">
        <v>3221390</v>
      </c>
      <c r="N255" s="200">
        <v>19211290</v>
      </c>
      <c r="O255" s="200">
        <v>0</v>
      </c>
      <c r="P255" s="200">
        <v>6494980</v>
      </c>
      <c r="Q255" s="200">
        <f t="shared" si="16"/>
        <v>28927660</v>
      </c>
      <c r="R255" s="200"/>
      <c r="S255" s="183">
        <v>-943266</v>
      </c>
      <c r="T255" s="183">
        <v>-1150480</v>
      </c>
      <c r="U255" s="200">
        <f t="shared" si="17"/>
        <v>-2093746</v>
      </c>
    </row>
    <row r="256" spans="1:21" ht="12.75" customHeight="1">
      <c r="A256" s="180">
        <v>38400</v>
      </c>
      <c r="B256" s="181" t="s">
        <v>616</v>
      </c>
      <c r="C256" s="254">
        <f t="shared" si="18"/>
        <v>2.5124093066804807E-3</v>
      </c>
      <c r="D256" s="254">
        <f t="shared" si="19"/>
        <v>2.667121724618055E-3</v>
      </c>
      <c r="E256" s="200">
        <v>75981458.357397899</v>
      </c>
      <c r="F256" s="200">
        <v>79491373</v>
      </c>
      <c r="G256" s="194">
        <v>0</v>
      </c>
      <c r="H256" s="200">
        <v>3820730</v>
      </c>
      <c r="I256" s="200">
        <v>52935</v>
      </c>
      <c r="J256" s="200">
        <v>927621</v>
      </c>
      <c r="K256" s="200">
        <f t="shared" si="15"/>
        <v>4801286</v>
      </c>
      <c r="L256" s="182"/>
      <c r="M256" s="200">
        <v>4007367</v>
      </c>
      <c r="N256" s="200">
        <v>23898591</v>
      </c>
      <c r="O256" s="200">
        <v>0</v>
      </c>
      <c r="P256" s="200">
        <v>7664897</v>
      </c>
      <c r="Q256" s="200">
        <f t="shared" si="16"/>
        <v>35570855</v>
      </c>
      <c r="R256" s="200"/>
      <c r="S256" s="183">
        <v>-1173411</v>
      </c>
      <c r="T256" s="183">
        <v>-1331489</v>
      </c>
      <c r="U256" s="200">
        <f t="shared" si="17"/>
        <v>-2504900</v>
      </c>
    </row>
    <row r="257" spans="1:21" ht="12.75" customHeight="1">
      <c r="A257" s="180">
        <v>38402</v>
      </c>
      <c r="B257" s="181" t="s">
        <v>617</v>
      </c>
      <c r="C257" s="254">
        <f t="shared" si="18"/>
        <v>2.0398170332005351E-4</v>
      </c>
      <c r="D257" s="254">
        <f t="shared" si="19"/>
        <v>1.8550475121425683E-4</v>
      </c>
      <c r="E257" s="200">
        <v>5284693.7578388834</v>
      </c>
      <c r="F257" s="200">
        <v>6453879</v>
      </c>
      <c r="G257" s="194">
        <v>0</v>
      </c>
      <c r="H257" s="200">
        <v>310204</v>
      </c>
      <c r="I257" s="200">
        <v>4298</v>
      </c>
      <c r="J257" s="200">
        <v>3092360</v>
      </c>
      <c r="K257" s="200">
        <f t="shared" si="15"/>
        <v>3406862</v>
      </c>
      <c r="L257" s="182"/>
      <c r="M257" s="200">
        <v>325357</v>
      </c>
      <c r="N257" s="200">
        <v>1940319</v>
      </c>
      <c r="O257" s="200">
        <v>0</v>
      </c>
      <c r="P257" s="200">
        <v>0</v>
      </c>
      <c r="Q257" s="200">
        <f t="shared" si="16"/>
        <v>2265676</v>
      </c>
      <c r="R257" s="200"/>
      <c r="S257" s="183">
        <v>-95269</v>
      </c>
      <c r="T257" s="183">
        <v>770193</v>
      </c>
      <c r="U257" s="200">
        <f t="shared" si="17"/>
        <v>674924</v>
      </c>
    </row>
    <row r="258" spans="1:21" ht="12.75" customHeight="1">
      <c r="A258" s="180">
        <v>38405</v>
      </c>
      <c r="B258" s="181" t="s">
        <v>618</v>
      </c>
      <c r="C258" s="254">
        <f t="shared" si="18"/>
        <v>6.3874164636007415E-4</v>
      </c>
      <c r="D258" s="254">
        <f t="shared" si="19"/>
        <v>7.0572376337459878E-4</v>
      </c>
      <c r="E258" s="200">
        <v>20104789.460388102</v>
      </c>
      <c r="F258" s="200">
        <v>20209466</v>
      </c>
      <c r="G258" s="194">
        <v>0</v>
      </c>
      <c r="H258" s="200">
        <v>971362</v>
      </c>
      <c r="I258" s="200">
        <v>13458</v>
      </c>
      <c r="J258" s="200">
        <v>1414644</v>
      </c>
      <c r="K258" s="200">
        <f t="shared" si="15"/>
        <v>2399464</v>
      </c>
      <c r="L258" s="182"/>
      <c r="M258" s="200">
        <v>1018812</v>
      </c>
      <c r="N258" s="200">
        <v>6075851</v>
      </c>
      <c r="O258" s="200">
        <v>0</v>
      </c>
      <c r="P258" s="200">
        <v>3060430</v>
      </c>
      <c r="Q258" s="200">
        <f t="shared" si="16"/>
        <v>10155093</v>
      </c>
      <c r="R258" s="200"/>
      <c r="S258" s="183">
        <v>-298322</v>
      </c>
      <c r="T258" s="183">
        <v>-347435</v>
      </c>
      <c r="U258" s="200">
        <f t="shared" si="17"/>
        <v>-645757</v>
      </c>
    </row>
    <row r="259" spans="1:21" ht="12.75" customHeight="1">
      <c r="A259" s="180">
        <v>38500</v>
      </c>
      <c r="B259" s="181" t="s">
        <v>619</v>
      </c>
      <c r="C259" s="254">
        <f t="shared" si="18"/>
        <v>1.9454085549597713E-3</v>
      </c>
      <c r="D259" s="254">
        <f t="shared" si="19"/>
        <v>2.0559239560009337E-3</v>
      </c>
      <c r="E259" s="200">
        <v>58569542.967234477</v>
      </c>
      <c r="F259" s="200">
        <v>61551753</v>
      </c>
      <c r="G259" s="194">
        <v>0</v>
      </c>
      <c r="H259" s="200">
        <v>2958467</v>
      </c>
      <c r="I259" s="200">
        <v>40989</v>
      </c>
      <c r="J259" s="200">
        <v>0</v>
      </c>
      <c r="K259" s="200">
        <f t="shared" si="15"/>
        <v>2999456</v>
      </c>
      <c r="L259" s="182"/>
      <c r="M259" s="200">
        <v>3102984</v>
      </c>
      <c r="N259" s="200">
        <v>18505155</v>
      </c>
      <c r="O259" s="200">
        <v>0</v>
      </c>
      <c r="P259" s="200">
        <v>6905272</v>
      </c>
      <c r="Q259" s="200">
        <f t="shared" si="16"/>
        <v>28513411</v>
      </c>
      <c r="R259" s="200"/>
      <c r="S259" s="183">
        <v>-908595</v>
      </c>
      <c r="T259" s="183">
        <v>-1569274</v>
      </c>
      <c r="U259" s="200">
        <f t="shared" si="17"/>
        <v>-2477869</v>
      </c>
    </row>
    <row r="260" spans="1:21" ht="12.75" customHeight="1">
      <c r="A260" s="180">
        <v>38600</v>
      </c>
      <c r="B260" s="181" t="s">
        <v>620</v>
      </c>
      <c r="C260" s="254">
        <f t="shared" si="18"/>
        <v>2.5548002427331316E-3</v>
      </c>
      <c r="D260" s="254">
        <f t="shared" si="19"/>
        <v>2.645382956816713E-3</v>
      </c>
      <c r="E260" s="200">
        <v>75362160.308421403</v>
      </c>
      <c r="F260" s="200">
        <v>80832601</v>
      </c>
      <c r="G260" s="194">
        <v>0</v>
      </c>
      <c r="H260" s="200">
        <v>3885195</v>
      </c>
      <c r="I260" s="200">
        <v>53828</v>
      </c>
      <c r="J260" s="200">
        <v>2358666</v>
      </c>
      <c r="K260" s="200">
        <f t="shared" si="15"/>
        <v>6297689</v>
      </c>
      <c r="L260" s="182"/>
      <c r="M260" s="200">
        <v>4074981</v>
      </c>
      <c r="N260" s="200">
        <v>24301823</v>
      </c>
      <c r="O260" s="200">
        <v>0</v>
      </c>
      <c r="P260" s="200">
        <v>6545176</v>
      </c>
      <c r="Q260" s="200">
        <f t="shared" si="16"/>
        <v>34921980</v>
      </c>
      <c r="R260" s="200"/>
      <c r="S260" s="183">
        <v>-1193209</v>
      </c>
      <c r="T260" s="183">
        <v>-686846</v>
      </c>
      <c r="U260" s="200">
        <f t="shared" si="17"/>
        <v>-1880055</v>
      </c>
    </row>
    <row r="261" spans="1:21" ht="12.75" customHeight="1">
      <c r="A261" s="180">
        <v>38601</v>
      </c>
      <c r="B261" s="181" t="s">
        <v>621</v>
      </c>
      <c r="C261" s="254">
        <f t="shared" si="18"/>
        <v>3.6267261434911992E-5</v>
      </c>
      <c r="D261" s="254">
        <f t="shared" si="19"/>
        <v>3.4931517076723074E-5</v>
      </c>
      <c r="E261" s="200">
        <v>995135.53717007604</v>
      </c>
      <c r="F261" s="200">
        <v>1147478</v>
      </c>
      <c r="G261" s="194">
        <v>0</v>
      </c>
      <c r="H261" s="200">
        <v>55153</v>
      </c>
      <c r="I261" s="200">
        <v>764</v>
      </c>
      <c r="J261" s="200">
        <v>120078</v>
      </c>
      <c r="K261" s="200">
        <f t="shared" ref="K261:K311" si="20">SUM(G261:J261)</f>
        <v>175995</v>
      </c>
      <c r="L261" s="182"/>
      <c r="M261" s="200">
        <v>57847</v>
      </c>
      <c r="N261" s="200">
        <v>344982</v>
      </c>
      <c r="O261" s="200">
        <v>0</v>
      </c>
      <c r="P261" s="200">
        <v>113205</v>
      </c>
      <c r="Q261" s="200">
        <f t="shared" ref="Q261:Q311" si="21">SUM(M261:P261)</f>
        <v>516034</v>
      </c>
      <c r="R261" s="200"/>
      <c r="S261" s="183">
        <v>-16938</v>
      </c>
      <c r="T261" s="183">
        <v>-9787</v>
      </c>
      <c r="U261" s="200">
        <f t="shared" ref="U261:U311" si="22">S261+T261</f>
        <v>-26725</v>
      </c>
    </row>
    <row r="262" spans="1:21" ht="12.75" customHeight="1">
      <c r="A262" s="180">
        <v>38602</v>
      </c>
      <c r="B262" s="181" t="s">
        <v>622</v>
      </c>
      <c r="C262" s="254">
        <f t="shared" ref="C262:C311" si="23">F262/$F$312</f>
        <v>2.1955432639569897E-4</v>
      </c>
      <c r="D262" s="254">
        <f t="shared" ref="D262:D311" si="24">E262/$E$312</f>
        <v>2.2267339248362554E-4</v>
      </c>
      <c r="E262" s="200">
        <v>6343560.9039246244</v>
      </c>
      <c r="F262" s="200">
        <v>6946589</v>
      </c>
      <c r="G262" s="194">
        <v>0</v>
      </c>
      <c r="H262" s="200">
        <v>333886</v>
      </c>
      <c r="I262" s="200">
        <v>4626</v>
      </c>
      <c r="J262" s="200">
        <v>1376778</v>
      </c>
      <c r="K262" s="200">
        <f t="shared" si="20"/>
        <v>1715290</v>
      </c>
      <c r="L262" s="182"/>
      <c r="M262" s="200">
        <v>350196</v>
      </c>
      <c r="N262" s="200">
        <v>2088449</v>
      </c>
      <c r="O262" s="200">
        <v>0</v>
      </c>
      <c r="P262" s="200">
        <v>121580</v>
      </c>
      <c r="Q262" s="200">
        <f t="shared" si="21"/>
        <v>2560225</v>
      </c>
      <c r="R262" s="200"/>
      <c r="S262" s="183">
        <v>-102542</v>
      </c>
      <c r="T262" s="183">
        <v>379376</v>
      </c>
      <c r="U262" s="200">
        <f t="shared" si="22"/>
        <v>276834</v>
      </c>
    </row>
    <row r="263" spans="1:21" ht="12.75" customHeight="1">
      <c r="A263" s="180">
        <v>38605</v>
      </c>
      <c r="B263" s="181" t="s">
        <v>623</v>
      </c>
      <c r="C263" s="254">
        <f t="shared" si="23"/>
        <v>6.5322392349010522E-4</v>
      </c>
      <c r="D263" s="254">
        <f t="shared" si="24"/>
        <v>6.9347025595680497E-4</v>
      </c>
      <c r="E263" s="200">
        <v>19755709.268433046</v>
      </c>
      <c r="F263" s="200">
        <v>20667678</v>
      </c>
      <c r="G263" s="194">
        <v>0</v>
      </c>
      <c r="H263" s="200">
        <v>993386</v>
      </c>
      <c r="I263" s="200">
        <v>13763</v>
      </c>
      <c r="J263" s="200">
        <v>0</v>
      </c>
      <c r="K263" s="200">
        <f t="shared" si="20"/>
        <v>1007149</v>
      </c>
      <c r="L263" s="182"/>
      <c r="M263" s="200">
        <v>1041911</v>
      </c>
      <c r="N263" s="200">
        <v>6213610</v>
      </c>
      <c r="O263" s="200">
        <v>0</v>
      </c>
      <c r="P263" s="200">
        <v>2595917</v>
      </c>
      <c r="Q263" s="200">
        <f t="shared" si="21"/>
        <v>9851438</v>
      </c>
      <c r="R263" s="200"/>
      <c r="S263" s="183">
        <v>-305086</v>
      </c>
      <c r="T263" s="183">
        <v>-649614</v>
      </c>
      <c r="U263" s="200">
        <f t="shared" si="22"/>
        <v>-954700</v>
      </c>
    </row>
    <row r="264" spans="1:21" ht="12.75" customHeight="1">
      <c r="A264" s="180">
        <v>38610</v>
      </c>
      <c r="B264" s="181" t="s">
        <v>624</v>
      </c>
      <c r="C264" s="254">
        <f t="shared" si="23"/>
        <v>5.5339238221999664E-4</v>
      </c>
      <c r="D264" s="254">
        <f t="shared" si="24"/>
        <v>5.4322546599629249E-4</v>
      </c>
      <c r="E264" s="200">
        <v>15475507.826395199</v>
      </c>
      <c r="F264" s="200">
        <v>17509058</v>
      </c>
      <c r="G264" s="194">
        <v>0</v>
      </c>
      <c r="H264" s="200">
        <v>841568</v>
      </c>
      <c r="I264" s="200">
        <v>11660</v>
      </c>
      <c r="J264" s="200">
        <v>365525</v>
      </c>
      <c r="K264" s="200">
        <f t="shared" si="20"/>
        <v>1218753</v>
      </c>
      <c r="L264" s="182"/>
      <c r="M264" s="200">
        <v>882677</v>
      </c>
      <c r="N264" s="200">
        <v>5263990</v>
      </c>
      <c r="O264" s="200">
        <v>0</v>
      </c>
      <c r="P264" s="200">
        <v>236714</v>
      </c>
      <c r="Q264" s="200">
        <f t="shared" si="21"/>
        <v>6383381</v>
      </c>
      <c r="R264" s="200"/>
      <c r="S264" s="183">
        <v>-258460</v>
      </c>
      <c r="T264" s="183">
        <v>6071</v>
      </c>
      <c r="U264" s="200">
        <f t="shared" si="22"/>
        <v>-252389</v>
      </c>
    </row>
    <row r="265" spans="1:21" ht="12.75" customHeight="1">
      <c r="A265" s="180">
        <v>38620</v>
      </c>
      <c r="B265" s="181" t="s">
        <v>625</v>
      </c>
      <c r="C265" s="254">
        <f t="shared" si="23"/>
        <v>3.9520166873673843E-4</v>
      </c>
      <c r="D265" s="254">
        <f t="shared" si="24"/>
        <v>4.2689469027090178E-4</v>
      </c>
      <c r="E265" s="200">
        <v>12161455.111861385</v>
      </c>
      <c r="F265" s="200">
        <v>12503983</v>
      </c>
      <c r="G265" s="194">
        <v>0</v>
      </c>
      <c r="H265" s="200">
        <v>601000</v>
      </c>
      <c r="I265" s="200">
        <v>8327</v>
      </c>
      <c r="J265" s="200">
        <v>0</v>
      </c>
      <c r="K265" s="200">
        <f t="shared" si="20"/>
        <v>609327</v>
      </c>
      <c r="L265" s="182"/>
      <c r="M265" s="200">
        <v>630358</v>
      </c>
      <c r="N265" s="200">
        <v>3759245</v>
      </c>
      <c r="O265" s="200">
        <v>0</v>
      </c>
      <c r="P265" s="200">
        <v>1959166</v>
      </c>
      <c r="Q265" s="200">
        <f t="shared" si="21"/>
        <v>6348769</v>
      </c>
      <c r="R265" s="200"/>
      <c r="S265" s="183">
        <v>-184577</v>
      </c>
      <c r="T265" s="183">
        <v>-456523</v>
      </c>
      <c r="U265" s="200">
        <f t="shared" si="22"/>
        <v>-641100</v>
      </c>
    </row>
    <row r="266" spans="1:21" ht="12.75" customHeight="1">
      <c r="A266" s="180">
        <v>38700</v>
      </c>
      <c r="B266" s="181" t="s">
        <v>626</v>
      </c>
      <c r="C266" s="254">
        <f t="shared" si="23"/>
        <v>7.7918754690728235E-4</v>
      </c>
      <c r="D266" s="254">
        <f t="shared" si="24"/>
        <v>7.9753561831630662E-4</v>
      </c>
      <c r="E266" s="200">
        <v>22720342.61215429</v>
      </c>
      <c r="F266" s="200">
        <v>24653104</v>
      </c>
      <c r="G266" s="194">
        <v>0</v>
      </c>
      <c r="H266" s="200">
        <v>1184944</v>
      </c>
      <c r="I266" s="200">
        <v>16417</v>
      </c>
      <c r="J266" s="200">
        <v>670092</v>
      </c>
      <c r="K266" s="200">
        <f t="shared" si="20"/>
        <v>1871453</v>
      </c>
      <c r="L266" s="182"/>
      <c r="M266" s="200">
        <v>1242827</v>
      </c>
      <c r="N266" s="200">
        <v>7411804</v>
      </c>
      <c r="O266" s="200">
        <v>0</v>
      </c>
      <c r="P266" s="200">
        <v>1500816</v>
      </c>
      <c r="Q266" s="200">
        <f t="shared" si="21"/>
        <v>10155447</v>
      </c>
      <c r="R266" s="200"/>
      <c r="S266" s="183">
        <v>-363916</v>
      </c>
      <c r="T266" s="183">
        <v>-116836</v>
      </c>
      <c r="U266" s="200">
        <f t="shared" si="22"/>
        <v>-480752</v>
      </c>
    </row>
    <row r="267" spans="1:21" ht="12.75" customHeight="1">
      <c r="A267" s="180">
        <v>38701</v>
      </c>
      <c r="B267" s="181" t="s">
        <v>627</v>
      </c>
      <c r="C267" s="254">
        <f t="shared" si="23"/>
        <v>4.8626243283292971E-5</v>
      </c>
      <c r="D267" s="254">
        <f t="shared" si="24"/>
        <v>4.7405814062858638E-5</v>
      </c>
      <c r="E267" s="200">
        <v>1350505.6232975121</v>
      </c>
      <c r="F267" s="200">
        <v>1538510</v>
      </c>
      <c r="G267" s="194">
        <v>0</v>
      </c>
      <c r="H267" s="200">
        <v>73948</v>
      </c>
      <c r="I267" s="200">
        <v>1025</v>
      </c>
      <c r="J267" s="200">
        <v>44480</v>
      </c>
      <c r="K267" s="200">
        <f t="shared" si="20"/>
        <v>119453</v>
      </c>
      <c r="L267" s="182"/>
      <c r="M267" s="200">
        <v>77560</v>
      </c>
      <c r="N267" s="200">
        <v>462543</v>
      </c>
      <c r="O267" s="200">
        <v>0</v>
      </c>
      <c r="P267" s="200">
        <v>71804</v>
      </c>
      <c r="Q267" s="200">
        <f t="shared" si="21"/>
        <v>611907</v>
      </c>
      <c r="R267" s="200"/>
      <c r="S267" s="183">
        <v>-22711</v>
      </c>
      <c r="T267" s="183">
        <v>-13235</v>
      </c>
      <c r="U267" s="200">
        <f t="shared" si="22"/>
        <v>-35946</v>
      </c>
    </row>
    <row r="268" spans="1:21" ht="12.75" customHeight="1">
      <c r="A268" s="180">
        <v>38800</v>
      </c>
      <c r="B268" s="181" t="s">
        <v>628</v>
      </c>
      <c r="C268" s="254">
        <f t="shared" si="23"/>
        <v>1.3119644955607457E-3</v>
      </c>
      <c r="D268" s="254">
        <f t="shared" si="24"/>
        <v>1.3639173109746287E-3</v>
      </c>
      <c r="E268" s="200">
        <v>38855529.318442918</v>
      </c>
      <c r="F268" s="200">
        <v>41509900</v>
      </c>
      <c r="G268" s="194">
        <v>0</v>
      </c>
      <c r="H268" s="200">
        <v>1995161</v>
      </c>
      <c r="I268" s="200">
        <v>27642</v>
      </c>
      <c r="J268" s="200">
        <v>493116</v>
      </c>
      <c r="K268" s="200">
        <f t="shared" si="20"/>
        <v>2515919</v>
      </c>
      <c r="L268" s="182"/>
      <c r="M268" s="200">
        <v>2092622</v>
      </c>
      <c r="N268" s="200">
        <v>12479695</v>
      </c>
      <c r="O268" s="200">
        <v>0</v>
      </c>
      <c r="P268" s="200">
        <v>3000963</v>
      </c>
      <c r="Q268" s="200">
        <f t="shared" si="21"/>
        <v>17573280</v>
      </c>
      <c r="R268" s="200"/>
      <c r="S268" s="183">
        <v>-612748</v>
      </c>
      <c r="T268" s="183">
        <v>-491791</v>
      </c>
      <c r="U268" s="200">
        <f t="shared" si="22"/>
        <v>-1104539</v>
      </c>
    </row>
    <row r="269" spans="1:21" ht="12.75" customHeight="1">
      <c r="A269" s="180">
        <v>38801</v>
      </c>
      <c r="B269" s="181" t="s">
        <v>629</v>
      </c>
      <c r="C269" s="254">
        <f t="shared" si="23"/>
        <v>1.0635806676102313E-4</v>
      </c>
      <c r="D269" s="254">
        <f t="shared" si="24"/>
        <v>1.2182893805377698E-4</v>
      </c>
      <c r="E269" s="200">
        <v>3470685.3826795905</v>
      </c>
      <c r="F269" s="200">
        <v>3365116</v>
      </c>
      <c r="G269" s="194">
        <v>0</v>
      </c>
      <c r="H269" s="200">
        <v>161743</v>
      </c>
      <c r="I269" s="200">
        <v>2241</v>
      </c>
      <c r="J269" s="200">
        <v>628767</v>
      </c>
      <c r="K269" s="200">
        <f t="shared" si="20"/>
        <v>792751</v>
      </c>
      <c r="L269" s="182"/>
      <c r="M269" s="200">
        <v>169644</v>
      </c>
      <c r="N269" s="200">
        <v>1011701</v>
      </c>
      <c r="O269" s="200">
        <v>0</v>
      </c>
      <c r="P269" s="200">
        <v>558390</v>
      </c>
      <c r="Q269" s="200">
        <f t="shared" si="21"/>
        <v>1739735</v>
      </c>
      <c r="R269" s="200"/>
      <c r="S269" s="183">
        <v>-49674</v>
      </c>
      <c r="T269" s="183">
        <v>84081</v>
      </c>
      <c r="U269" s="200">
        <f t="shared" si="22"/>
        <v>34407</v>
      </c>
    </row>
    <row r="270" spans="1:21" ht="12.75" customHeight="1">
      <c r="A270" s="180">
        <v>38900</v>
      </c>
      <c r="B270" s="181" t="s">
        <v>630</v>
      </c>
      <c r="C270" s="254">
        <f t="shared" si="23"/>
        <v>2.7980632248243389E-4</v>
      </c>
      <c r="D270" s="254">
        <f t="shared" si="24"/>
        <v>2.9316357325110662E-4</v>
      </c>
      <c r="E270" s="200">
        <v>8351698.2473212071</v>
      </c>
      <c r="F270" s="200">
        <v>8852932</v>
      </c>
      <c r="G270" s="194">
        <v>0</v>
      </c>
      <c r="H270" s="200">
        <v>425514</v>
      </c>
      <c r="I270" s="200">
        <v>5895</v>
      </c>
      <c r="J270" s="200">
        <v>0</v>
      </c>
      <c r="K270" s="200">
        <f t="shared" si="20"/>
        <v>431409</v>
      </c>
      <c r="L270" s="182"/>
      <c r="M270" s="200">
        <v>446299</v>
      </c>
      <c r="N270" s="200">
        <v>2661580</v>
      </c>
      <c r="O270" s="200">
        <v>0</v>
      </c>
      <c r="P270" s="200">
        <v>747933</v>
      </c>
      <c r="Q270" s="200">
        <f t="shared" si="21"/>
        <v>3855812</v>
      </c>
      <c r="R270" s="200"/>
      <c r="S270" s="183">
        <v>-130682</v>
      </c>
      <c r="T270" s="183">
        <v>-188260</v>
      </c>
      <c r="U270" s="200">
        <f t="shared" si="22"/>
        <v>-318942</v>
      </c>
    </row>
    <row r="271" spans="1:21" ht="12.75" customHeight="1">
      <c r="A271" s="180">
        <v>39000</v>
      </c>
      <c r="B271" s="181" t="s">
        <v>631</v>
      </c>
      <c r="C271" s="254">
        <f t="shared" si="23"/>
        <v>1.3725792249454699E-2</v>
      </c>
      <c r="D271" s="254">
        <f t="shared" si="24"/>
        <v>1.3859078253427424E-2</v>
      </c>
      <c r="E271" s="200">
        <v>394819991.70304614</v>
      </c>
      <c r="F271" s="200">
        <v>434277197</v>
      </c>
      <c r="G271" s="194">
        <v>0</v>
      </c>
      <c r="H271" s="200">
        <v>20873407</v>
      </c>
      <c r="I271" s="200">
        <v>289194</v>
      </c>
      <c r="J271" s="200">
        <v>13032231</v>
      </c>
      <c r="K271" s="200">
        <f t="shared" si="20"/>
        <v>34194832</v>
      </c>
      <c r="L271" s="182"/>
      <c r="M271" s="200">
        <v>21893042</v>
      </c>
      <c r="N271" s="200">
        <v>130562759</v>
      </c>
      <c r="O271" s="200">
        <v>0</v>
      </c>
      <c r="P271" s="200">
        <v>26497564</v>
      </c>
      <c r="Q271" s="200">
        <f t="shared" si="21"/>
        <v>178953365</v>
      </c>
      <c r="R271" s="200"/>
      <c r="S271" s="183">
        <v>-6410577</v>
      </c>
      <c r="T271" s="183">
        <v>-2009713</v>
      </c>
      <c r="U271" s="200">
        <f t="shared" si="22"/>
        <v>-8420290</v>
      </c>
    </row>
    <row r="272" spans="1:21" ht="12.75" customHeight="1">
      <c r="A272" s="180">
        <v>39100</v>
      </c>
      <c r="B272" s="181" t="s">
        <v>632</v>
      </c>
      <c r="C272" s="254">
        <f t="shared" si="23"/>
        <v>1.7486937175396435E-3</v>
      </c>
      <c r="D272" s="254">
        <f t="shared" si="24"/>
        <v>1.9431043526572434E-3</v>
      </c>
      <c r="E272" s="200">
        <v>55355517.182721652</v>
      </c>
      <c r="F272" s="200">
        <v>55327794</v>
      </c>
      <c r="G272" s="194">
        <v>0</v>
      </c>
      <c r="H272" s="200">
        <v>2659314</v>
      </c>
      <c r="I272" s="200">
        <v>36844</v>
      </c>
      <c r="J272" s="200">
        <v>0</v>
      </c>
      <c r="K272" s="200">
        <f t="shared" si="20"/>
        <v>2696158</v>
      </c>
      <c r="L272" s="182"/>
      <c r="M272" s="200">
        <v>2789218</v>
      </c>
      <c r="N272" s="200">
        <v>16633960</v>
      </c>
      <c r="O272" s="200">
        <v>0</v>
      </c>
      <c r="P272" s="200">
        <v>12056646</v>
      </c>
      <c r="Q272" s="200">
        <f t="shared" si="21"/>
        <v>31479824</v>
      </c>
      <c r="R272" s="200"/>
      <c r="S272" s="183">
        <v>-816720</v>
      </c>
      <c r="T272" s="183">
        <v>-2740228</v>
      </c>
      <c r="U272" s="200">
        <f t="shared" si="22"/>
        <v>-3556948</v>
      </c>
    </row>
    <row r="273" spans="1:21" ht="12.75" customHeight="1">
      <c r="A273" s="180">
        <v>39101</v>
      </c>
      <c r="B273" s="181" t="s">
        <v>633</v>
      </c>
      <c r="C273" s="254">
        <f t="shared" si="23"/>
        <v>2.207261843766121E-4</v>
      </c>
      <c r="D273" s="254">
        <f t="shared" si="24"/>
        <v>1.9996859785797026E-4</v>
      </c>
      <c r="E273" s="200">
        <v>5696742.5036097504</v>
      </c>
      <c r="F273" s="200">
        <v>6983666</v>
      </c>
      <c r="G273" s="194">
        <v>0</v>
      </c>
      <c r="H273" s="200">
        <v>335668</v>
      </c>
      <c r="I273" s="200">
        <v>4651</v>
      </c>
      <c r="J273" s="200">
        <v>1959261</v>
      </c>
      <c r="K273" s="200">
        <f t="shared" si="20"/>
        <v>2299580</v>
      </c>
      <c r="L273" s="182"/>
      <c r="M273" s="200">
        <v>352065</v>
      </c>
      <c r="N273" s="200">
        <v>2099596</v>
      </c>
      <c r="O273" s="200">
        <v>0</v>
      </c>
      <c r="P273" s="200">
        <v>0</v>
      </c>
      <c r="Q273" s="200">
        <f t="shared" si="21"/>
        <v>2451661</v>
      </c>
      <c r="R273" s="200"/>
      <c r="S273" s="183">
        <v>-103089</v>
      </c>
      <c r="T273" s="183">
        <v>497042</v>
      </c>
      <c r="U273" s="200">
        <f t="shared" si="22"/>
        <v>393953</v>
      </c>
    </row>
    <row r="274" spans="1:21" ht="12.75" customHeight="1">
      <c r="A274" s="180">
        <v>39105</v>
      </c>
      <c r="B274" s="181" t="s">
        <v>634</v>
      </c>
      <c r="C274" s="254">
        <f t="shared" si="23"/>
        <v>6.5294512641241194E-4</v>
      </c>
      <c r="D274" s="254">
        <f t="shared" si="24"/>
        <v>7.8025775436374055E-4</v>
      </c>
      <c r="E274" s="200">
        <v>22228127.619377881</v>
      </c>
      <c r="F274" s="200">
        <v>20658857</v>
      </c>
      <c r="G274" s="194">
        <v>0</v>
      </c>
      <c r="H274" s="200">
        <v>992962</v>
      </c>
      <c r="I274" s="200">
        <v>13757</v>
      </c>
      <c r="J274" s="200">
        <v>0</v>
      </c>
      <c r="K274" s="200">
        <f t="shared" si="20"/>
        <v>1006719</v>
      </c>
      <c r="L274" s="182"/>
      <c r="M274" s="200">
        <v>1041467</v>
      </c>
      <c r="N274" s="200">
        <v>6210958</v>
      </c>
      <c r="O274" s="200">
        <v>0</v>
      </c>
      <c r="P274" s="200">
        <v>6966339</v>
      </c>
      <c r="Q274" s="200">
        <f t="shared" si="21"/>
        <v>14218764</v>
      </c>
      <c r="R274" s="200"/>
      <c r="S274" s="183">
        <v>-304955</v>
      </c>
      <c r="T274" s="183">
        <v>-1631724</v>
      </c>
      <c r="U274" s="200">
        <f t="shared" si="22"/>
        <v>-1936679</v>
      </c>
    </row>
    <row r="275" spans="1:21" ht="12.75" customHeight="1">
      <c r="A275" s="180">
        <v>39200</v>
      </c>
      <c r="B275" s="181" t="s">
        <v>635</v>
      </c>
      <c r="C275" s="254">
        <f t="shared" si="23"/>
        <v>5.8655180182564368E-2</v>
      </c>
      <c r="D275" s="254">
        <f t="shared" si="24"/>
        <v>5.9286741528047526E-2</v>
      </c>
      <c r="E275" s="200">
        <v>1688971688.4609945</v>
      </c>
      <c r="F275" s="200">
        <v>1855820544</v>
      </c>
      <c r="G275" s="194">
        <v>0</v>
      </c>
      <c r="H275" s="200">
        <v>89199473</v>
      </c>
      <c r="I275" s="200">
        <v>1235829</v>
      </c>
      <c r="J275" s="200">
        <v>82242138</v>
      </c>
      <c r="K275" s="200">
        <f t="shared" si="20"/>
        <v>172677440</v>
      </c>
      <c r="L275" s="182"/>
      <c r="M275" s="200">
        <v>93556734</v>
      </c>
      <c r="N275" s="200">
        <v>557940992</v>
      </c>
      <c r="O275" s="200">
        <v>0</v>
      </c>
      <c r="P275" s="200">
        <v>54897137</v>
      </c>
      <c r="Q275" s="200">
        <f t="shared" si="21"/>
        <v>706394863</v>
      </c>
      <c r="R275" s="200"/>
      <c r="S275" s="183">
        <v>-27394668</v>
      </c>
      <c r="T275" s="183">
        <v>15011809</v>
      </c>
      <c r="U275" s="200">
        <f t="shared" si="22"/>
        <v>-12382859</v>
      </c>
    </row>
    <row r="276" spans="1:21" ht="12.75" customHeight="1">
      <c r="A276" s="180">
        <v>39201</v>
      </c>
      <c r="B276" s="181" t="s">
        <v>636</v>
      </c>
      <c r="C276" s="254">
        <f t="shared" si="23"/>
        <v>1.6577509388749259E-4</v>
      </c>
      <c r="D276" s="254">
        <f t="shared" si="24"/>
        <v>1.8307224672319927E-4</v>
      </c>
      <c r="E276" s="200">
        <v>5215396.1187452115</v>
      </c>
      <c r="F276" s="200">
        <v>5245041</v>
      </c>
      <c r="G276" s="194">
        <v>0</v>
      </c>
      <c r="H276" s="200">
        <v>252101</v>
      </c>
      <c r="I276" s="200">
        <v>3493</v>
      </c>
      <c r="J276" s="200">
        <v>91686</v>
      </c>
      <c r="K276" s="200">
        <f t="shared" si="20"/>
        <v>347280</v>
      </c>
      <c r="L276" s="182"/>
      <c r="M276" s="200">
        <v>264416</v>
      </c>
      <c r="N276" s="200">
        <v>1576889</v>
      </c>
      <c r="O276" s="200">
        <v>0</v>
      </c>
      <c r="P276" s="200">
        <v>738197</v>
      </c>
      <c r="Q276" s="200">
        <f t="shared" si="21"/>
        <v>2579502</v>
      </c>
      <c r="R276" s="200"/>
      <c r="S276" s="183">
        <v>-77425</v>
      </c>
      <c r="T276" s="183">
        <v>-120853</v>
      </c>
      <c r="U276" s="200">
        <f t="shared" si="22"/>
        <v>-198278</v>
      </c>
    </row>
    <row r="277" spans="1:21" ht="12.75" customHeight="1">
      <c r="A277" s="180">
        <v>39204</v>
      </c>
      <c r="B277" s="181" t="s">
        <v>637</v>
      </c>
      <c r="C277" s="254">
        <f t="shared" si="23"/>
        <v>2.4220828778414173E-4</v>
      </c>
      <c r="D277" s="254">
        <f t="shared" si="24"/>
        <v>2.0065784444911426E-4</v>
      </c>
      <c r="E277" s="200">
        <v>5716377.8883316405</v>
      </c>
      <c r="F277" s="200">
        <v>7663349</v>
      </c>
      <c r="G277" s="194">
        <v>0</v>
      </c>
      <c r="H277" s="200">
        <v>368337</v>
      </c>
      <c r="I277" s="200">
        <v>5103</v>
      </c>
      <c r="J277" s="200">
        <v>3583715</v>
      </c>
      <c r="K277" s="200">
        <f t="shared" si="20"/>
        <v>3957155</v>
      </c>
      <c r="L277" s="182"/>
      <c r="M277" s="200">
        <v>386329</v>
      </c>
      <c r="N277" s="200">
        <v>2303938</v>
      </c>
      <c r="O277" s="200">
        <v>0</v>
      </c>
      <c r="P277" s="200">
        <v>0</v>
      </c>
      <c r="Q277" s="200">
        <f t="shared" si="21"/>
        <v>2690267</v>
      </c>
      <c r="R277" s="200"/>
      <c r="S277" s="183">
        <v>-113122</v>
      </c>
      <c r="T277" s="183">
        <v>896788</v>
      </c>
      <c r="U277" s="200">
        <f t="shared" si="22"/>
        <v>783666</v>
      </c>
    </row>
    <row r="278" spans="1:21" ht="12.75" customHeight="1">
      <c r="A278" s="180">
        <v>39205</v>
      </c>
      <c r="B278" s="181" t="s">
        <v>638</v>
      </c>
      <c r="C278" s="254">
        <f t="shared" si="23"/>
        <v>4.7544235016977569E-3</v>
      </c>
      <c r="D278" s="254">
        <f t="shared" si="24"/>
        <v>4.6668132253145801E-3</v>
      </c>
      <c r="E278" s="200">
        <v>132949040.70858362</v>
      </c>
      <c r="F278" s="200">
        <v>150427580</v>
      </c>
      <c r="G278" s="194">
        <v>0</v>
      </c>
      <c r="H278" s="200">
        <v>7230258</v>
      </c>
      <c r="I278" s="200">
        <v>100173</v>
      </c>
      <c r="J278" s="200">
        <v>11311888</v>
      </c>
      <c r="K278" s="200">
        <f t="shared" si="20"/>
        <v>18642319</v>
      </c>
      <c r="L278" s="182"/>
      <c r="M278" s="200">
        <v>7583445</v>
      </c>
      <c r="N278" s="200">
        <v>45225123</v>
      </c>
      <c r="O278" s="200">
        <v>0</v>
      </c>
      <c r="P278" s="200">
        <v>0</v>
      </c>
      <c r="Q278" s="200">
        <f t="shared" si="21"/>
        <v>52808568</v>
      </c>
      <c r="R278" s="200"/>
      <c r="S278" s="183">
        <v>-2220535</v>
      </c>
      <c r="T278" s="183">
        <v>2813848</v>
      </c>
      <c r="U278" s="200">
        <f t="shared" si="22"/>
        <v>593313</v>
      </c>
    </row>
    <row r="279" spans="1:21" ht="12.75" customHeight="1">
      <c r="A279" s="180">
        <v>39208</v>
      </c>
      <c r="B279" s="181" t="s">
        <v>639</v>
      </c>
      <c r="C279" s="254">
        <f t="shared" si="23"/>
        <v>3.4937919926165013E-4</v>
      </c>
      <c r="D279" s="254">
        <f t="shared" si="24"/>
        <v>3.58806364482909E-4</v>
      </c>
      <c r="E279" s="200">
        <v>10221742.258588377</v>
      </c>
      <c r="F279" s="200">
        <v>11054183</v>
      </c>
      <c r="G279" s="194">
        <v>0</v>
      </c>
      <c r="H279" s="200">
        <v>531316</v>
      </c>
      <c r="I279" s="200">
        <v>7361</v>
      </c>
      <c r="J279" s="200">
        <v>0</v>
      </c>
      <c r="K279" s="200">
        <f t="shared" si="20"/>
        <v>538677</v>
      </c>
      <c r="L279" s="182"/>
      <c r="M279" s="200">
        <v>557270</v>
      </c>
      <c r="N279" s="200">
        <v>3323372</v>
      </c>
      <c r="O279" s="200">
        <v>0</v>
      </c>
      <c r="P279" s="200">
        <v>536725</v>
      </c>
      <c r="Q279" s="200">
        <f t="shared" si="21"/>
        <v>4417367</v>
      </c>
      <c r="R279" s="200"/>
      <c r="S279" s="183">
        <v>-163176</v>
      </c>
      <c r="T279" s="183">
        <v>-116275</v>
      </c>
      <c r="U279" s="200">
        <f t="shared" si="22"/>
        <v>-279451</v>
      </c>
    </row>
    <row r="280" spans="1:21" ht="12.75" customHeight="1">
      <c r="A280" s="180">
        <v>39209</v>
      </c>
      <c r="B280" s="181" t="s">
        <v>640</v>
      </c>
      <c r="C280" s="254">
        <f t="shared" si="23"/>
        <v>1.7742101135883711E-4</v>
      </c>
      <c r="D280" s="254">
        <f t="shared" si="24"/>
        <v>1.7925337660781342E-4</v>
      </c>
      <c r="E280" s="200">
        <v>5106603.4386188276</v>
      </c>
      <c r="F280" s="200">
        <v>5613512</v>
      </c>
      <c r="G280" s="194">
        <v>0</v>
      </c>
      <c r="H280" s="200">
        <v>269812</v>
      </c>
      <c r="I280" s="200">
        <v>3738</v>
      </c>
      <c r="J280" s="200">
        <v>168324</v>
      </c>
      <c r="K280" s="200">
        <f t="shared" si="20"/>
        <v>441874</v>
      </c>
      <c r="L280" s="182"/>
      <c r="M280" s="200">
        <v>282992</v>
      </c>
      <c r="N280" s="200">
        <v>1687668</v>
      </c>
      <c r="O280" s="200">
        <v>0</v>
      </c>
      <c r="P280" s="200">
        <v>342009</v>
      </c>
      <c r="Q280" s="200">
        <f t="shared" si="21"/>
        <v>2312669</v>
      </c>
      <c r="R280" s="200"/>
      <c r="S280" s="183">
        <v>-82864</v>
      </c>
      <c r="T280" s="183">
        <v>-24198</v>
      </c>
      <c r="U280" s="200">
        <f t="shared" si="22"/>
        <v>-107062</v>
      </c>
    </row>
    <row r="281" spans="1:21" ht="12.75" customHeight="1">
      <c r="A281" s="180">
        <v>39220</v>
      </c>
      <c r="B281" s="181" t="s">
        <v>733</v>
      </c>
      <c r="C281" s="254">
        <f t="shared" si="23"/>
        <v>3.5455902203366267E-5</v>
      </c>
      <c r="D281" s="254">
        <f t="shared" si="24"/>
        <v>0</v>
      </c>
      <c r="E281" s="200">
        <v>0</v>
      </c>
      <c r="F281" s="200">
        <v>1121807</v>
      </c>
      <c r="G281" s="194">
        <v>0</v>
      </c>
      <c r="H281" s="200">
        <v>53919</v>
      </c>
      <c r="I281" s="200">
        <v>747</v>
      </c>
      <c r="J281" s="200">
        <v>1280390</v>
      </c>
      <c r="K281" s="200">
        <f t="shared" si="20"/>
        <v>1335056</v>
      </c>
      <c r="L281" s="182"/>
      <c r="M281" s="200">
        <v>56553</v>
      </c>
      <c r="N281" s="200">
        <v>337264</v>
      </c>
      <c r="O281" s="200">
        <v>0</v>
      </c>
      <c r="P281" s="200">
        <v>0</v>
      </c>
      <c r="Q281" s="200">
        <f t="shared" si="21"/>
        <v>393817</v>
      </c>
      <c r="R281" s="200"/>
      <c r="S281" s="183">
        <v>-16560</v>
      </c>
      <c r="T281" s="183">
        <v>256077</v>
      </c>
      <c r="U281" s="200">
        <f t="shared" si="22"/>
        <v>239517</v>
      </c>
    </row>
    <row r="282" spans="1:21" ht="12.75" customHeight="1">
      <c r="A282" s="180">
        <v>39300</v>
      </c>
      <c r="B282" s="181" t="s">
        <v>641</v>
      </c>
      <c r="C282" s="254">
        <f t="shared" si="23"/>
        <v>6.9134829394792887E-4</v>
      </c>
      <c r="D282" s="254">
        <f t="shared" si="24"/>
        <v>7.1809519084721832E-4</v>
      </c>
      <c r="E282" s="200">
        <v>20457228.980735462</v>
      </c>
      <c r="F282" s="200">
        <v>21873914</v>
      </c>
      <c r="G282" s="194">
        <v>0</v>
      </c>
      <c r="H282" s="200">
        <v>1051363</v>
      </c>
      <c r="I282" s="200">
        <v>14566</v>
      </c>
      <c r="J282" s="200">
        <v>0</v>
      </c>
      <c r="K282" s="200">
        <f t="shared" si="20"/>
        <v>1065929</v>
      </c>
      <c r="L282" s="182"/>
      <c r="M282" s="200">
        <v>1102721</v>
      </c>
      <c r="N282" s="200">
        <v>6576257</v>
      </c>
      <c r="O282" s="200">
        <v>0</v>
      </c>
      <c r="P282" s="200">
        <v>4259203</v>
      </c>
      <c r="Q282" s="200">
        <f t="shared" si="21"/>
        <v>11938181</v>
      </c>
      <c r="R282" s="200"/>
      <c r="S282" s="183">
        <v>-322891</v>
      </c>
      <c r="T282" s="183">
        <v>-1105395</v>
      </c>
      <c r="U282" s="200">
        <f t="shared" si="22"/>
        <v>-1428286</v>
      </c>
    </row>
    <row r="283" spans="1:21" ht="12.75" customHeight="1">
      <c r="A283" s="180">
        <v>39301</v>
      </c>
      <c r="B283" s="181" t="s">
        <v>642</v>
      </c>
      <c r="C283" s="254">
        <f t="shared" si="23"/>
        <v>2.8690245243250141E-5</v>
      </c>
      <c r="D283" s="254">
        <f t="shared" si="24"/>
        <v>3.7330850222811361E-5</v>
      </c>
      <c r="E283" s="200">
        <v>1063488.1848360309</v>
      </c>
      <c r="F283" s="200">
        <v>907745</v>
      </c>
      <c r="G283" s="194">
        <v>0</v>
      </c>
      <c r="H283" s="200">
        <v>43631</v>
      </c>
      <c r="I283" s="200">
        <v>604</v>
      </c>
      <c r="J283" s="200">
        <v>186804</v>
      </c>
      <c r="K283" s="200">
        <f t="shared" si="20"/>
        <v>231039</v>
      </c>
      <c r="L283" s="182"/>
      <c r="M283" s="200">
        <v>45762</v>
      </c>
      <c r="N283" s="200">
        <v>272908</v>
      </c>
      <c r="O283" s="200">
        <v>0</v>
      </c>
      <c r="P283" s="200">
        <v>895814</v>
      </c>
      <c r="Q283" s="200">
        <f t="shared" si="21"/>
        <v>1214484</v>
      </c>
      <c r="R283" s="200"/>
      <c r="S283" s="183">
        <v>-13400</v>
      </c>
      <c r="T283" s="183">
        <v>-146233</v>
      </c>
      <c r="U283" s="200">
        <f t="shared" si="22"/>
        <v>-159633</v>
      </c>
    </row>
    <row r="284" spans="1:21" ht="12.75" customHeight="1">
      <c r="A284" s="180">
        <v>39400</v>
      </c>
      <c r="B284" s="181" t="s">
        <v>643</v>
      </c>
      <c r="C284" s="254">
        <f t="shared" si="23"/>
        <v>4.72602324207834E-4</v>
      </c>
      <c r="D284" s="254">
        <f t="shared" si="24"/>
        <v>5.4144115431168315E-4</v>
      </c>
      <c r="E284" s="200">
        <v>15424676.024190828</v>
      </c>
      <c r="F284" s="200">
        <v>14952901</v>
      </c>
      <c r="G284" s="194">
        <v>0</v>
      </c>
      <c r="H284" s="200">
        <v>718707</v>
      </c>
      <c r="I284" s="200">
        <v>9957</v>
      </c>
      <c r="J284" s="200">
        <v>0</v>
      </c>
      <c r="K284" s="200">
        <f t="shared" si="20"/>
        <v>728664</v>
      </c>
      <c r="L284" s="182"/>
      <c r="M284" s="200">
        <v>753815</v>
      </c>
      <c r="N284" s="200">
        <v>4495497</v>
      </c>
      <c r="O284" s="200">
        <v>0</v>
      </c>
      <c r="P284" s="200">
        <v>2949227</v>
      </c>
      <c r="Q284" s="200">
        <f t="shared" si="21"/>
        <v>8198539</v>
      </c>
      <c r="R284" s="200"/>
      <c r="S284" s="183">
        <v>-220727</v>
      </c>
      <c r="T284" s="183">
        <v>-659767</v>
      </c>
      <c r="U284" s="200">
        <f t="shared" si="22"/>
        <v>-880494</v>
      </c>
    </row>
    <row r="285" spans="1:21" ht="12.75" customHeight="1">
      <c r="A285" s="180">
        <v>39401</v>
      </c>
      <c r="B285" s="181" t="s">
        <v>644</v>
      </c>
      <c r="C285" s="254">
        <f t="shared" si="23"/>
        <v>3.7276319748271504E-4</v>
      </c>
      <c r="D285" s="254">
        <f t="shared" si="24"/>
        <v>3.4507479586889326E-4</v>
      </c>
      <c r="E285" s="200">
        <v>9830554.7851418834</v>
      </c>
      <c r="F285" s="200">
        <v>11794041</v>
      </c>
      <c r="G285" s="194">
        <v>0</v>
      </c>
      <c r="H285" s="200">
        <v>566877</v>
      </c>
      <c r="I285" s="200">
        <v>7854</v>
      </c>
      <c r="J285" s="200">
        <v>4491984</v>
      </c>
      <c r="K285" s="200">
        <f t="shared" si="20"/>
        <v>5066715</v>
      </c>
      <c r="L285" s="182"/>
      <c r="M285" s="200">
        <v>594568</v>
      </c>
      <c r="N285" s="200">
        <v>3545806</v>
      </c>
      <c r="O285" s="200">
        <v>0</v>
      </c>
      <c r="P285" s="200">
        <v>0</v>
      </c>
      <c r="Q285" s="200">
        <f t="shared" si="21"/>
        <v>4140374</v>
      </c>
      <c r="R285" s="200"/>
      <c r="S285" s="183">
        <v>-174098</v>
      </c>
      <c r="T285" s="183">
        <v>1235092</v>
      </c>
      <c r="U285" s="200">
        <f t="shared" si="22"/>
        <v>1060994</v>
      </c>
    </row>
    <row r="286" spans="1:21" ht="12.75" customHeight="1">
      <c r="A286" s="180">
        <v>39500</v>
      </c>
      <c r="B286" s="181" t="s">
        <v>645</v>
      </c>
      <c r="C286" s="254">
        <f t="shared" si="23"/>
        <v>1.8071012470284842E-3</v>
      </c>
      <c r="D286" s="254">
        <f t="shared" si="24"/>
        <v>1.7795129114276734E-3</v>
      </c>
      <c r="E286" s="200">
        <v>50695093.863950439</v>
      </c>
      <c r="F286" s="200">
        <v>57175779</v>
      </c>
      <c r="G286" s="194">
        <v>0</v>
      </c>
      <c r="H286" s="200">
        <v>2748137</v>
      </c>
      <c r="I286" s="200">
        <v>38075</v>
      </c>
      <c r="J286" s="200">
        <v>2440836</v>
      </c>
      <c r="K286" s="200">
        <f t="shared" si="20"/>
        <v>5227048</v>
      </c>
      <c r="L286" s="182"/>
      <c r="M286" s="200">
        <v>2882380</v>
      </c>
      <c r="N286" s="200">
        <v>17189545</v>
      </c>
      <c r="O286" s="200">
        <v>0</v>
      </c>
      <c r="P286" s="200">
        <v>601548</v>
      </c>
      <c r="Q286" s="200">
        <f t="shared" si="21"/>
        <v>20673473</v>
      </c>
      <c r="R286" s="200"/>
      <c r="S286" s="183">
        <v>-843999</v>
      </c>
      <c r="T286" s="183">
        <v>542272</v>
      </c>
      <c r="U286" s="200">
        <f t="shared" si="22"/>
        <v>-301727</v>
      </c>
    </row>
    <row r="287" spans="1:21" ht="12.75" customHeight="1">
      <c r="A287" s="180">
        <v>39501</v>
      </c>
      <c r="B287" s="181" t="s">
        <v>646</v>
      </c>
      <c r="C287" s="254">
        <f t="shared" si="23"/>
        <v>4.8012390336579513E-5</v>
      </c>
      <c r="D287" s="254">
        <f t="shared" si="24"/>
        <v>5.4670635249202481E-5</v>
      </c>
      <c r="E287" s="200">
        <v>1557467.1966479651</v>
      </c>
      <c r="F287" s="200">
        <v>1519088</v>
      </c>
      <c r="G287" s="194">
        <v>0</v>
      </c>
      <c r="H287" s="200">
        <v>73015</v>
      </c>
      <c r="I287" s="200">
        <v>1012</v>
      </c>
      <c r="J287" s="200">
        <v>16827</v>
      </c>
      <c r="K287" s="200">
        <f t="shared" si="20"/>
        <v>90854</v>
      </c>
      <c r="L287" s="182"/>
      <c r="M287" s="200">
        <v>76581</v>
      </c>
      <c r="N287" s="200">
        <v>456704</v>
      </c>
      <c r="O287" s="200">
        <v>0</v>
      </c>
      <c r="P287" s="200">
        <v>334588</v>
      </c>
      <c r="Q287" s="200">
        <f t="shared" si="21"/>
        <v>867873</v>
      </c>
      <c r="R287" s="200"/>
      <c r="S287" s="183">
        <v>-22424</v>
      </c>
      <c r="T287" s="183">
        <v>-65949</v>
      </c>
      <c r="U287" s="200">
        <f t="shared" si="22"/>
        <v>-88373</v>
      </c>
    </row>
    <row r="288" spans="1:21" ht="12.75" customHeight="1">
      <c r="A288" s="180">
        <v>39600</v>
      </c>
      <c r="B288" s="181" t="s">
        <v>647</v>
      </c>
      <c r="C288" s="254">
        <f t="shared" si="23"/>
        <v>5.6158126965825048E-3</v>
      </c>
      <c r="D288" s="254">
        <f t="shared" si="24"/>
        <v>5.734577330184211E-3</v>
      </c>
      <c r="E288" s="200">
        <v>163367702.56448162</v>
      </c>
      <c r="F288" s="200">
        <v>177681503</v>
      </c>
      <c r="G288" s="194">
        <v>0</v>
      </c>
      <c r="H288" s="200">
        <v>8540210</v>
      </c>
      <c r="I288" s="200">
        <v>118322</v>
      </c>
      <c r="J288" s="200">
        <v>5948562</v>
      </c>
      <c r="K288" s="200">
        <f t="shared" si="20"/>
        <v>14607094</v>
      </c>
      <c r="L288" s="182"/>
      <c r="M288" s="200">
        <v>8957386</v>
      </c>
      <c r="N288" s="200">
        <v>53418847</v>
      </c>
      <c r="O288" s="200">
        <v>0</v>
      </c>
      <c r="P288" s="200">
        <v>7568320</v>
      </c>
      <c r="Q288" s="200">
        <f t="shared" si="21"/>
        <v>69944553</v>
      </c>
      <c r="R288" s="200"/>
      <c r="S288" s="183">
        <v>-2622843</v>
      </c>
      <c r="T288" s="183">
        <v>298870</v>
      </c>
      <c r="U288" s="200">
        <f t="shared" si="22"/>
        <v>-2323973</v>
      </c>
    </row>
    <row r="289" spans="1:21" ht="12.75" customHeight="1">
      <c r="A289" s="180">
        <v>39605</v>
      </c>
      <c r="B289" s="181" t="s">
        <v>648</v>
      </c>
      <c r="C289" s="254">
        <f t="shared" si="23"/>
        <v>8.1523403999533037E-4</v>
      </c>
      <c r="D289" s="254">
        <f t="shared" si="24"/>
        <v>8.4266118881070999E-4</v>
      </c>
      <c r="E289" s="200">
        <v>24005888.233760796</v>
      </c>
      <c r="F289" s="200">
        <v>25793597</v>
      </c>
      <c r="G289" s="194">
        <v>0</v>
      </c>
      <c r="H289" s="200">
        <v>1239762</v>
      </c>
      <c r="I289" s="200">
        <v>17176</v>
      </c>
      <c r="J289" s="200">
        <v>1640572</v>
      </c>
      <c r="K289" s="200">
        <f t="shared" si="20"/>
        <v>2897510</v>
      </c>
      <c r="L289" s="182"/>
      <c r="M289" s="200">
        <v>1300322</v>
      </c>
      <c r="N289" s="200">
        <v>7754686</v>
      </c>
      <c r="O289" s="200">
        <v>0</v>
      </c>
      <c r="P289" s="200">
        <v>1230151</v>
      </c>
      <c r="Q289" s="200">
        <f t="shared" si="21"/>
        <v>10285159</v>
      </c>
      <c r="R289" s="200"/>
      <c r="S289" s="183">
        <v>-380752</v>
      </c>
      <c r="T289" s="183">
        <v>126490</v>
      </c>
      <c r="U289" s="200">
        <f t="shared" si="22"/>
        <v>-254262</v>
      </c>
    </row>
    <row r="290" spans="1:21" ht="12.75" customHeight="1">
      <c r="A290" s="180">
        <v>39700</v>
      </c>
      <c r="B290" s="181" t="s">
        <v>649</v>
      </c>
      <c r="C290" s="254">
        <f t="shared" si="23"/>
        <v>3.1313710573434126E-3</v>
      </c>
      <c r="D290" s="254">
        <f t="shared" si="24"/>
        <v>3.2349175095629261E-3</v>
      </c>
      <c r="E290" s="200">
        <v>92156929.987014994</v>
      </c>
      <c r="F290" s="200">
        <v>99075013</v>
      </c>
      <c r="G290" s="194">
        <v>0</v>
      </c>
      <c r="H290" s="200">
        <v>4762012</v>
      </c>
      <c r="I290" s="200">
        <v>65976</v>
      </c>
      <c r="J290" s="200">
        <v>1148190</v>
      </c>
      <c r="K290" s="200">
        <f t="shared" si="20"/>
        <v>5976178</v>
      </c>
      <c r="L290" s="182"/>
      <c r="M290" s="200">
        <v>4994629</v>
      </c>
      <c r="N290" s="200">
        <v>29786291</v>
      </c>
      <c r="O290" s="200">
        <v>0</v>
      </c>
      <c r="P290" s="200">
        <v>9792591</v>
      </c>
      <c r="Q290" s="200">
        <f t="shared" si="21"/>
        <v>44573511</v>
      </c>
      <c r="R290" s="200"/>
      <c r="S290" s="183">
        <v>-1462494</v>
      </c>
      <c r="T290" s="183">
        <v>-1877288</v>
      </c>
      <c r="U290" s="200">
        <f t="shared" si="22"/>
        <v>-3339782</v>
      </c>
    </row>
    <row r="291" spans="1:21" ht="12.75" customHeight="1">
      <c r="A291" s="180">
        <v>39703</v>
      </c>
      <c r="B291" s="181" t="s">
        <v>650</v>
      </c>
      <c r="C291" s="254">
        <f t="shared" si="23"/>
        <v>2.3041704563722372E-4</v>
      </c>
      <c r="D291" s="254">
        <f t="shared" si="24"/>
        <v>1.9623679652884526E-4</v>
      </c>
      <c r="E291" s="200">
        <v>5590430.2552148644</v>
      </c>
      <c r="F291" s="200">
        <v>7290280</v>
      </c>
      <c r="G291" s="194">
        <v>0</v>
      </c>
      <c r="H291" s="200">
        <v>350405</v>
      </c>
      <c r="I291" s="200">
        <v>4855</v>
      </c>
      <c r="J291" s="200">
        <v>3535630</v>
      </c>
      <c r="K291" s="200">
        <f t="shared" si="20"/>
        <v>3890890</v>
      </c>
      <c r="L291" s="182"/>
      <c r="M291" s="200">
        <v>367522</v>
      </c>
      <c r="N291" s="200">
        <v>2191778</v>
      </c>
      <c r="O291" s="200">
        <v>0</v>
      </c>
      <c r="P291" s="200">
        <v>0</v>
      </c>
      <c r="Q291" s="200">
        <f t="shared" si="21"/>
        <v>2559300</v>
      </c>
      <c r="R291" s="200"/>
      <c r="S291" s="183">
        <v>-107615</v>
      </c>
      <c r="T291" s="183">
        <v>887738</v>
      </c>
      <c r="U291" s="200">
        <f t="shared" si="22"/>
        <v>780123</v>
      </c>
    </row>
    <row r="292" spans="1:21" ht="12.75" customHeight="1">
      <c r="A292" s="180">
        <v>39705</v>
      </c>
      <c r="B292" s="181" t="s">
        <v>651</v>
      </c>
      <c r="C292" s="254">
        <f t="shared" si="23"/>
        <v>7.6073380998838917E-4</v>
      </c>
      <c r="D292" s="254">
        <f t="shared" si="24"/>
        <v>7.6508710098453076E-4</v>
      </c>
      <c r="E292" s="200">
        <v>21795943.232235964</v>
      </c>
      <c r="F292" s="200">
        <v>24069237</v>
      </c>
      <c r="G292" s="194">
        <v>0</v>
      </c>
      <c r="H292" s="200">
        <v>1156881</v>
      </c>
      <c r="I292" s="200">
        <v>16028</v>
      </c>
      <c r="J292" s="200">
        <v>575308</v>
      </c>
      <c r="K292" s="200">
        <f t="shared" si="20"/>
        <v>1748217</v>
      </c>
      <c r="L292" s="182"/>
      <c r="M292" s="200">
        <v>1213393</v>
      </c>
      <c r="N292" s="200">
        <v>7236268</v>
      </c>
      <c r="O292" s="200">
        <v>0</v>
      </c>
      <c r="P292" s="200">
        <v>1074365</v>
      </c>
      <c r="Q292" s="200">
        <f t="shared" si="21"/>
        <v>9524026</v>
      </c>
      <c r="R292" s="200"/>
      <c r="S292" s="183">
        <v>-355298</v>
      </c>
      <c r="T292" s="183">
        <v>-199182</v>
      </c>
      <c r="U292" s="200">
        <f t="shared" si="22"/>
        <v>-554480</v>
      </c>
    </row>
    <row r="293" spans="1:21" ht="12.75" customHeight="1">
      <c r="A293" s="180">
        <v>39800</v>
      </c>
      <c r="B293" s="181" t="s">
        <v>652</v>
      </c>
      <c r="C293" s="254">
        <f t="shared" si="23"/>
        <v>3.4922009750341407E-3</v>
      </c>
      <c r="D293" s="254">
        <f t="shared" si="24"/>
        <v>3.7695362741459178E-3</v>
      </c>
      <c r="E293" s="200">
        <v>107387248.50727798</v>
      </c>
      <c r="F293" s="200">
        <v>110491491</v>
      </c>
      <c r="G293" s="194">
        <v>0</v>
      </c>
      <c r="H293" s="200">
        <v>5310741</v>
      </c>
      <c r="I293" s="200">
        <v>73579</v>
      </c>
      <c r="J293" s="200">
        <v>1310994</v>
      </c>
      <c r="K293" s="200">
        <f t="shared" si="20"/>
        <v>6695314</v>
      </c>
      <c r="L293" s="182"/>
      <c r="M293" s="200">
        <v>5570163</v>
      </c>
      <c r="N293" s="200">
        <v>33218585</v>
      </c>
      <c r="O293" s="200">
        <v>0</v>
      </c>
      <c r="P293" s="200">
        <v>10830674</v>
      </c>
      <c r="Q293" s="200">
        <f t="shared" si="21"/>
        <v>49619422</v>
      </c>
      <c r="R293" s="200"/>
      <c r="S293" s="183">
        <v>-1631019</v>
      </c>
      <c r="T293" s="183">
        <v>-1777865</v>
      </c>
      <c r="U293" s="200">
        <f t="shared" si="22"/>
        <v>-3408884</v>
      </c>
    </row>
    <row r="294" spans="1:21" ht="12.75" customHeight="1">
      <c r="A294" s="180">
        <v>39805</v>
      </c>
      <c r="B294" s="181" t="s">
        <v>653</v>
      </c>
      <c r="C294" s="254">
        <f t="shared" si="23"/>
        <v>4.1877824269687889E-4</v>
      </c>
      <c r="D294" s="254">
        <f t="shared" si="24"/>
        <v>4.0430391068085723E-4</v>
      </c>
      <c r="E294" s="200">
        <v>11517884.793027163</v>
      </c>
      <c r="F294" s="200">
        <v>13249934</v>
      </c>
      <c r="G294" s="194">
        <v>0</v>
      </c>
      <c r="H294" s="200">
        <v>636854</v>
      </c>
      <c r="I294" s="200">
        <v>8823</v>
      </c>
      <c r="J294" s="200">
        <v>541585</v>
      </c>
      <c r="K294" s="200">
        <f t="shared" si="20"/>
        <v>1187262</v>
      </c>
      <c r="L294" s="182"/>
      <c r="M294" s="200">
        <v>667964</v>
      </c>
      <c r="N294" s="200">
        <v>3983511</v>
      </c>
      <c r="O294" s="200">
        <v>0</v>
      </c>
      <c r="P294" s="200">
        <v>367964</v>
      </c>
      <c r="Q294" s="200">
        <f t="shared" si="21"/>
        <v>5019439</v>
      </c>
      <c r="R294" s="200"/>
      <c r="S294" s="183">
        <v>-195589</v>
      </c>
      <c r="T294" s="183">
        <v>7216</v>
      </c>
      <c r="U294" s="200">
        <f t="shared" si="22"/>
        <v>-188373</v>
      </c>
    </row>
    <row r="295" spans="1:21" ht="12.75" customHeight="1">
      <c r="A295" s="180">
        <v>39900</v>
      </c>
      <c r="B295" s="181" t="s">
        <v>654</v>
      </c>
      <c r="C295" s="254">
        <f t="shared" si="23"/>
        <v>1.7793479002972013E-3</v>
      </c>
      <c r="D295" s="254">
        <f t="shared" si="24"/>
        <v>1.8681480850610333E-3</v>
      </c>
      <c r="E295" s="200">
        <v>53220149.129430793</v>
      </c>
      <c r="F295" s="200">
        <v>56297677</v>
      </c>
      <c r="G295" s="194">
        <v>0</v>
      </c>
      <c r="H295" s="200">
        <v>2705931</v>
      </c>
      <c r="I295" s="200">
        <v>37490</v>
      </c>
      <c r="J295" s="200">
        <v>1853388</v>
      </c>
      <c r="K295" s="200">
        <f t="shared" si="20"/>
        <v>4596809</v>
      </c>
      <c r="L295" s="182"/>
      <c r="M295" s="200">
        <v>2838112</v>
      </c>
      <c r="N295" s="200">
        <v>16925549</v>
      </c>
      <c r="O295" s="200">
        <v>0</v>
      </c>
      <c r="P295" s="200">
        <v>5072179</v>
      </c>
      <c r="Q295" s="200">
        <f t="shared" si="21"/>
        <v>24835840</v>
      </c>
      <c r="R295" s="200"/>
      <c r="S295" s="183">
        <v>-831037</v>
      </c>
      <c r="T295" s="183">
        <v>-493017</v>
      </c>
      <c r="U295" s="200">
        <f t="shared" si="22"/>
        <v>-1324054</v>
      </c>
    </row>
    <row r="296" spans="1:21" ht="12.75" customHeight="1">
      <c r="A296" s="180">
        <v>40000</v>
      </c>
      <c r="B296" s="181" t="s">
        <v>655</v>
      </c>
      <c r="C296" s="254">
        <f t="shared" si="23"/>
        <v>2.7101752669226064E-3</v>
      </c>
      <c r="D296" s="254">
        <f t="shared" si="24"/>
        <v>2.2814980974674198E-3</v>
      </c>
      <c r="E296" s="200">
        <v>64995740.946179762</v>
      </c>
      <c r="F296" s="200">
        <v>85748589</v>
      </c>
      <c r="G296" s="194">
        <v>0</v>
      </c>
      <c r="H296" s="200">
        <v>4121481</v>
      </c>
      <c r="I296" s="200">
        <v>57102</v>
      </c>
      <c r="J296" s="200">
        <v>16643155</v>
      </c>
      <c r="K296" s="200">
        <f t="shared" si="20"/>
        <v>20821738</v>
      </c>
      <c r="L296" s="182"/>
      <c r="M296" s="200">
        <v>4322809</v>
      </c>
      <c r="N296" s="200">
        <v>25779784</v>
      </c>
      <c r="O296" s="200">
        <v>0</v>
      </c>
      <c r="P296" s="200">
        <v>16356427</v>
      </c>
      <c r="Q296" s="200">
        <f t="shared" si="21"/>
        <v>46459020</v>
      </c>
      <c r="R296" s="200"/>
      <c r="S296" s="183">
        <v>-1265777</v>
      </c>
      <c r="T296" s="183">
        <v>-1238009</v>
      </c>
      <c r="U296" s="200">
        <f t="shared" si="22"/>
        <v>-2503786</v>
      </c>
    </row>
    <row r="297" spans="1:21" ht="12.75" customHeight="1">
      <c r="A297" s="180">
        <v>51000</v>
      </c>
      <c r="B297" s="181" t="s">
        <v>656</v>
      </c>
      <c r="C297" s="254">
        <f t="shared" si="23"/>
        <v>2.4805642138075085E-2</v>
      </c>
      <c r="D297" s="254">
        <f t="shared" si="24"/>
        <v>2.5198976476353885E-2</v>
      </c>
      <c r="E297" s="200">
        <v>717873115.4691937</v>
      </c>
      <c r="F297" s="200">
        <v>784838102</v>
      </c>
      <c r="G297" s="194">
        <v>0</v>
      </c>
      <c r="H297" s="200">
        <v>37723015</v>
      </c>
      <c r="I297" s="200">
        <v>522640</v>
      </c>
      <c r="J297" s="200">
        <v>0</v>
      </c>
      <c r="K297" s="200">
        <f t="shared" si="20"/>
        <v>38245655</v>
      </c>
      <c r="L297" s="182"/>
      <c r="M297" s="200">
        <v>39565727</v>
      </c>
      <c r="N297" s="200">
        <v>235956731</v>
      </c>
      <c r="O297" s="200">
        <v>0</v>
      </c>
      <c r="P297" s="200">
        <v>79367290</v>
      </c>
      <c r="Q297" s="200">
        <f t="shared" si="21"/>
        <v>354889748</v>
      </c>
      <c r="R297" s="200"/>
      <c r="S297" s="183">
        <v>-11585376</v>
      </c>
      <c r="T297" s="183">
        <v>-21976926</v>
      </c>
      <c r="U297" s="200">
        <f t="shared" si="22"/>
        <v>-33562302</v>
      </c>
    </row>
    <row r="298" spans="1:21" ht="12.75" customHeight="1">
      <c r="A298" s="184">
        <v>51000.2</v>
      </c>
      <c r="B298" s="181" t="s">
        <v>734</v>
      </c>
      <c r="C298" s="254">
        <f t="shared" si="23"/>
        <v>2.6134041722946157E-5</v>
      </c>
      <c r="D298" s="254">
        <f t="shared" si="24"/>
        <v>2.1299861964674493E-5</v>
      </c>
      <c r="E298" s="200">
        <v>606794.41809840931</v>
      </c>
      <c r="F298" s="200">
        <v>826868</v>
      </c>
      <c r="G298" s="194">
        <v>0</v>
      </c>
      <c r="H298" s="200">
        <v>39743</v>
      </c>
      <c r="I298" s="200">
        <v>551</v>
      </c>
      <c r="J298" s="200">
        <v>507519</v>
      </c>
      <c r="K298" s="200">
        <f t="shared" si="20"/>
        <v>547813</v>
      </c>
      <c r="L298" s="182"/>
      <c r="M298" s="200">
        <v>41685</v>
      </c>
      <c r="N298" s="200">
        <v>248593</v>
      </c>
      <c r="O298" s="200">
        <v>0</v>
      </c>
      <c r="P298" s="200">
        <v>0</v>
      </c>
      <c r="Q298" s="200">
        <f t="shared" si="21"/>
        <v>290278</v>
      </c>
      <c r="R298" s="200"/>
      <c r="S298" s="183">
        <v>-12206</v>
      </c>
      <c r="T298" s="183">
        <v>112779</v>
      </c>
      <c r="U298" s="200">
        <f t="shared" si="22"/>
        <v>100573</v>
      </c>
    </row>
    <row r="299" spans="1:21" ht="12.75" customHeight="1">
      <c r="A299" s="184">
        <v>51000.3</v>
      </c>
      <c r="B299" s="181" t="s">
        <v>741</v>
      </c>
      <c r="C299" s="254">
        <f t="shared" si="23"/>
        <v>6.6386799199095634E-4</v>
      </c>
      <c r="D299" s="254">
        <f t="shared" si="24"/>
        <v>6.5088995125103083E-4</v>
      </c>
      <c r="E299" s="200">
        <v>18542673.650679078</v>
      </c>
      <c r="F299" s="200">
        <v>21004451</v>
      </c>
      <c r="G299" s="194">
        <v>0</v>
      </c>
      <c r="H299" s="200">
        <v>1009573</v>
      </c>
      <c r="I299" s="200">
        <v>13987</v>
      </c>
      <c r="J299" s="200">
        <v>1946211</v>
      </c>
      <c r="K299" s="200">
        <f t="shared" si="20"/>
        <v>2969771</v>
      </c>
      <c r="L299" s="182"/>
      <c r="M299" s="200">
        <v>1058889</v>
      </c>
      <c r="N299" s="200">
        <v>6314859</v>
      </c>
      <c r="O299" s="200">
        <v>0</v>
      </c>
      <c r="P299" s="200">
        <v>0</v>
      </c>
      <c r="Q299" s="200">
        <f t="shared" si="21"/>
        <v>7373748</v>
      </c>
      <c r="R299" s="200"/>
      <c r="S299" s="183">
        <v>-310057</v>
      </c>
      <c r="T299" s="183">
        <v>479509</v>
      </c>
      <c r="U299" s="200">
        <f t="shared" si="22"/>
        <v>169452</v>
      </c>
    </row>
    <row r="300" spans="1:21" ht="12.75" customHeight="1">
      <c r="A300" s="180">
        <v>60000</v>
      </c>
      <c r="B300" s="181" t="s">
        <v>659</v>
      </c>
      <c r="C300" s="254">
        <f t="shared" si="23"/>
        <v>1.3165792967526738E-4</v>
      </c>
      <c r="D300" s="254">
        <f t="shared" si="24"/>
        <v>1.082127714750667E-4</v>
      </c>
      <c r="E300" s="200">
        <v>3082785.5038182973</v>
      </c>
      <c r="F300" s="200">
        <v>4165591</v>
      </c>
      <c r="G300" s="194">
        <v>0</v>
      </c>
      <c r="H300" s="200">
        <v>200218</v>
      </c>
      <c r="I300" s="200">
        <v>2774</v>
      </c>
      <c r="J300" s="200">
        <v>903375</v>
      </c>
      <c r="K300" s="200">
        <f t="shared" si="20"/>
        <v>1106367</v>
      </c>
      <c r="L300" s="182"/>
      <c r="M300" s="200">
        <v>209998</v>
      </c>
      <c r="N300" s="200">
        <v>1252359</v>
      </c>
      <c r="O300" s="200">
        <v>0</v>
      </c>
      <c r="P300" s="200">
        <v>685847</v>
      </c>
      <c r="Q300" s="200">
        <f t="shared" si="21"/>
        <v>2148204</v>
      </c>
      <c r="R300" s="200"/>
      <c r="S300" s="183">
        <v>-61490</v>
      </c>
      <c r="T300" s="183">
        <v>-40661</v>
      </c>
      <c r="U300" s="200">
        <f t="shared" si="22"/>
        <v>-102151</v>
      </c>
    </row>
    <row r="301" spans="1:21" ht="12.75" customHeight="1">
      <c r="A301" s="180">
        <v>90901</v>
      </c>
      <c r="B301" s="181" t="s">
        <v>660</v>
      </c>
      <c r="C301" s="254">
        <f t="shared" si="23"/>
        <v>8.4325306728835119E-4</v>
      </c>
      <c r="D301" s="254">
        <f t="shared" si="24"/>
        <v>7.8263042188614557E-4</v>
      </c>
      <c r="E301" s="200">
        <v>22295720.611810718</v>
      </c>
      <c r="F301" s="200">
        <v>26680105</v>
      </c>
      <c r="G301" s="194">
        <v>0</v>
      </c>
      <c r="H301" s="200">
        <v>1282371</v>
      </c>
      <c r="I301" s="200">
        <v>17767</v>
      </c>
      <c r="J301" s="200">
        <v>4366778</v>
      </c>
      <c r="K301" s="200">
        <f t="shared" si="20"/>
        <v>5666916</v>
      </c>
      <c r="L301" s="182"/>
      <c r="M301" s="200">
        <v>1345013</v>
      </c>
      <c r="N301" s="200">
        <v>8021209</v>
      </c>
      <c r="O301" s="200">
        <v>0</v>
      </c>
      <c r="P301" s="200">
        <v>942860</v>
      </c>
      <c r="Q301" s="200">
        <f t="shared" si="21"/>
        <v>10309082</v>
      </c>
      <c r="R301" s="200"/>
      <c r="S301" s="183">
        <v>-393838</v>
      </c>
      <c r="T301" s="183">
        <v>931144</v>
      </c>
      <c r="U301" s="200">
        <f t="shared" si="22"/>
        <v>537306</v>
      </c>
    </row>
    <row r="302" spans="1:21" ht="12.75" customHeight="1">
      <c r="A302" s="180">
        <v>91041</v>
      </c>
      <c r="B302" s="181" t="s">
        <v>661</v>
      </c>
      <c r="C302" s="254">
        <f t="shared" si="23"/>
        <v>1.6310668884516035E-4</v>
      </c>
      <c r="D302" s="254">
        <f t="shared" si="24"/>
        <v>1.5469246605538607E-4</v>
      </c>
      <c r="E302" s="200">
        <v>4406907.6635314431</v>
      </c>
      <c r="F302" s="200">
        <v>5160614</v>
      </c>
      <c r="G302" s="194">
        <v>0</v>
      </c>
      <c r="H302" s="200">
        <v>248043</v>
      </c>
      <c r="I302" s="200">
        <v>3437</v>
      </c>
      <c r="J302" s="200">
        <v>851586</v>
      </c>
      <c r="K302" s="200">
        <f t="shared" si="20"/>
        <v>1103066</v>
      </c>
      <c r="L302" s="182"/>
      <c r="M302" s="200">
        <v>260160</v>
      </c>
      <c r="N302" s="200">
        <v>1551507</v>
      </c>
      <c r="O302" s="200">
        <v>0</v>
      </c>
      <c r="P302" s="200">
        <v>0</v>
      </c>
      <c r="Q302" s="200">
        <f t="shared" si="21"/>
        <v>1811667</v>
      </c>
      <c r="R302" s="200"/>
      <c r="S302" s="183">
        <v>-76178</v>
      </c>
      <c r="T302" s="183">
        <v>233109</v>
      </c>
      <c r="U302" s="200">
        <f t="shared" si="22"/>
        <v>156931</v>
      </c>
    </row>
    <row r="303" spans="1:21" ht="12.75" customHeight="1">
      <c r="A303" s="180">
        <v>91111</v>
      </c>
      <c r="B303" s="181" t="s">
        <v>662</v>
      </c>
      <c r="C303" s="254">
        <f t="shared" si="23"/>
        <v>7.7162756638333128E-5</v>
      </c>
      <c r="D303" s="254">
        <f t="shared" si="24"/>
        <v>7.8581139271351164E-5</v>
      </c>
      <c r="E303" s="200">
        <v>2238634.0698709912</v>
      </c>
      <c r="F303" s="200">
        <v>2441391</v>
      </c>
      <c r="G303" s="194">
        <v>0</v>
      </c>
      <c r="H303" s="200">
        <v>117345</v>
      </c>
      <c r="I303" s="200">
        <v>1626</v>
      </c>
      <c r="J303" s="200">
        <v>316173</v>
      </c>
      <c r="K303" s="200">
        <f t="shared" si="20"/>
        <v>435144</v>
      </c>
      <c r="L303" s="182"/>
      <c r="M303" s="200">
        <v>123077</v>
      </c>
      <c r="N303" s="200">
        <v>733989</v>
      </c>
      <c r="O303" s="200">
        <v>0</v>
      </c>
      <c r="P303" s="200">
        <v>212311</v>
      </c>
      <c r="Q303" s="200">
        <f t="shared" si="21"/>
        <v>1069377</v>
      </c>
      <c r="R303" s="200"/>
      <c r="S303" s="183">
        <v>-36039</v>
      </c>
      <c r="T303" s="183">
        <v>54502</v>
      </c>
      <c r="U303" s="200">
        <f t="shared" si="22"/>
        <v>18463</v>
      </c>
    </row>
    <row r="304" spans="1:21" ht="12.75" customHeight="1">
      <c r="A304" s="180">
        <v>91151</v>
      </c>
      <c r="B304" s="181" t="s">
        <v>663</v>
      </c>
      <c r="C304" s="254">
        <f t="shared" si="23"/>
        <v>2.267426512302049E-4</v>
      </c>
      <c r="D304" s="254">
        <f t="shared" si="24"/>
        <v>2.1860909142694783E-4</v>
      </c>
      <c r="E304" s="200">
        <v>6227776.3416230641</v>
      </c>
      <c r="F304" s="200">
        <v>7174024</v>
      </c>
      <c r="G304" s="194">
        <v>0</v>
      </c>
      <c r="H304" s="200">
        <v>344817</v>
      </c>
      <c r="I304" s="200">
        <v>4777</v>
      </c>
      <c r="J304" s="200">
        <v>870252</v>
      </c>
      <c r="K304" s="200">
        <f t="shared" si="20"/>
        <v>1219846</v>
      </c>
      <c r="L304" s="182"/>
      <c r="M304" s="200">
        <v>361661</v>
      </c>
      <c r="N304" s="200">
        <v>2156826</v>
      </c>
      <c r="O304" s="200">
        <v>0</v>
      </c>
      <c r="P304" s="200">
        <v>402232</v>
      </c>
      <c r="Q304" s="200">
        <f t="shared" si="21"/>
        <v>2920719</v>
      </c>
      <c r="R304" s="200"/>
      <c r="S304" s="183">
        <v>-105899</v>
      </c>
      <c r="T304" s="183">
        <v>153722</v>
      </c>
      <c r="U304" s="200">
        <f t="shared" si="22"/>
        <v>47823</v>
      </c>
    </row>
    <row r="305" spans="1:21" ht="12.75" customHeight="1">
      <c r="A305" s="180">
        <v>98101</v>
      </c>
      <c r="B305" s="181" t="s">
        <v>664</v>
      </c>
      <c r="C305" s="254">
        <f t="shared" si="23"/>
        <v>1.0154764300559014E-3</v>
      </c>
      <c r="D305" s="254">
        <f t="shared" si="24"/>
        <v>9.7488576480171804E-4</v>
      </c>
      <c r="E305" s="200">
        <v>27772726.478057314</v>
      </c>
      <c r="F305" s="200">
        <v>32129166</v>
      </c>
      <c r="G305" s="194">
        <v>0</v>
      </c>
      <c r="H305" s="200">
        <v>1544279</v>
      </c>
      <c r="I305" s="200">
        <v>21395</v>
      </c>
      <c r="J305" s="200">
        <v>4024576</v>
      </c>
      <c r="K305" s="200">
        <f t="shared" si="20"/>
        <v>5590250</v>
      </c>
      <c r="L305" s="182"/>
      <c r="M305" s="200">
        <v>1619715</v>
      </c>
      <c r="N305" s="200">
        <v>9659435</v>
      </c>
      <c r="O305" s="200">
        <v>0</v>
      </c>
      <c r="P305" s="200">
        <v>1966440</v>
      </c>
      <c r="Q305" s="200">
        <f t="shared" si="21"/>
        <v>13245590</v>
      </c>
      <c r="R305" s="200"/>
      <c r="S305" s="183">
        <v>-474274</v>
      </c>
      <c r="T305" s="183">
        <v>647433</v>
      </c>
      <c r="U305" s="200">
        <f t="shared" si="22"/>
        <v>173159</v>
      </c>
    </row>
    <row r="306" spans="1:21" ht="12.75" customHeight="1">
      <c r="A306" s="180">
        <v>98103</v>
      </c>
      <c r="B306" s="181" t="s">
        <v>665</v>
      </c>
      <c r="C306" s="254">
        <f t="shared" si="23"/>
        <v>1.828312739328519E-4</v>
      </c>
      <c r="D306" s="254">
        <f t="shared" si="24"/>
        <v>1.7860237630315832E-4</v>
      </c>
      <c r="E306" s="200">
        <v>5088057.6211999068</v>
      </c>
      <c r="F306" s="200">
        <v>5784690</v>
      </c>
      <c r="G306" s="194">
        <v>0</v>
      </c>
      <c r="H306" s="200">
        <v>278039</v>
      </c>
      <c r="I306" s="200">
        <v>3852</v>
      </c>
      <c r="J306" s="200">
        <v>301399</v>
      </c>
      <c r="K306" s="200">
        <f t="shared" si="20"/>
        <v>583290</v>
      </c>
      <c r="L306" s="182"/>
      <c r="M306" s="200">
        <v>291621</v>
      </c>
      <c r="N306" s="200">
        <v>1739131</v>
      </c>
      <c r="O306" s="200">
        <v>0</v>
      </c>
      <c r="P306" s="200">
        <v>375768</v>
      </c>
      <c r="Q306" s="200">
        <f t="shared" si="21"/>
        <v>2406520</v>
      </c>
      <c r="R306" s="200"/>
      <c r="S306" s="183">
        <v>-85391</v>
      </c>
      <c r="T306" s="183">
        <v>-16199</v>
      </c>
      <c r="U306" s="200">
        <f t="shared" si="22"/>
        <v>-101590</v>
      </c>
    </row>
    <row r="307" spans="1:21" ht="12.75" customHeight="1">
      <c r="A307" s="180">
        <v>98111</v>
      </c>
      <c r="B307" s="181" t="s">
        <v>666</v>
      </c>
      <c r="C307" s="254">
        <f t="shared" si="23"/>
        <v>3.7913839314617284E-4</v>
      </c>
      <c r="D307" s="254">
        <f t="shared" si="24"/>
        <v>3.6790374461923714E-4</v>
      </c>
      <c r="E307" s="200">
        <v>10480910.111187538</v>
      </c>
      <c r="F307" s="200">
        <v>11995749</v>
      </c>
      <c r="G307" s="194">
        <v>0</v>
      </c>
      <c r="H307" s="200">
        <v>576572</v>
      </c>
      <c r="I307" s="200">
        <v>7988</v>
      </c>
      <c r="J307" s="200">
        <v>754184</v>
      </c>
      <c r="K307" s="200">
        <f t="shared" si="20"/>
        <v>1338744</v>
      </c>
      <c r="L307" s="182"/>
      <c r="M307" s="200">
        <v>604737</v>
      </c>
      <c r="N307" s="200">
        <v>3606448</v>
      </c>
      <c r="O307" s="200">
        <v>0</v>
      </c>
      <c r="P307" s="200">
        <v>65116</v>
      </c>
      <c r="Q307" s="200">
        <f t="shared" si="21"/>
        <v>4276301</v>
      </c>
      <c r="R307" s="200"/>
      <c r="S307" s="183">
        <v>-177075</v>
      </c>
      <c r="T307" s="183">
        <v>184294</v>
      </c>
      <c r="U307" s="200">
        <f t="shared" si="22"/>
        <v>7219</v>
      </c>
    </row>
    <row r="308" spans="1:21" ht="12.75" customHeight="1">
      <c r="A308" s="180">
        <v>98131</v>
      </c>
      <c r="B308" s="181" t="s">
        <v>667</v>
      </c>
      <c r="C308" s="254">
        <f t="shared" si="23"/>
        <v>8.1804991892548895E-5</v>
      </c>
      <c r="D308" s="254">
        <f t="shared" si="24"/>
        <v>7.8752789070140019E-5</v>
      </c>
      <c r="E308" s="200">
        <v>2243524.0611744812</v>
      </c>
      <c r="F308" s="200">
        <v>2588269</v>
      </c>
      <c r="G308" s="194">
        <v>0</v>
      </c>
      <c r="H308" s="200">
        <v>124404</v>
      </c>
      <c r="I308" s="200">
        <v>1724</v>
      </c>
      <c r="J308" s="200">
        <v>125700</v>
      </c>
      <c r="K308" s="200">
        <f t="shared" si="20"/>
        <v>251828</v>
      </c>
      <c r="L308" s="182"/>
      <c r="M308" s="200">
        <v>130481</v>
      </c>
      <c r="N308" s="200">
        <v>778147</v>
      </c>
      <c r="O308" s="200">
        <v>0</v>
      </c>
      <c r="P308" s="200">
        <v>520045</v>
      </c>
      <c r="Q308" s="200">
        <f t="shared" si="21"/>
        <v>1428673</v>
      </c>
      <c r="R308" s="200"/>
      <c r="S308" s="183">
        <v>-38207</v>
      </c>
      <c r="T308" s="183">
        <v>-121245</v>
      </c>
      <c r="U308" s="200">
        <f t="shared" si="22"/>
        <v>-159452</v>
      </c>
    </row>
    <row r="309" spans="1:21" ht="12.75" customHeight="1">
      <c r="A309" s="180">
        <v>99401</v>
      </c>
      <c r="B309" s="181" t="s">
        <v>668</v>
      </c>
      <c r="C309" s="254">
        <f t="shared" si="23"/>
        <v>3.0072650170400849E-4</v>
      </c>
      <c r="D309" s="254">
        <f t="shared" si="24"/>
        <v>2.9742329040331202E-4</v>
      </c>
      <c r="E309" s="200">
        <v>8473049.8595956489</v>
      </c>
      <c r="F309" s="200">
        <v>9514836</v>
      </c>
      <c r="G309" s="194">
        <v>0</v>
      </c>
      <c r="H309" s="200">
        <v>457328</v>
      </c>
      <c r="I309" s="200">
        <v>6336</v>
      </c>
      <c r="J309" s="200">
        <v>801968</v>
      </c>
      <c r="K309" s="200">
        <f t="shared" si="20"/>
        <v>1265632</v>
      </c>
      <c r="L309" s="182"/>
      <c r="M309" s="200">
        <v>479668</v>
      </c>
      <c r="N309" s="200">
        <v>2860577</v>
      </c>
      <c r="O309" s="200">
        <v>0</v>
      </c>
      <c r="P309" s="200">
        <v>1067224</v>
      </c>
      <c r="Q309" s="200">
        <f t="shared" si="21"/>
        <v>4407469</v>
      </c>
      <c r="R309" s="200"/>
      <c r="S309" s="183">
        <v>-140453</v>
      </c>
      <c r="T309" s="183">
        <v>-17655</v>
      </c>
      <c r="U309" s="200">
        <f t="shared" si="22"/>
        <v>-158108</v>
      </c>
    </row>
    <row r="310" spans="1:21" ht="12.75" customHeight="1">
      <c r="A310" s="180">
        <v>99521</v>
      </c>
      <c r="B310" s="181" t="s">
        <v>669</v>
      </c>
      <c r="C310" s="254">
        <f t="shared" si="23"/>
        <v>1.8066417264851691E-4</v>
      </c>
      <c r="D310" s="254">
        <f t="shared" si="24"/>
        <v>1.6688708151611981E-4</v>
      </c>
      <c r="E310" s="200">
        <v>4754310.1304911803</v>
      </c>
      <c r="F310" s="200">
        <v>5716124</v>
      </c>
      <c r="G310" s="194">
        <v>0</v>
      </c>
      <c r="H310" s="200">
        <v>274744</v>
      </c>
      <c r="I310" s="200">
        <v>3806</v>
      </c>
      <c r="J310" s="200">
        <v>1250569</v>
      </c>
      <c r="K310" s="200">
        <f t="shared" si="20"/>
        <v>1529119</v>
      </c>
      <c r="L310" s="182"/>
      <c r="M310" s="200">
        <v>288165</v>
      </c>
      <c r="N310" s="200">
        <v>1718517</v>
      </c>
      <c r="O310" s="200">
        <v>0</v>
      </c>
      <c r="P310" s="200">
        <v>0</v>
      </c>
      <c r="Q310" s="200">
        <f t="shared" si="21"/>
        <v>2006682</v>
      </c>
      <c r="R310" s="200"/>
      <c r="S310" s="183">
        <v>-84378</v>
      </c>
      <c r="T310" s="183">
        <v>323235</v>
      </c>
      <c r="U310" s="200">
        <f t="shared" si="22"/>
        <v>238857</v>
      </c>
    </row>
    <row r="311" spans="1:21" ht="12.75" customHeight="1">
      <c r="A311" s="180">
        <v>99831</v>
      </c>
      <c r="B311" s="181" t="s">
        <v>670</v>
      </c>
      <c r="C311" s="254">
        <f t="shared" si="23"/>
        <v>2.0121652051421408E-5</v>
      </c>
      <c r="D311" s="254">
        <f t="shared" si="24"/>
        <v>1.8241789381114003E-5</v>
      </c>
      <c r="E311" s="200">
        <v>519675.47916247591</v>
      </c>
      <c r="F311" s="200">
        <v>636639</v>
      </c>
      <c r="G311" s="194">
        <v>0</v>
      </c>
      <c r="H311" s="200">
        <v>30600</v>
      </c>
      <c r="I311" s="200">
        <v>424</v>
      </c>
      <c r="J311" s="200">
        <v>206510</v>
      </c>
      <c r="K311" s="200">
        <f t="shared" si="20"/>
        <v>237534</v>
      </c>
      <c r="L311" s="182"/>
      <c r="M311" s="200">
        <v>32095</v>
      </c>
      <c r="N311" s="200">
        <v>191402</v>
      </c>
      <c r="O311" s="200">
        <v>0</v>
      </c>
      <c r="P311" s="200">
        <v>153268</v>
      </c>
      <c r="Q311" s="200">
        <f t="shared" si="21"/>
        <v>376765</v>
      </c>
      <c r="R311" s="200"/>
      <c r="S311" s="183">
        <v>-9398</v>
      </c>
      <c r="T311" s="183">
        <v>21188</v>
      </c>
      <c r="U311" s="200">
        <f t="shared" si="22"/>
        <v>11790</v>
      </c>
    </row>
    <row r="312" spans="1:21" s="188" customFormat="1" ht="12.75" customHeight="1" thickBot="1">
      <c r="A312" s="185"/>
      <c r="B312" s="186" t="s">
        <v>742</v>
      </c>
      <c r="C312" s="260">
        <f>SUM(C3:C311)</f>
        <v>0.99999999999999989</v>
      </c>
      <c r="D312" s="260">
        <f>SUM(D3:D311)</f>
        <v>1.0000000000000011</v>
      </c>
      <c r="E312" s="201">
        <v>28488185468.279976</v>
      </c>
      <c r="F312" s="201">
        <f>SUM(F4:F311)</f>
        <v>31639499499</v>
      </c>
      <c r="G312" s="195">
        <v>0</v>
      </c>
      <c r="H312" s="201">
        <f>SUM(H4:H311)</f>
        <v>1520743317</v>
      </c>
      <c r="I312" s="201">
        <f>SUM(I4:I311)</f>
        <v>21069394</v>
      </c>
      <c r="J312" s="201">
        <f t="shared" ref="J312:Q312" si="25">SUM(J4:J311)</f>
        <v>1653733682</v>
      </c>
      <c r="K312" s="201">
        <f t="shared" si="25"/>
        <v>3195546393</v>
      </c>
      <c r="L312" s="187"/>
      <c r="M312" s="201">
        <f t="shared" si="25"/>
        <v>1595029353</v>
      </c>
      <c r="N312" s="201">
        <f t="shared" si="25"/>
        <v>9512220240</v>
      </c>
      <c r="O312" s="201">
        <f t="shared" si="25"/>
        <v>0</v>
      </c>
      <c r="P312" s="201">
        <f t="shared" si="25"/>
        <v>1653733820</v>
      </c>
      <c r="Q312" s="201">
        <f t="shared" si="25"/>
        <v>12760983413</v>
      </c>
      <c r="R312" s="201"/>
      <c r="S312" s="209">
        <f t="shared" ref="S312:U312" si="26">SUM(S4:S311)</f>
        <v>-467046016</v>
      </c>
      <c r="T312" s="209">
        <f t="shared" si="26"/>
        <v>103</v>
      </c>
      <c r="U312" s="209">
        <f t="shared" si="26"/>
        <v>-467045913</v>
      </c>
    </row>
    <row r="313" spans="1:21" ht="13.5" thickTop="1">
      <c r="A313" s="189"/>
      <c r="B313" s="190"/>
      <c r="C313" s="190"/>
      <c r="D313" s="190"/>
      <c r="E313" s="202"/>
      <c r="F313" s="202"/>
      <c r="G313" s="196"/>
      <c r="H313" s="202"/>
      <c r="I313" s="202"/>
      <c r="J313" s="202"/>
      <c r="K313" s="202"/>
      <c r="L313" s="191"/>
      <c r="M313" s="202"/>
      <c r="N313" s="202"/>
      <c r="O313" s="202"/>
      <c r="P313" s="202"/>
      <c r="Q313" s="202"/>
      <c r="R313" s="202"/>
      <c r="U313" s="202"/>
    </row>
    <row r="329" spans="21:21">
      <c r="U329" s="210"/>
    </row>
  </sheetData>
  <mergeCells count="3">
    <mergeCell ref="G1:K1"/>
    <mergeCell ref="M1:Q1"/>
    <mergeCell ref="S1:U1"/>
  </mergeCells>
  <pageMargins left="0.7" right="0.7" top="0.75" bottom="0.75" header="0.3" footer="0.3"/>
  <pageSetup paperSize="5" scale="49" fitToHeight="0" orientation="landscape" r:id="rId1"/>
  <headerFooter>
    <oddFooter>&amp;F</oddFooter>
  </headerFooter>
  <ignoredErrors>
    <ignoredError sqref="K295:K311 K271:K294 K241:K270 K214:K240 K190:K213 K163:K189 K133:K162 K109:K132 K80:K108 K53:K79 K26:K52 K4:K25" formulaRange="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930438-2971-4619-9751-073ED8CD9705}">
  <dimension ref="A1:D322"/>
  <sheetViews>
    <sheetView workbookViewId="0">
      <selection activeCell="J9" sqref="J9"/>
    </sheetView>
  </sheetViews>
  <sheetFormatPr defaultRowHeight="15.75"/>
  <cols>
    <col min="1" max="1" width="14.28515625" style="267" customWidth="1"/>
    <col min="2" max="2" width="56.42578125" style="3" customWidth="1"/>
    <col min="3" max="4" width="18.7109375" style="264" customWidth="1"/>
  </cols>
  <sheetData>
    <row r="1" spans="1:4">
      <c r="A1" s="261"/>
      <c r="B1" s="262"/>
      <c r="D1" s="265"/>
    </row>
    <row r="2" spans="1:4">
      <c r="A2" s="261"/>
      <c r="B2" s="262"/>
      <c r="D2" s="265"/>
    </row>
    <row r="3" spans="1:4">
      <c r="D3" s="265"/>
    </row>
    <row r="4" spans="1:4">
      <c r="D4" s="265"/>
    </row>
    <row r="5" spans="1:4">
      <c r="D5" s="265"/>
    </row>
    <row r="6" spans="1:4" ht="20.25">
      <c r="A6" s="269"/>
      <c r="B6" s="270"/>
      <c r="C6" s="270"/>
      <c r="D6" s="271"/>
    </row>
    <row r="7" spans="1:4" ht="20.25">
      <c r="A7" s="272"/>
      <c r="B7" s="273"/>
      <c r="C7" s="273"/>
      <c r="D7" s="275"/>
    </row>
    <row r="8" spans="1:4">
      <c r="A8" s="277"/>
      <c r="B8" s="278"/>
      <c r="C8" s="278"/>
      <c r="D8" s="279"/>
    </row>
    <row r="9" spans="1:4" ht="27" thickBot="1">
      <c r="A9" s="283" t="s">
        <v>692</v>
      </c>
      <c r="B9" s="284" t="s">
        <v>364</v>
      </c>
      <c r="C9" s="285" t="s">
        <v>814</v>
      </c>
      <c r="D9" s="286" t="s">
        <v>815</v>
      </c>
    </row>
    <row r="10" spans="1:4" thickBot="1">
      <c r="A10" s="283" t="s">
        <v>693</v>
      </c>
      <c r="B10" s="290" t="s">
        <v>694</v>
      </c>
      <c r="C10" s="283" t="s">
        <v>821</v>
      </c>
      <c r="D10" s="292" t="s">
        <v>822</v>
      </c>
    </row>
    <row r="11" spans="1:4">
      <c r="A11" s="295">
        <v>10200</v>
      </c>
      <c r="B11" s="296" t="s">
        <v>370</v>
      </c>
      <c r="C11" s="297">
        <v>-1270230.8400000001</v>
      </c>
      <c r="D11" s="298">
        <v>-196797.2666</v>
      </c>
    </row>
    <row r="12" spans="1:4">
      <c r="A12" s="295">
        <v>10400</v>
      </c>
      <c r="B12" s="296" t="s">
        <v>371</v>
      </c>
      <c r="C12" s="297">
        <v>-3584256.23</v>
      </c>
      <c r="D12" s="298">
        <v>-557053.40240000002</v>
      </c>
    </row>
    <row r="13" spans="1:4">
      <c r="A13" s="295">
        <v>10500</v>
      </c>
      <c r="B13" s="296" t="s">
        <v>372</v>
      </c>
      <c r="C13" s="297">
        <v>-816862.63</v>
      </c>
      <c r="D13" s="298">
        <v>-127022.08749999999</v>
      </c>
    </row>
    <row r="14" spans="1:4">
      <c r="A14" s="295">
        <v>10700</v>
      </c>
      <c r="B14" s="296" t="s">
        <v>373</v>
      </c>
      <c r="C14" s="297">
        <v>-5593933.0099999998</v>
      </c>
      <c r="D14" s="298">
        <v>-848180.07010000013</v>
      </c>
    </row>
    <row r="15" spans="1:4">
      <c r="A15" s="295">
        <v>10800</v>
      </c>
      <c r="B15" s="296" t="s">
        <v>374</v>
      </c>
      <c r="C15" s="297">
        <v>-24064402.359999999</v>
      </c>
      <c r="D15" s="298">
        <v>-3432398.6136000003</v>
      </c>
    </row>
    <row r="16" spans="1:4">
      <c r="A16" s="295">
        <v>10850</v>
      </c>
      <c r="B16" s="296" t="s">
        <v>375</v>
      </c>
      <c r="C16" s="297">
        <v>-262303.84000000003</v>
      </c>
      <c r="D16" s="298">
        <v>-27789.022799999999</v>
      </c>
    </row>
    <row r="17" spans="1:4">
      <c r="A17" s="295">
        <v>10900</v>
      </c>
      <c r="B17" s="296" t="s">
        <v>376</v>
      </c>
      <c r="C17" s="297">
        <v>-2151620.5500000003</v>
      </c>
      <c r="D17" s="298">
        <v>-271028.33780000004</v>
      </c>
    </row>
    <row r="18" spans="1:4">
      <c r="A18" s="295">
        <v>10910</v>
      </c>
      <c r="B18" s="296" t="s">
        <v>377</v>
      </c>
      <c r="C18" s="297">
        <v>-509268.42</v>
      </c>
      <c r="D18" s="298">
        <v>-72871.188499999989</v>
      </c>
    </row>
    <row r="19" spans="1:4">
      <c r="A19" s="295">
        <v>10930</v>
      </c>
      <c r="B19" s="296" t="s">
        <v>378</v>
      </c>
      <c r="C19" s="297">
        <v>-7066787.0199999996</v>
      </c>
      <c r="D19" s="298">
        <v>-912080.8125</v>
      </c>
    </row>
    <row r="20" spans="1:4">
      <c r="A20" s="295">
        <v>10940</v>
      </c>
      <c r="B20" s="296" t="s">
        <v>379</v>
      </c>
      <c r="C20" s="297">
        <v>-908459.81</v>
      </c>
      <c r="D20" s="298">
        <v>-111888.6637</v>
      </c>
    </row>
    <row r="21" spans="1:4">
      <c r="A21" s="295">
        <v>10950</v>
      </c>
      <c r="B21" s="296" t="s">
        <v>380</v>
      </c>
      <c r="C21" s="297">
        <v>-990714.19</v>
      </c>
      <c r="D21" s="298">
        <v>-152540.33189999999</v>
      </c>
    </row>
    <row r="22" spans="1:4">
      <c r="A22" s="295">
        <v>11050</v>
      </c>
      <c r="B22" s="296" t="s">
        <v>712</v>
      </c>
      <c r="C22" s="297">
        <v>-314968.65999999997</v>
      </c>
      <c r="D22" s="298">
        <v>-43006.278700000003</v>
      </c>
    </row>
    <row r="23" spans="1:4">
      <c r="A23" s="295">
        <v>11300</v>
      </c>
      <c r="B23" s="296" t="s">
        <v>381</v>
      </c>
      <c r="C23" s="297">
        <v>-6054692.6499999994</v>
      </c>
      <c r="D23" s="298">
        <v>-798576.48749999993</v>
      </c>
    </row>
    <row r="24" spans="1:4">
      <c r="A24" s="295">
        <v>11310</v>
      </c>
      <c r="B24" s="296" t="s">
        <v>382</v>
      </c>
      <c r="C24" s="297">
        <v>-683179.95</v>
      </c>
      <c r="D24" s="298">
        <v>-95160.503899999996</v>
      </c>
    </row>
    <row r="25" spans="1:4">
      <c r="A25" s="295">
        <v>11600</v>
      </c>
      <c r="B25" s="296" t="s">
        <v>383</v>
      </c>
      <c r="C25" s="297">
        <v>-2446621.85</v>
      </c>
      <c r="D25" s="298">
        <v>-401846.56269999995</v>
      </c>
    </row>
    <row r="26" spans="1:4">
      <c r="A26" s="295">
        <v>11900</v>
      </c>
      <c r="B26" s="296" t="s">
        <v>384</v>
      </c>
      <c r="C26" s="297">
        <v>-449691.3</v>
      </c>
      <c r="D26" s="298">
        <v>-61715.778300000005</v>
      </c>
    </row>
    <row r="27" spans="1:4">
      <c r="A27" s="295">
        <v>12100</v>
      </c>
      <c r="B27" s="296" t="s">
        <v>385</v>
      </c>
      <c r="C27" s="297">
        <v>-319992.46000000002</v>
      </c>
      <c r="D27" s="298">
        <v>-49839.408300000003</v>
      </c>
    </row>
    <row r="28" spans="1:4">
      <c r="A28" s="295">
        <v>12150</v>
      </c>
      <c r="B28" s="296" t="s">
        <v>386</v>
      </c>
      <c r="C28" s="297">
        <v>-40229.32</v>
      </c>
      <c r="D28" s="298">
        <v>-6350.9126999999999</v>
      </c>
    </row>
    <row r="29" spans="1:4">
      <c r="A29" s="295">
        <v>12160</v>
      </c>
      <c r="B29" s="296" t="s">
        <v>387</v>
      </c>
      <c r="C29" s="297">
        <v>-2372405.79</v>
      </c>
      <c r="D29" s="298">
        <v>-325215.90750000003</v>
      </c>
    </row>
    <row r="30" spans="1:4">
      <c r="A30" s="295">
        <v>12220</v>
      </c>
      <c r="B30" s="296" t="s">
        <v>388</v>
      </c>
      <c r="C30" s="297">
        <v>-61468066.300000004</v>
      </c>
      <c r="D30" s="298">
        <v>-8634390.0642999988</v>
      </c>
    </row>
    <row r="31" spans="1:4">
      <c r="A31" s="295">
        <v>12510</v>
      </c>
      <c r="B31" s="296" t="s">
        <v>389</v>
      </c>
      <c r="C31" s="297">
        <v>-6609825.29</v>
      </c>
      <c r="D31" s="298">
        <v>-773735.44490000012</v>
      </c>
    </row>
    <row r="32" spans="1:4">
      <c r="A32" s="295">
        <v>12600</v>
      </c>
      <c r="B32" s="296" t="s">
        <v>390</v>
      </c>
      <c r="C32" s="297">
        <v>-2522403.2799999998</v>
      </c>
      <c r="D32" s="298">
        <v>-328348.21360000002</v>
      </c>
    </row>
    <row r="33" spans="1:4">
      <c r="A33" s="295">
        <v>12700</v>
      </c>
      <c r="B33" s="296" t="s">
        <v>391</v>
      </c>
      <c r="C33" s="297">
        <v>-1417552.52</v>
      </c>
      <c r="D33" s="298">
        <v>-178287.55780000001</v>
      </c>
    </row>
    <row r="34" spans="1:4">
      <c r="A34" s="295">
        <v>13500</v>
      </c>
      <c r="B34" s="296" t="s">
        <v>392</v>
      </c>
      <c r="C34" s="297">
        <v>-5228315.1100000003</v>
      </c>
      <c r="D34" s="298">
        <v>-741164.73860000004</v>
      </c>
    </row>
    <row r="35" spans="1:4">
      <c r="A35" s="295">
        <v>13700</v>
      </c>
      <c r="B35" s="296" t="s">
        <v>393</v>
      </c>
      <c r="C35" s="297">
        <v>-645814.36</v>
      </c>
      <c r="D35" s="298">
        <v>-81213.800799999997</v>
      </c>
    </row>
    <row r="36" spans="1:4">
      <c r="A36" s="295">
        <v>14300</v>
      </c>
      <c r="B36" s="296" t="s">
        <v>394</v>
      </c>
      <c r="C36" s="297">
        <v>-1744554.68</v>
      </c>
      <c r="D36" s="298">
        <v>-256099.80989999999</v>
      </c>
    </row>
    <row r="37" spans="1:4">
      <c r="A37" s="295">
        <v>14300.1</v>
      </c>
      <c r="B37" s="296" t="s">
        <v>395</v>
      </c>
      <c r="C37" s="297">
        <v>-223694.59</v>
      </c>
      <c r="D37" s="298">
        <v>-34843.541700000002</v>
      </c>
    </row>
    <row r="38" spans="1:4">
      <c r="A38" s="295">
        <v>18400</v>
      </c>
      <c r="B38" s="296" t="s">
        <v>396</v>
      </c>
      <c r="C38" s="297">
        <v>-6303580.71</v>
      </c>
      <c r="D38" s="298">
        <v>-888276.68490000011</v>
      </c>
    </row>
    <row r="39" spans="1:4">
      <c r="A39" s="295">
        <v>18600</v>
      </c>
      <c r="B39" s="296" t="s">
        <v>397</v>
      </c>
      <c r="C39" s="297">
        <v>-19449.689999999999</v>
      </c>
      <c r="D39" s="298">
        <v>-2299.8755999999998</v>
      </c>
    </row>
    <row r="40" spans="1:4">
      <c r="A40" s="295">
        <v>18640</v>
      </c>
      <c r="B40" s="296" t="s">
        <v>713</v>
      </c>
      <c r="C40" s="297">
        <v>-2552.04</v>
      </c>
      <c r="D40" s="298">
        <v>-314.90800000000002</v>
      </c>
    </row>
    <row r="41" spans="1:4">
      <c r="A41" s="295">
        <v>18690</v>
      </c>
      <c r="B41" s="296" t="s">
        <v>398</v>
      </c>
      <c r="C41" s="297">
        <v>0</v>
      </c>
      <c r="D41" s="298">
        <v>0</v>
      </c>
    </row>
    <row r="42" spans="1:4">
      <c r="A42" s="295">
        <v>18740</v>
      </c>
      <c r="B42" s="296" t="s">
        <v>399</v>
      </c>
      <c r="C42" s="297">
        <v>-10119.68</v>
      </c>
      <c r="D42" s="298">
        <v>0</v>
      </c>
    </row>
    <row r="43" spans="1:4">
      <c r="A43" s="295">
        <v>18780</v>
      </c>
      <c r="B43" s="296" t="s">
        <v>400</v>
      </c>
      <c r="C43" s="297">
        <v>-20648.79</v>
      </c>
      <c r="D43" s="298">
        <v>-3931.1514000000002</v>
      </c>
    </row>
    <row r="44" spans="1:4">
      <c r="A44" s="295">
        <v>19005</v>
      </c>
      <c r="B44" s="296" t="s">
        <v>401</v>
      </c>
      <c r="C44" s="297">
        <v>-1046121.83</v>
      </c>
      <c r="D44" s="298">
        <v>-122820.8894</v>
      </c>
    </row>
    <row r="45" spans="1:4">
      <c r="A45" s="295">
        <v>19100</v>
      </c>
      <c r="B45" s="296" t="s">
        <v>402</v>
      </c>
      <c r="C45" s="297">
        <v>-81409883.640000001</v>
      </c>
      <c r="D45" s="298">
        <v>-12597342.889999999</v>
      </c>
    </row>
    <row r="46" spans="1:4">
      <c r="A46" s="295">
        <v>20100</v>
      </c>
      <c r="B46" s="296" t="s">
        <v>403</v>
      </c>
      <c r="C46" s="297">
        <v>-12879189.93</v>
      </c>
      <c r="D46" s="298">
        <v>-1938882.5533000003</v>
      </c>
    </row>
    <row r="47" spans="1:4">
      <c r="A47" s="295">
        <v>20200</v>
      </c>
      <c r="B47" s="296" t="s">
        <v>404</v>
      </c>
      <c r="C47" s="297">
        <v>-1956538.4100000001</v>
      </c>
      <c r="D47" s="298">
        <v>-284402.22249999997</v>
      </c>
    </row>
    <row r="48" spans="1:4">
      <c r="A48" s="295">
        <v>20300</v>
      </c>
      <c r="B48" s="296" t="s">
        <v>405</v>
      </c>
      <c r="C48" s="297">
        <v>-28016432.169999998</v>
      </c>
      <c r="D48" s="298">
        <v>-4383139.8435000004</v>
      </c>
    </row>
    <row r="49" spans="1:4">
      <c r="A49" s="295">
        <v>20400</v>
      </c>
      <c r="B49" s="296" t="s">
        <v>406</v>
      </c>
      <c r="C49" s="297">
        <v>-1523652.9600000002</v>
      </c>
      <c r="D49" s="298">
        <v>-223147.2309</v>
      </c>
    </row>
    <row r="50" spans="1:4">
      <c r="A50" s="295">
        <v>20600</v>
      </c>
      <c r="B50" s="296" t="s">
        <v>407</v>
      </c>
      <c r="C50" s="297">
        <v>-3448507.71</v>
      </c>
      <c r="D50" s="298">
        <v>-481679.14410000003</v>
      </c>
    </row>
    <row r="51" spans="1:4">
      <c r="A51" s="295">
        <v>20700</v>
      </c>
      <c r="B51" s="296" t="s">
        <v>408</v>
      </c>
      <c r="C51" s="297">
        <v>-7920449.3199999994</v>
      </c>
      <c r="D51" s="298">
        <v>-1139959.0873</v>
      </c>
    </row>
    <row r="52" spans="1:4">
      <c r="A52" s="295">
        <v>20800</v>
      </c>
      <c r="B52" s="296" t="s">
        <v>409</v>
      </c>
      <c r="C52" s="297">
        <v>-5776810.9399999995</v>
      </c>
      <c r="D52" s="298">
        <v>-806530.23329999996</v>
      </c>
    </row>
    <row r="53" spans="1:4">
      <c r="A53" s="295">
        <v>20900</v>
      </c>
      <c r="B53" s="296" t="s">
        <v>410</v>
      </c>
      <c r="C53" s="297">
        <v>-12778014.870000001</v>
      </c>
      <c r="D53" s="298">
        <v>-1930323.956</v>
      </c>
    </row>
    <row r="54" spans="1:4">
      <c r="A54" s="295">
        <v>21200</v>
      </c>
      <c r="B54" s="296" t="s">
        <v>411</v>
      </c>
      <c r="C54" s="297">
        <v>-3742128.78</v>
      </c>
      <c r="D54" s="298">
        <v>-585013.08140000002</v>
      </c>
    </row>
    <row r="55" spans="1:4">
      <c r="A55" s="295">
        <v>21300</v>
      </c>
      <c r="B55" s="296" t="s">
        <v>412</v>
      </c>
      <c r="C55" s="297">
        <v>-45282492.539999999</v>
      </c>
      <c r="D55" s="298">
        <v>-7156044.4351000004</v>
      </c>
    </row>
    <row r="56" spans="1:4">
      <c r="A56" s="295">
        <v>21520</v>
      </c>
      <c r="B56" s="296" t="s">
        <v>41</v>
      </c>
      <c r="C56" s="297">
        <v>-83754213.230000004</v>
      </c>
      <c r="D56" s="298">
        <v>-13384259.0112</v>
      </c>
    </row>
    <row r="57" spans="1:4">
      <c r="A57" s="295">
        <v>21525</v>
      </c>
      <c r="B57" s="296" t="s">
        <v>413</v>
      </c>
      <c r="C57" s="297">
        <v>-2185590.91</v>
      </c>
      <c r="D57" s="298">
        <v>-341791.23220000003</v>
      </c>
    </row>
    <row r="58" spans="1:4" ht="31.5">
      <c r="A58" s="295">
        <v>21525.1</v>
      </c>
      <c r="B58" s="296" t="s">
        <v>715</v>
      </c>
      <c r="C58" s="297">
        <v>-250045</v>
      </c>
      <c r="D58" s="298">
        <v>-29754.561100000003</v>
      </c>
    </row>
    <row r="59" spans="1:4">
      <c r="A59" s="295">
        <v>21550</v>
      </c>
      <c r="B59" s="296" t="s">
        <v>414</v>
      </c>
      <c r="C59" s="297">
        <v>-51703028.160000004</v>
      </c>
      <c r="D59" s="298">
        <v>-8450993.4233999997</v>
      </c>
    </row>
    <row r="60" spans="1:4">
      <c r="A60" s="295">
        <v>21570</v>
      </c>
      <c r="B60" s="296" t="s">
        <v>415</v>
      </c>
      <c r="C60" s="297">
        <v>-251224.94</v>
      </c>
      <c r="D60" s="298">
        <v>-35941.904900000001</v>
      </c>
    </row>
    <row r="61" spans="1:4">
      <c r="A61" s="295">
        <v>21800</v>
      </c>
      <c r="B61" s="296" t="s">
        <v>416</v>
      </c>
      <c r="C61" s="297">
        <v>-6909187.3800000008</v>
      </c>
      <c r="D61" s="298">
        <v>-1099168.2724000001</v>
      </c>
    </row>
    <row r="62" spans="1:4">
      <c r="A62" s="295">
        <v>21900</v>
      </c>
      <c r="B62" s="296" t="s">
        <v>417</v>
      </c>
      <c r="C62" s="297">
        <v>-3564317.32</v>
      </c>
      <c r="D62" s="298">
        <v>-514712.60060000001</v>
      </c>
    </row>
    <row r="63" spans="1:4">
      <c r="A63" s="295">
        <v>22000</v>
      </c>
      <c r="B63" s="296" t="s">
        <v>418</v>
      </c>
      <c r="C63" s="297">
        <v>-4356479.57</v>
      </c>
      <c r="D63" s="298">
        <v>-558670.46620000002</v>
      </c>
    </row>
    <row r="64" spans="1:4">
      <c r="A64" s="295">
        <v>23000</v>
      </c>
      <c r="B64" s="296" t="s">
        <v>419</v>
      </c>
      <c r="C64" s="297">
        <v>-2800773.56</v>
      </c>
      <c r="D64" s="298">
        <v>-444844.59469999996</v>
      </c>
    </row>
    <row r="65" spans="1:4">
      <c r="A65" s="295">
        <v>23100</v>
      </c>
      <c r="B65" s="296" t="s">
        <v>420</v>
      </c>
      <c r="C65" s="297">
        <v>-18219653.469999999</v>
      </c>
      <c r="D65" s="298">
        <v>-2902060.6296000001</v>
      </c>
    </row>
    <row r="66" spans="1:4">
      <c r="A66" s="295">
        <v>23200</v>
      </c>
      <c r="B66" s="296" t="s">
        <v>421</v>
      </c>
      <c r="C66" s="297">
        <v>-10314168.830000002</v>
      </c>
      <c r="D66" s="298">
        <v>-1597289.4288999999</v>
      </c>
    </row>
    <row r="67" spans="1:4">
      <c r="A67" s="295">
        <v>30000</v>
      </c>
      <c r="B67" s="296" t="s">
        <v>422</v>
      </c>
      <c r="C67" s="297">
        <v>-885990.21</v>
      </c>
      <c r="D67" s="298">
        <v>-131565.19640000002</v>
      </c>
    </row>
    <row r="68" spans="1:4">
      <c r="A68" s="295">
        <v>30100</v>
      </c>
      <c r="B68" s="296" t="s">
        <v>423</v>
      </c>
      <c r="C68" s="297">
        <v>-8427412.4700000007</v>
      </c>
      <c r="D68" s="298">
        <v>-1345194.7475999999</v>
      </c>
    </row>
    <row r="69" spans="1:4">
      <c r="A69" s="295">
        <v>30102</v>
      </c>
      <c r="B69" s="296" t="s">
        <v>424</v>
      </c>
      <c r="C69" s="297">
        <v>-159711.69</v>
      </c>
      <c r="D69" s="298">
        <v>-28558.509099999999</v>
      </c>
    </row>
    <row r="70" spans="1:4">
      <c r="A70" s="295">
        <v>30103</v>
      </c>
      <c r="B70" s="296" t="s">
        <v>425</v>
      </c>
      <c r="C70" s="297">
        <v>-222549.08</v>
      </c>
      <c r="D70" s="298">
        <v>-37989.648400000005</v>
      </c>
    </row>
    <row r="71" spans="1:4">
      <c r="A71" s="295">
        <v>30104</v>
      </c>
      <c r="B71" s="296" t="s">
        <v>426</v>
      </c>
      <c r="C71" s="297">
        <v>-103278</v>
      </c>
      <c r="D71" s="298">
        <v>-19964.7745</v>
      </c>
    </row>
    <row r="72" spans="1:4">
      <c r="A72" s="295">
        <v>30105</v>
      </c>
      <c r="B72" s="296" t="s">
        <v>427</v>
      </c>
      <c r="C72" s="297">
        <v>-934671.1</v>
      </c>
      <c r="D72" s="298">
        <v>-129864.05740000001</v>
      </c>
    </row>
    <row r="73" spans="1:4">
      <c r="A73" s="295">
        <v>30200</v>
      </c>
      <c r="B73" s="296" t="s">
        <v>428</v>
      </c>
      <c r="C73" s="297">
        <v>-1979829.27</v>
      </c>
      <c r="D73" s="298">
        <v>-297673.57509999996</v>
      </c>
    </row>
    <row r="74" spans="1:4">
      <c r="A74" s="295">
        <v>30300</v>
      </c>
      <c r="B74" s="296" t="s">
        <v>429</v>
      </c>
      <c r="C74" s="297">
        <v>-631854.05000000005</v>
      </c>
      <c r="D74" s="298">
        <v>-96536.805200000003</v>
      </c>
    </row>
    <row r="75" spans="1:4">
      <c r="A75" s="295">
        <v>30400</v>
      </c>
      <c r="B75" s="296" t="s">
        <v>430</v>
      </c>
      <c r="C75" s="297">
        <v>-1241578.95</v>
      </c>
      <c r="D75" s="298">
        <v>-182016.88010000001</v>
      </c>
    </row>
    <row r="76" spans="1:4">
      <c r="A76" s="295">
        <v>30405</v>
      </c>
      <c r="B76" s="296" t="s">
        <v>431</v>
      </c>
      <c r="C76" s="297">
        <v>-754901.46</v>
      </c>
      <c r="D76" s="298">
        <v>-115035.1444</v>
      </c>
    </row>
    <row r="77" spans="1:4">
      <c r="A77" s="295">
        <v>30500</v>
      </c>
      <c r="B77" s="296" t="s">
        <v>432</v>
      </c>
      <c r="C77" s="297">
        <v>-1276104.5</v>
      </c>
      <c r="D77" s="298">
        <v>-187546.18960000001</v>
      </c>
    </row>
    <row r="78" spans="1:4">
      <c r="A78" s="295">
        <v>30600</v>
      </c>
      <c r="B78" s="296" t="s">
        <v>433</v>
      </c>
      <c r="C78" s="297">
        <v>-946331.41</v>
      </c>
      <c r="D78" s="298">
        <v>-141206.13099999999</v>
      </c>
    </row>
    <row r="79" spans="1:4">
      <c r="A79" s="295">
        <v>30601</v>
      </c>
      <c r="B79" s="296" t="s">
        <v>434</v>
      </c>
      <c r="C79" s="297">
        <v>0</v>
      </c>
      <c r="D79" s="298">
        <v>0</v>
      </c>
    </row>
    <row r="80" spans="1:4">
      <c r="A80" s="295">
        <v>30700</v>
      </c>
      <c r="B80" s="296" t="s">
        <v>435</v>
      </c>
      <c r="C80" s="297">
        <v>-2568033.27</v>
      </c>
      <c r="D80" s="298">
        <v>-373160.74400000001</v>
      </c>
    </row>
    <row r="81" spans="1:4">
      <c r="A81" s="295">
        <v>30705</v>
      </c>
      <c r="B81" s="296" t="s">
        <v>436</v>
      </c>
      <c r="C81" s="297">
        <v>-510887.29</v>
      </c>
      <c r="D81" s="298">
        <v>-76768.530299999999</v>
      </c>
    </row>
    <row r="82" spans="1:4">
      <c r="A82" s="295">
        <v>30800</v>
      </c>
      <c r="B82" s="296" t="s">
        <v>437</v>
      </c>
      <c r="C82" s="297">
        <v>-882132.59</v>
      </c>
      <c r="D82" s="298">
        <v>-115985.254</v>
      </c>
    </row>
    <row r="83" spans="1:4">
      <c r="A83" s="295">
        <v>30900</v>
      </c>
      <c r="B83" s="296" t="s">
        <v>438</v>
      </c>
      <c r="C83" s="297">
        <v>-1746353.12</v>
      </c>
      <c r="D83" s="298">
        <v>-247894.8296</v>
      </c>
    </row>
    <row r="84" spans="1:4">
      <c r="A84" s="295">
        <v>30905</v>
      </c>
      <c r="B84" s="296" t="s">
        <v>439</v>
      </c>
      <c r="C84" s="297">
        <v>-395309.12</v>
      </c>
      <c r="D84" s="298">
        <v>-46190.495999999999</v>
      </c>
    </row>
    <row r="85" spans="1:4">
      <c r="A85" s="295">
        <v>31000</v>
      </c>
      <c r="B85" s="296" t="s">
        <v>440</v>
      </c>
      <c r="C85" s="297">
        <v>-5116913.91</v>
      </c>
      <c r="D85" s="298">
        <v>-766733.80960000004</v>
      </c>
    </row>
    <row r="86" spans="1:4">
      <c r="A86" s="295">
        <v>31005</v>
      </c>
      <c r="B86" s="296" t="s">
        <v>441</v>
      </c>
      <c r="C86" s="297">
        <v>-513952.06</v>
      </c>
      <c r="D86" s="298">
        <v>-71461.844299999997</v>
      </c>
    </row>
    <row r="87" spans="1:4">
      <c r="A87" s="295">
        <v>31100</v>
      </c>
      <c r="B87" s="296" t="s">
        <v>442</v>
      </c>
      <c r="C87" s="297">
        <v>-10033502.529999999</v>
      </c>
      <c r="D87" s="298">
        <v>-1571574.3108999999</v>
      </c>
    </row>
    <row r="88" spans="1:4">
      <c r="A88" s="295">
        <v>31101</v>
      </c>
      <c r="B88" s="296" t="s">
        <v>443</v>
      </c>
      <c r="C88" s="297">
        <v>-59721.57</v>
      </c>
      <c r="D88" s="298">
        <v>-9578.6075000000001</v>
      </c>
    </row>
    <row r="89" spans="1:4">
      <c r="A89" s="295">
        <v>31102</v>
      </c>
      <c r="B89" s="296" t="s">
        <v>444</v>
      </c>
      <c r="C89" s="297">
        <v>-162216.24</v>
      </c>
      <c r="D89" s="298">
        <v>-28073.2441</v>
      </c>
    </row>
    <row r="90" spans="1:4">
      <c r="A90" s="295">
        <v>31105</v>
      </c>
      <c r="B90" s="296" t="s">
        <v>445</v>
      </c>
      <c r="C90" s="297">
        <v>-1581396.74</v>
      </c>
      <c r="D90" s="298">
        <v>-241279.59239999999</v>
      </c>
    </row>
    <row r="91" spans="1:4">
      <c r="A91" s="295">
        <v>31110</v>
      </c>
      <c r="B91" s="296" t="s">
        <v>446</v>
      </c>
      <c r="C91" s="297">
        <v>-2382080.54</v>
      </c>
      <c r="D91" s="298">
        <v>-389852.10219999996</v>
      </c>
    </row>
    <row r="92" spans="1:4">
      <c r="A92" s="295">
        <v>31200</v>
      </c>
      <c r="B92" s="296" t="s">
        <v>447</v>
      </c>
      <c r="C92" s="297">
        <v>-4383332.13</v>
      </c>
      <c r="D92" s="298">
        <v>-653321.22679999995</v>
      </c>
    </row>
    <row r="93" spans="1:4">
      <c r="A93" s="295">
        <v>31205</v>
      </c>
      <c r="B93" s="296" t="s">
        <v>448</v>
      </c>
      <c r="C93" s="297">
        <v>-563358.11</v>
      </c>
      <c r="D93" s="298">
        <v>-75484.139500000005</v>
      </c>
    </row>
    <row r="94" spans="1:4">
      <c r="A94" s="295">
        <v>31300</v>
      </c>
      <c r="B94" s="296" t="s">
        <v>449</v>
      </c>
      <c r="C94" s="297">
        <v>-12600085.289999999</v>
      </c>
      <c r="D94" s="298">
        <v>-2102852.1569000003</v>
      </c>
    </row>
    <row r="95" spans="1:4">
      <c r="A95" s="295">
        <v>31301</v>
      </c>
      <c r="B95" s="296" t="s">
        <v>450</v>
      </c>
      <c r="C95" s="297">
        <v>-232099.35</v>
      </c>
      <c r="D95" s="298">
        <v>-39936.094000000005</v>
      </c>
    </row>
    <row r="96" spans="1:4">
      <c r="A96" s="295">
        <v>31320</v>
      </c>
      <c r="B96" s="296" t="s">
        <v>451</v>
      </c>
      <c r="C96" s="297">
        <v>-2085903.19</v>
      </c>
      <c r="D96" s="298">
        <v>-334290.36300000001</v>
      </c>
    </row>
    <row r="97" spans="1:4">
      <c r="A97" s="295">
        <v>31400</v>
      </c>
      <c r="B97" s="296" t="s">
        <v>452</v>
      </c>
      <c r="C97" s="297">
        <v>-4369272.32</v>
      </c>
      <c r="D97" s="298">
        <v>-638629.98320000002</v>
      </c>
    </row>
    <row r="98" spans="1:4">
      <c r="A98" s="295">
        <v>31405</v>
      </c>
      <c r="B98" s="296" t="s">
        <v>453</v>
      </c>
      <c r="C98" s="297">
        <v>-1052779.8600000001</v>
      </c>
      <c r="D98" s="298">
        <v>-138133.23480000001</v>
      </c>
    </row>
    <row r="99" spans="1:4">
      <c r="A99" s="295">
        <v>31500</v>
      </c>
      <c r="B99" s="296" t="s">
        <v>454</v>
      </c>
      <c r="C99" s="297">
        <v>-768909.62</v>
      </c>
      <c r="D99" s="298">
        <v>-111306.1774</v>
      </c>
    </row>
    <row r="100" spans="1:4">
      <c r="A100" s="295">
        <v>31600</v>
      </c>
      <c r="B100" s="296" t="s">
        <v>455</v>
      </c>
      <c r="C100" s="297">
        <v>-3322530.23</v>
      </c>
      <c r="D100" s="298">
        <v>-502716.32620000001</v>
      </c>
    </row>
    <row r="101" spans="1:4">
      <c r="A101" s="295">
        <v>31605</v>
      </c>
      <c r="B101" s="296" t="s">
        <v>456</v>
      </c>
      <c r="C101" s="297">
        <v>-563681.35</v>
      </c>
      <c r="D101" s="298">
        <v>-77881.086800000005</v>
      </c>
    </row>
    <row r="102" spans="1:4">
      <c r="A102" s="295">
        <v>31700</v>
      </c>
      <c r="B102" s="296" t="s">
        <v>457</v>
      </c>
      <c r="C102" s="297">
        <v>-935065.85</v>
      </c>
      <c r="D102" s="298">
        <v>-140601.85920000001</v>
      </c>
    </row>
    <row r="103" spans="1:4">
      <c r="A103" s="295">
        <v>31800</v>
      </c>
      <c r="B103" s="296" t="s">
        <v>458</v>
      </c>
      <c r="C103" s="297">
        <v>-5873331.1900000004</v>
      </c>
      <c r="D103" s="298">
        <v>-870307.03209999995</v>
      </c>
    </row>
    <row r="104" spans="1:4">
      <c r="A104" s="295">
        <v>31805</v>
      </c>
      <c r="B104" s="296" t="s">
        <v>459</v>
      </c>
      <c r="C104" s="297">
        <v>-1407405.45</v>
      </c>
      <c r="D104" s="298">
        <v>-186811.46659999999</v>
      </c>
    </row>
    <row r="105" spans="1:4">
      <c r="A105" s="295">
        <v>31810</v>
      </c>
      <c r="B105" s="296" t="s">
        <v>460</v>
      </c>
      <c r="C105" s="297">
        <v>-1515317.2</v>
      </c>
      <c r="D105" s="298">
        <v>-227167.86180000001</v>
      </c>
    </row>
    <row r="106" spans="1:4">
      <c r="A106" s="295">
        <v>31820</v>
      </c>
      <c r="B106" s="296" t="s">
        <v>461</v>
      </c>
      <c r="C106" s="297">
        <v>-1196857.94</v>
      </c>
      <c r="D106" s="298">
        <v>-191746.4901</v>
      </c>
    </row>
    <row r="107" spans="1:4">
      <c r="A107" s="295">
        <v>31900</v>
      </c>
      <c r="B107" s="296" t="s">
        <v>462</v>
      </c>
      <c r="C107" s="297">
        <v>-3791627.7</v>
      </c>
      <c r="D107" s="298">
        <v>-590603.33419999992</v>
      </c>
    </row>
    <row r="108" spans="1:4">
      <c r="A108" s="295">
        <v>32000</v>
      </c>
      <c r="B108" s="296" t="s">
        <v>463</v>
      </c>
      <c r="C108" s="297">
        <v>-1443432.43</v>
      </c>
      <c r="D108" s="298">
        <v>-224247.57629999999</v>
      </c>
    </row>
    <row r="109" spans="1:4">
      <c r="A109" s="295">
        <v>32005</v>
      </c>
      <c r="B109" s="296" t="s">
        <v>464</v>
      </c>
      <c r="C109" s="297">
        <v>-372064.48</v>
      </c>
      <c r="D109" s="298">
        <v>-52329.275900000001</v>
      </c>
    </row>
    <row r="110" spans="1:4">
      <c r="A110" s="295">
        <v>32100</v>
      </c>
      <c r="B110" s="296" t="s">
        <v>465</v>
      </c>
      <c r="C110" s="297">
        <v>-844817.65</v>
      </c>
      <c r="D110" s="298">
        <v>-123163.4173</v>
      </c>
    </row>
    <row r="111" spans="1:4">
      <c r="A111" s="295">
        <v>32200</v>
      </c>
      <c r="B111" s="296" t="s">
        <v>466</v>
      </c>
      <c r="C111" s="297">
        <v>-575437.97</v>
      </c>
      <c r="D111" s="298">
        <v>-86207.878899999996</v>
      </c>
    </row>
    <row r="112" spans="1:4">
      <c r="A112" s="295">
        <v>32300</v>
      </c>
      <c r="B112" s="296" t="s">
        <v>467</v>
      </c>
      <c r="C112" s="297">
        <v>-5760407.9000000004</v>
      </c>
      <c r="D112" s="298">
        <v>-871852.53100000008</v>
      </c>
    </row>
    <row r="113" spans="1:4">
      <c r="A113" s="295">
        <v>32305</v>
      </c>
      <c r="B113" s="296" t="s">
        <v>468</v>
      </c>
      <c r="C113" s="297">
        <v>-636205.14</v>
      </c>
      <c r="D113" s="298">
        <v>-94973.616100000014</v>
      </c>
    </row>
    <row r="114" spans="1:4">
      <c r="A114" s="295">
        <v>32400</v>
      </c>
      <c r="B114" s="296" t="s">
        <v>469</v>
      </c>
      <c r="C114" s="297">
        <v>-2091474.54</v>
      </c>
      <c r="D114" s="298">
        <v>-303877.91720000003</v>
      </c>
    </row>
    <row r="115" spans="1:4">
      <c r="A115" s="295">
        <v>32405</v>
      </c>
      <c r="B115" s="296" t="s">
        <v>470</v>
      </c>
      <c r="C115" s="297">
        <v>-570871.37000000011</v>
      </c>
      <c r="D115" s="298">
        <v>-81363.138999999996</v>
      </c>
    </row>
    <row r="116" spans="1:4">
      <c r="A116" s="295">
        <v>32410</v>
      </c>
      <c r="B116" s="296" t="s">
        <v>471</v>
      </c>
      <c r="C116" s="297">
        <v>-906734.85</v>
      </c>
      <c r="D116" s="298">
        <v>-132333.0184</v>
      </c>
    </row>
    <row r="117" spans="1:4">
      <c r="A117" s="295">
        <v>32500</v>
      </c>
      <c r="B117" s="296" t="s">
        <v>472</v>
      </c>
      <c r="C117" s="297">
        <v>-4829550.34</v>
      </c>
      <c r="D117" s="298">
        <v>-760129.47450000001</v>
      </c>
    </row>
    <row r="118" spans="1:4">
      <c r="A118" s="295">
        <v>32505</v>
      </c>
      <c r="B118" s="296" t="s">
        <v>473</v>
      </c>
      <c r="C118" s="297">
        <v>-818886.66</v>
      </c>
      <c r="D118" s="298">
        <v>-117096.6511</v>
      </c>
    </row>
    <row r="119" spans="1:4">
      <c r="A119" s="295">
        <v>32600</v>
      </c>
      <c r="B119" s="296" t="s">
        <v>474</v>
      </c>
      <c r="C119" s="297">
        <v>-18026090.41</v>
      </c>
      <c r="D119" s="298">
        <v>-2756521.8955999999</v>
      </c>
    </row>
    <row r="120" spans="1:4">
      <c r="A120" s="295">
        <v>32605</v>
      </c>
      <c r="B120" s="296" t="s">
        <v>475</v>
      </c>
      <c r="C120" s="297">
        <v>-3126284.26</v>
      </c>
      <c r="D120" s="298">
        <v>-450001.23189999996</v>
      </c>
    </row>
    <row r="121" spans="1:4">
      <c r="A121" s="295">
        <v>32700</v>
      </c>
      <c r="B121" s="296" t="s">
        <v>476</v>
      </c>
      <c r="C121" s="297">
        <v>-1712329.97</v>
      </c>
      <c r="D121" s="298">
        <v>-264967.61170000001</v>
      </c>
    </row>
    <row r="122" spans="1:4">
      <c r="A122" s="295">
        <v>32800</v>
      </c>
      <c r="B122" s="296" t="s">
        <v>477</v>
      </c>
      <c r="C122" s="297">
        <v>-2315391.23</v>
      </c>
      <c r="D122" s="298">
        <v>-359042.76760000002</v>
      </c>
    </row>
    <row r="123" spans="1:4">
      <c r="A123" s="295">
        <v>32900</v>
      </c>
      <c r="B123" s="296" t="s">
        <v>478</v>
      </c>
      <c r="C123" s="297">
        <v>-6235956.2300000004</v>
      </c>
      <c r="D123" s="298">
        <v>-976222.71010000003</v>
      </c>
    </row>
    <row r="124" spans="1:4">
      <c r="A124" s="295">
        <v>32901</v>
      </c>
      <c r="B124" s="296" t="s">
        <v>479</v>
      </c>
      <c r="C124" s="297">
        <v>-107603.06</v>
      </c>
      <c r="D124" s="298">
        <v>-21649.981100000001</v>
      </c>
    </row>
    <row r="125" spans="1:4">
      <c r="A125" s="295">
        <v>32904</v>
      </c>
      <c r="B125" s="296" t="s">
        <v>835</v>
      </c>
      <c r="C125" s="297">
        <v>-36958.660000000003</v>
      </c>
      <c r="D125" s="298">
        <v>-5815.0081</v>
      </c>
    </row>
    <row r="126" spans="1:4">
      <c r="A126" s="295">
        <v>32905</v>
      </c>
      <c r="B126" s="296" t="s">
        <v>480</v>
      </c>
      <c r="C126" s="297">
        <v>-959430.13</v>
      </c>
      <c r="D126" s="298">
        <v>-140907.36109999998</v>
      </c>
    </row>
    <row r="127" spans="1:4">
      <c r="A127" s="295">
        <v>32910</v>
      </c>
      <c r="B127" s="296" t="s">
        <v>481</v>
      </c>
      <c r="C127" s="297">
        <v>-1159768.6100000001</v>
      </c>
      <c r="D127" s="298">
        <v>-182614.64430000001</v>
      </c>
    </row>
    <row r="128" spans="1:4">
      <c r="A128" s="295">
        <v>32915</v>
      </c>
      <c r="B128" s="296" t="s">
        <v>838</v>
      </c>
      <c r="C128" s="297">
        <v>-67750.97</v>
      </c>
      <c r="D128" s="298">
        <v>-10956.423500000001</v>
      </c>
    </row>
    <row r="129" spans="1:4">
      <c r="A129" s="295">
        <v>32920</v>
      </c>
      <c r="B129" s="296" t="s">
        <v>482</v>
      </c>
      <c r="C129" s="297">
        <v>-990321.54</v>
      </c>
      <c r="D129" s="298">
        <v>-161453.1446</v>
      </c>
    </row>
    <row r="130" spans="1:4">
      <c r="A130" s="295">
        <v>33000</v>
      </c>
      <c r="B130" s="296" t="s">
        <v>483</v>
      </c>
      <c r="C130" s="297">
        <v>-2314978.87</v>
      </c>
      <c r="D130" s="298">
        <v>-367113.50060000003</v>
      </c>
    </row>
    <row r="131" spans="1:4">
      <c r="A131" s="295">
        <v>33001</v>
      </c>
      <c r="B131" s="296" t="s">
        <v>484</v>
      </c>
      <c r="C131" s="297">
        <v>-57278.94</v>
      </c>
      <c r="D131" s="298">
        <v>-8749.0380999999998</v>
      </c>
    </row>
    <row r="132" spans="1:4">
      <c r="A132" s="295">
        <v>33027</v>
      </c>
      <c r="B132" s="296" t="s">
        <v>485</v>
      </c>
      <c r="C132" s="297">
        <v>-345169.31</v>
      </c>
      <c r="D132" s="298">
        <v>-62469.332199999997</v>
      </c>
    </row>
    <row r="133" spans="1:4">
      <c r="A133" s="295">
        <v>33100</v>
      </c>
      <c r="B133" s="296" t="s">
        <v>486</v>
      </c>
      <c r="C133" s="297">
        <v>-3452663.59</v>
      </c>
      <c r="D133" s="298">
        <v>-512598.32249999995</v>
      </c>
    </row>
    <row r="134" spans="1:4">
      <c r="A134" s="295">
        <v>33105</v>
      </c>
      <c r="B134" s="296" t="s">
        <v>487</v>
      </c>
      <c r="C134" s="297">
        <v>-429812.02</v>
      </c>
      <c r="D134" s="298">
        <v>-62751.533900000002</v>
      </c>
    </row>
    <row r="135" spans="1:4">
      <c r="A135" s="295">
        <v>33200</v>
      </c>
      <c r="B135" s="296" t="s">
        <v>488</v>
      </c>
      <c r="C135" s="297">
        <v>-15715498.52</v>
      </c>
      <c r="D135" s="298">
        <v>-2583666.1828999999</v>
      </c>
    </row>
    <row r="136" spans="1:4">
      <c r="A136" s="295">
        <v>33202</v>
      </c>
      <c r="B136" s="296" t="s">
        <v>489</v>
      </c>
      <c r="C136" s="297">
        <v>-255664.52</v>
      </c>
      <c r="D136" s="298">
        <v>-46438.271000000001</v>
      </c>
    </row>
    <row r="137" spans="1:4">
      <c r="A137" s="295">
        <v>33203</v>
      </c>
      <c r="B137" s="296" t="s">
        <v>490</v>
      </c>
      <c r="C137" s="297">
        <v>-156860.54999999999</v>
      </c>
      <c r="D137" s="298">
        <v>-30271.746999999999</v>
      </c>
    </row>
    <row r="138" spans="1:4">
      <c r="A138" s="295">
        <v>33204</v>
      </c>
      <c r="B138" s="296" t="s">
        <v>491</v>
      </c>
      <c r="C138" s="297">
        <v>-437274.07</v>
      </c>
      <c r="D138" s="298">
        <v>-74185.274900000004</v>
      </c>
    </row>
    <row r="139" spans="1:4">
      <c r="A139" s="295">
        <v>33205</v>
      </c>
      <c r="B139" s="296" t="s">
        <v>492</v>
      </c>
      <c r="C139" s="297">
        <v>-1404328.48</v>
      </c>
      <c r="D139" s="298">
        <v>-200858.62609999999</v>
      </c>
    </row>
    <row r="140" spans="1:4">
      <c r="A140" s="295">
        <v>33206</v>
      </c>
      <c r="B140" s="296" t="s">
        <v>493</v>
      </c>
      <c r="C140" s="297">
        <v>-138091.04</v>
      </c>
      <c r="D140" s="298">
        <v>-19615.159299999999</v>
      </c>
    </row>
    <row r="141" spans="1:4">
      <c r="A141" s="295">
        <v>33207</v>
      </c>
      <c r="B141" s="296" t="s">
        <v>494</v>
      </c>
      <c r="C141" s="297">
        <v>-421109.35</v>
      </c>
      <c r="D141" s="298">
        <v>-91326.947799999994</v>
      </c>
    </row>
    <row r="142" spans="1:4">
      <c r="A142" s="295">
        <v>33208</v>
      </c>
      <c r="B142" s="296" t="s">
        <v>495</v>
      </c>
      <c r="C142" s="297">
        <v>0</v>
      </c>
      <c r="D142" s="298">
        <v>0</v>
      </c>
    </row>
    <row r="143" spans="1:4">
      <c r="A143" s="295">
        <v>33209</v>
      </c>
      <c r="B143" s="296" t="s">
        <v>496</v>
      </c>
      <c r="C143" s="297">
        <v>0</v>
      </c>
      <c r="D143" s="298">
        <v>0</v>
      </c>
    </row>
    <row r="144" spans="1:4">
      <c r="A144" s="295">
        <v>33300</v>
      </c>
      <c r="B144" s="296" t="s">
        <v>497</v>
      </c>
      <c r="C144" s="297">
        <v>-2265070.17</v>
      </c>
      <c r="D144" s="298">
        <v>-347138.23540000001</v>
      </c>
    </row>
    <row r="145" spans="1:4">
      <c r="A145" s="295">
        <v>33305</v>
      </c>
      <c r="B145" s="296" t="s">
        <v>498</v>
      </c>
      <c r="C145" s="297">
        <v>-554609.37</v>
      </c>
      <c r="D145" s="298">
        <v>-69175.862800000003</v>
      </c>
    </row>
    <row r="146" spans="1:4">
      <c r="A146" s="295">
        <v>33400</v>
      </c>
      <c r="B146" s="296" t="s">
        <v>499</v>
      </c>
      <c r="C146" s="297">
        <v>-21421877.030000001</v>
      </c>
      <c r="D146" s="298">
        <v>-3258270.7959999996</v>
      </c>
    </row>
    <row r="147" spans="1:4">
      <c r="A147" s="295">
        <v>33402</v>
      </c>
      <c r="B147" s="296" t="s">
        <v>500</v>
      </c>
      <c r="C147" s="297">
        <v>-170149.17</v>
      </c>
      <c r="D147" s="298">
        <v>-29942.065999999999</v>
      </c>
    </row>
    <row r="148" spans="1:4">
      <c r="A148" s="295">
        <v>33405</v>
      </c>
      <c r="B148" s="296" t="s">
        <v>501</v>
      </c>
      <c r="C148" s="297">
        <v>-2022431.77</v>
      </c>
      <c r="D148" s="298">
        <v>-296211.6091</v>
      </c>
    </row>
    <row r="149" spans="1:4">
      <c r="A149" s="295">
        <v>33500</v>
      </c>
      <c r="B149" s="296" t="s">
        <v>502</v>
      </c>
      <c r="C149" s="297">
        <v>-3098351.8</v>
      </c>
      <c r="D149" s="298">
        <v>-486997.48019999999</v>
      </c>
    </row>
    <row r="150" spans="1:4">
      <c r="A150" s="295">
        <v>33501</v>
      </c>
      <c r="B150" s="296" t="s">
        <v>503</v>
      </c>
      <c r="C150" s="297">
        <v>-115958.94</v>
      </c>
      <c r="D150" s="298">
        <v>-18137.878000000001</v>
      </c>
    </row>
    <row r="151" spans="1:4">
      <c r="A151" s="295">
        <v>33600</v>
      </c>
      <c r="B151" s="296" t="s">
        <v>504</v>
      </c>
      <c r="C151" s="297">
        <v>-10887230.210000001</v>
      </c>
      <c r="D151" s="298">
        <v>-1710330.8541000001</v>
      </c>
    </row>
    <row r="152" spans="1:4">
      <c r="A152" s="295">
        <v>33605</v>
      </c>
      <c r="B152" s="296" t="s">
        <v>505</v>
      </c>
      <c r="C152" s="297">
        <v>-1519089.45</v>
      </c>
      <c r="D152" s="298">
        <v>-196493.4664</v>
      </c>
    </row>
    <row r="153" spans="1:4">
      <c r="A153" s="295">
        <v>33700</v>
      </c>
      <c r="B153" s="296" t="s">
        <v>506</v>
      </c>
      <c r="C153" s="297">
        <v>-790910.71</v>
      </c>
      <c r="D153" s="298">
        <v>-119608.8839</v>
      </c>
    </row>
    <row r="154" spans="1:4">
      <c r="A154" s="295">
        <v>33800</v>
      </c>
      <c r="B154" s="296" t="s">
        <v>507</v>
      </c>
      <c r="C154" s="297">
        <v>-592588.98</v>
      </c>
      <c r="D154" s="298">
        <v>-84599.2114</v>
      </c>
    </row>
    <row r="155" spans="1:4">
      <c r="A155" s="295">
        <v>33900</v>
      </c>
      <c r="B155" s="296" t="s">
        <v>508</v>
      </c>
      <c r="C155" s="297">
        <v>-2714114.12</v>
      </c>
      <c r="D155" s="298">
        <v>-405237.11580000003</v>
      </c>
    </row>
    <row r="156" spans="1:4">
      <c r="A156" s="295">
        <v>34000</v>
      </c>
      <c r="B156" s="296" t="s">
        <v>509</v>
      </c>
      <c r="C156" s="297">
        <v>-1254543.6000000001</v>
      </c>
      <c r="D156" s="298">
        <v>-197418.1066</v>
      </c>
    </row>
    <row r="157" spans="1:4">
      <c r="A157" s="295">
        <v>34100</v>
      </c>
      <c r="B157" s="296" t="s">
        <v>510</v>
      </c>
      <c r="C157" s="297">
        <v>-28366329.079999998</v>
      </c>
      <c r="D157" s="298">
        <v>-4536716.7351000002</v>
      </c>
    </row>
    <row r="158" spans="1:4">
      <c r="A158" s="295">
        <v>34105</v>
      </c>
      <c r="B158" s="296" t="s">
        <v>511</v>
      </c>
      <c r="C158" s="297">
        <v>-2522850.5199999996</v>
      </c>
      <c r="D158" s="298">
        <v>-346302.30800000002</v>
      </c>
    </row>
    <row r="159" spans="1:4">
      <c r="A159" s="295">
        <v>34200</v>
      </c>
      <c r="B159" s="296" t="s">
        <v>512</v>
      </c>
      <c r="C159" s="297">
        <v>-989617.81</v>
      </c>
      <c r="D159" s="298">
        <v>-136570.77499999999</v>
      </c>
    </row>
    <row r="160" spans="1:4">
      <c r="A160" s="295">
        <v>34205</v>
      </c>
      <c r="B160" s="296" t="s">
        <v>513</v>
      </c>
      <c r="C160" s="297">
        <v>-459025.75</v>
      </c>
      <c r="D160" s="298">
        <v>-65495.927199999998</v>
      </c>
    </row>
    <row r="161" spans="1:4">
      <c r="A161" s="295">
        <v>34220</v>
      </c>
      <c r="B161" s="296" t="s">
        <v>514</v>
      </c>
      <c r="C161" s="297">
        <v>-1115653.49</v>
      </c>
      <c r="D161" s="298">
        <v>-167301.981</v>
      </c>
    </row>
    <row r="162" spans="1:4">
      <c r="A162" s="295">
        <v>34230</v>
      </c>
      <c r="B162" s="296" t="s">
        <v>515</v>
      </c>
      <c r="C162" s="297">
        <v>-387073.01</v>
      </c>
      <c r="D162" s="298">
        <v>-53124.736500000006</v>
      </c>
    </row>
    <row r="163" spans="1:4">
      <c r="A163" s="295">
        <v>34300</v>
      </c>
      <c r="B163" s="296" t="s">
        <v>516</v>
      </c>
      <c r="C163" s="297">
        <v>-6792654.9900000002</v>
      </c>
      <c r="D163" s="298">
        <v>-1092582.0575999999</v>
      </c>
    </row>
    <row r="164" spans="1:4">
      <c r="A164" s="295">
        <v>34400</v>
      </c>
      <c r="B164" s="296" t="s">
        <v>517</v>
      </c>
      <c r="C164" s="297">
        <v>-2917120.33</v>
      </c>
      <c r="D164" s="298">
        <v>-457501.12870000006</v>
      </c>
    </row>
    <row r="165" spans="1:4">
      <c r="A165" s="295">
        <v>34405</v>
      </c>
      <c r="B165" s="296" t="s">
        <v>518</v>
      </c>
      <c r="C165" s="297">
        <v>-523734.22</v>
      </c>
      <c r="D165" s="298">
        <v>-81543.276100000003</v>
      </c>
    </row>
    <row r="166" spans="1:4">
      <c r="A166" s="295">
        <v>34500</v>
      </c>
      <c r="B166" s="296" t="s">
        <v>519</v>
      </c>
      <c r="C166" s="297">
        <v>-5122932.0999999996</v>
      </c>
      <c r="D166" s="298">
        <v>-811867.25069999998</v>
      </c>
    </row>
    <row r="167" spans="1:4">
      <c r="A167" s="295">
        <v>34501</v>
      </c>
      <c r="B167" s="296" t="s">
        <v>520</v>
      </c>
      <c r="C167" s="297">
        <v>-63522.46</v>
      </c>
      <c r="D167" s="298">
        <v>-10429.1209</v>
      </c>
    </row>
    <row r="168" spans="1:4">
      <c r="A168" s="295">
        <v>34505</v>
      </c>
      <c r="B168" s="296" t="s">
        <v>521</v>
      </c>
      <c r="C168" s="297">
        <v>-707745.17</v>
      </c>
      <c r="D168" s="298">
        <v>-109410.2592</v>
      </c>
    </row>
    <row r="169" spans="1:4">
      <c r="A169" s="295">
        <v>34600</v>
      </c>
      <c r="B169" s="296" t="s">
        <v>522</v>
      </c>
      <c r="C169" s="297">
        <v>-1187594.17</v>
      </c>
      <c r="D169" s="298">
        <v>-168514.0589</v>
      </c>
    </row>
    <row r="170" spans="1:4">
      <c r="A170" s="295">
        <v>34605</v>
      </c>
      <c r="B170" s="296" t="s">
        <v>523</v>
      </c>
      <c r="C170" s="297">
        <v>-199632.4</v>
      </c>
      <c r="D170" s="298">
        <v>-28813.390099999997</v>
      </c>
    </row>
    <row r="171" spans="1:4">
      <c r="A171" s="295">
        <v>34700</v>
      </c>
      <c r="B171" s="296" t="s">
        <v>524</v>
      </c>
      <c r="C171" s="297">
        <v>-3170370.98</v>
      </c>
      <c r="D171" s="298">
        <v>-550097.91869999992</v>
      </c>
    </row>
    <row r="172" spans="1:4">
      <c r="A172" s="295">
        <v>34800</v>
      </c>
      <c r="B172" s="296" t="s">
        <v>525</v>
      </c>
      <c r="C172" s="297">
        <v>-372563.36</v>
      </c>
      <c r="D172" s="298">
        <v>-54115.780399999996</v>
      </c>
    </row>
    <row r="173" spans="1:4">
      <c r="A173" s="295">
        <v>34900</v>
      </c>
      <c r="B173" s="296" t="s">
        <v>526</v>
      </c>
      <c r="C173" s="297">
        <v>-7568905.9000000004</v>
      </c>
      <c r="D173" s="298">
        <v>-1164367.4680000001</v>
      </c>
    </row>
    <row r="174" spans="1:4">
      <c r="A174" s="295">
        <v>34901</v>
      </c>
      <c r="B174" s="296" t="s">
        <v>527</v>
      </c>
      <c r="C174" s="297">
        <v>-194342.38</v>
      </c>
      <c r="D174" s="298">
        <v>-33125.310899999997</v>
      </c>
    </row>
    <row r="175" spans="1:4">
      <c r="A175" s="295">
        <v>34903</v>
      </c>
      <c r="B175" s="296" t="s">
        <v>528</v>
      </c>
      <c r="C175" s="297">
        <v>-19237.57</v>
      </c>
      <c r="D175" s="298">
        <v>-1521.4881</v>
      </c>
    </row>
    <row r="176" spans="1:4">
      <c r="A176" s="295">
        <v>34905</v>
      </c>
      <c r="B176" s="296" t="s">
        <v>529</v>
      </c>
      <c r="C176" s="297">
        <v>-731268.13</v>
      </c>
      <c r="D176" s="298">
        <v>-107499.66149999999</v>
      </c>
    </row>
    <row r="177" spans="1:4">
      <c r="A177" s="295">
        <v>34910</v>
      </c>
      <c r="B177" s="296" t="s">
        <v>530</v>
      </c>
      <c r="C177" s="297">
        <v>-2326261.9500000002</v>
      </c>
      <c r="D177" s="298">
        <v>-376048.65980000002</v>
      </c>
    </row>
    <row r="178" spans="1:4">
      <c r="A178" s="295">
        <v>35000</v>
      </c>
      <c r="B178" s="296" t="s">
        <v>531</v>
      </c>
      <c r="C178" s="297">
        <v>-1512394.28</v>
      </c>
      <c r="D178" s="298">
        <v>-242889.0453</v>
      </c>
    </row>
    <row r="179" spans="1:4">
      <c r="A179" s="295">
        <v>35005</v>
      </c>
      <c r="B179" s="296" t="s">
        <v>532</v>
      </c>
      <c r="C179" s="297">
        <v>-693744.88</v>
      </c>
      <c r="D179" s="298">
        <v>-99669.017800000001</v>
      </c>
    </row>
    <row r="180" spans="1:4">
      <c r="A180" s="295">
        <v>35100</v>
      </c>
      <c r="B180" s="296" t="s">
        <v>533</v>
      </c>
      <c r="C180" s="297">
        <v>-13327099.57</v>
      </c>
      <c r="D180" s="298">
        <v>-2172536.3418000001</v>
      </c>
    </row>
    <row r="181" spans="1:4">
      <c r="A181" s="295">
        <v>35105</v>
      </c>
      <c r="B181" s="296" t="s">
        <v>534</v>
      </c>
      <c r="C181" s="297">
        <v>-1205715.9099999999</v>
      </c>
      <c r="D181" s="298">
        <v>-187259.01370000001</v>
      </c>
    </row>
    <row r="182" spans="1:4">
      <c r="A182" s="295">
        <v>35106</v>
      </c>
      <c r="B182" s="296" t="s">
        <v>535</v>
      </c>
      <c r="C182" s="297">
        <v>-269168.86</v>
      </c>
      <c r="D182" s="298">
        <v>-46181.071199999998</v>
      </c>
    </row>
    <row r="183" spans="1:4">
      <c r="A183" s="295">
        <v>35200</v>
      </c>
      <c r="B183" s="296" t="s">
        <v>536</v>
      </c>
      <c r="C183" s="297">
        <v>-577293.77</v>
      </c>
      <c r="D183" s="298">
        <v>-80436.105200000005</v>
      </c>
    </row>
    <row r="184" spans="1:4">
      <c r="A184" s="295">
        <v>35300</v>
      </c>
      <c r="B184" s="296" t="s">
        <v>537</v>
      </c>
      <c r="C184" s="297">
        <v>-3660187.16</v>
      </c>
      <c r="D184" s="298">
        <v>-600830.08370000008</v>
      </c>
    </row>
    <row r="185" spans="1:4">
      <c r="A185" s="295">
        <v>35305</v>
      </c>
      <c r="B185" s="296" t="s">
        <v>538</v>
      </c>
      <c r="C185" s="297">
        <v>-1573838.11</v>
      </c>
      <c r="D185" s="298">
        <v>-240038.67910000001</v>
      </c>
    </row>
    <row r="186" spans="1:4">
      <c r="A186" s="295">
        <v>35400</v>
      </c>
      <c r="B186" s="296" t="s">
        <v>539</v>
      </c>
      <c r="C186" s="297">
        <v>-3023642.25</v>
      </c>
      <c r="D186" s="298">
        <v>-474508.87220000004</v>
      </c>
    </row>
    <row r="187" spans="1:4">
      <c r="A187" s="295">
        <v>35401</v>
      </c>
      <c r="B187" s="296" t="s">
        <v>540</v>
      </c>
      <c r="C187" s="297">
        <v>-41815.9</v>
      </c>
      <c r="D187" s="298">
        <v>-5710.5124999999998</v>
      </c>
    </row>
    <row r="188" spans="1:4">
      <c r="A188" s="295">
        <v>35405</v>
      </c>
      <c r="B188" s="296" t="s">
        <v>541</v>
      </c>
      <c r="C188" s="297">
        <v>-958742.56</v>
      </c>
      <c r="D188" s="298">
        <v>-151818.66149999999</v>
      </c>
    </row>
    <row r="189" spans="1:4">
      <c r="A189" s="295">
        <v>35500</v>
      </c>
      <c r="B189" s="296" t="s">
        <v>542</v>
      </c>
      <c r="C189" s="297">
        <v>-4125542.52</v>
      </c>
      <c r="D189" s="298">
        <v>-634366.79460000002</v>
      </c>
    </row>
    <row r="190" spans="1:4">
      <c r="A190" s="295">
        <v>35600</v>
      </c>
      <c r="B190" s="296" t="s">
        <v>543</v>
      </c>
      <c r="C190" s="297">
        <v>-1814857.68</v>
      </c>
      <c r="D190" s="298">
        <v>-271608.86060000001</v>
      </c>
    </row>
    <row r="191" spans="1:4">
      <c r="A191" s="295">
        <v>35700</v>
      </c>
      <c r="B191" s="296" t="s">
        <v>544</v>
      </c>
      <c r="C191" s="297">
        <v>-999911.14</v>
      </c>
      <c r="D191" s="298">
        <v>-145277.5324</v>
      </c>
    </row>
    <row r="192" spans="1:4">
      <c r="A192" s="295">
        <v>35800</v>
      </c>
      <c r="B192" s="296" t="s">
        <v>545</v>
      </c>
      <c r="C192" s="297">
        <v>-1345743.52</v>
      </c>
      <c r="D192" s="298">
        <v>-186857.693</v>
      </c>
    </row>
    <row r="193" spans="1:4">
      <c r="A193" s="295">
        <v>35805</v>
      </c>
      <c r="B193" s="296" t="s">
        <v>546</v>
      </c>
      <c r="C193" s="297">
        <v>-301743.28000000003</v>
      </c>
      <c r="D193" s="298">
        <v>-40160.867999999995</v>
      </c>
    </row>
    <row r="194" spans="1:4">
      <c r="A194" s="295">
        <v>35900</v>
      </c>
      <c r="B194" s="296" t="s">
        <v>547</v>
      </c>
      <c r="C194" s="297">
        <v>-2446616.58</v>
      </c>
      <c r="D194" s="298">
        <v>-366979.55249999999</v>
      </c>
    </row>
    <row r="195" spans="1:4">
      <c r="A195" s="295">
        <v>35905</v>
      </c>
      <c r="B195" s="296" t="s">
        <v>548</v>
      </c>
      <c r="C195" s="297">
        <v>-355861.32</v>
      </c>
      <c r="D195" s="298">
        <v>-41792.835700000003</v>
      </c>
    </row>
    <row r="196" spans="1:4">
      <c r="A196" s="295">
        <v>36000</v>
      </c>
      <c r="B196" s="296" t="s">
        <v>549</v>
      </c>
      <c r="C196" s="297">
        <v>-60024955.479999997</v>
      </c>
      <c r="D196" s="298">
        <v>-10153061.8321</v>
      </c>
    </row>
    <row r="197" spans="1:4">
      <c r="A197" s="295">
        <v>36001</v>
      </c>
      <c r="B197" s="296" t="s">
        <v>550</v>
      </c>
      <c r="C197" s="297">
        <v>0</v>
      </c>
      <c r="D197" s="298">
        <v>0</v>
      </c>
    </row>
    <row r="198" spans="1:4">
      <c r="A198" s="295">
        <v>36002</v>
      </c>
      <c r="B198" s="296" t="s">
        <v>551</v>
      </c>
      <c r="C198" s="297">
        <v>0</v>
      </c>
      <c r="D198" s="298">
        <v>0</v>
      </c>
    </row>
    <row r="199" spans="1:4">
      <c r="A199" s="295">
        <v>36003</v>
      </c>
      <c r="B199" s="296" t="s">
        <v>552</v>
      </c>
      <c r="C199" s="297">
        <v>-394249.69</v>
      </c>
      <c r="D199" s="298">
        <v>-63522.684500000003</v>
      </c>
    </row>
    <row r="200" spans="1:4">
      <c r="A200" s="295">
        <v>36004</v>
      </c>
      <c r="B200" s="296" t="s">
        <v>553</v>
      </c>
      <c r="C200" s="297">
        <v>-311472.56</v>
      </c>
      <c r="D200" s="298">
        <v>-56736.099200000004</v>
      </c>
    </row>
    <row r="201" spans="1:4">
      <c r="A201" s="295">
        <v>36005</v>
      </c>
      <c r="B201" s="296" t="s">
        <v>554</v>
      </c>
      <c r="C201" s="297">
        <v>-4742129.92</v>
      </c>
      <c r="D201" s="298">
        <v>-730588.57959999994</v>
      </c>
    </row>
    <row r="202" spans="1:4">
      <c r="A202" s="295">
        <v>36006</v>
      </c>
      <c r="B202" s="296" t="s">
        <v>555</v>
      </c>
      <c r="C202" s="297">
        <v>-643829.68999999994</v>
      </c>
      <c r="D202" s="298">
        <v>-118534.34450000001</v>
      </c>
    </row>
    <row r="203" spans="1:4">
      <c r="A203" s="295">
        <v>36007</v>
      </c>
      <c r="B203" s="296" t="s">
        <v>556</v>
      </c>
      <c r="C203" s="297">
        <v>-209121.22</v>
      </c>
      <c r="D203" s="298">
        <v>-36416.118200000004</v>
      </c>
    </row>
    <row r="204" spans="1:4">
      <c r="A204" s="295">
        <v>36008</v>
      </c>
      <c r="B204" s="296" t="s">
        <v>557</v>
      </c>
      <c r="C204" s="297">
        <v>-547156.80000000005</v>
      </c>
      <c r="D204" s="298">
        <v>-99751.784</v>
      </c>
    </row>
    <row r="205" spans="1:4">
      <c r="A205" s="295">
        <v>36009</v>
      </c>
      <c r="B205" s="296" t="s">
        <v>558</v>
      </c>
      <c r="C205" s="297">
        <v>-79095.72</v>
      </c>
      <c r="D205" s="298">
        <v>-15068.0486</v>
      </c>
    </row>
    <row r="206" spans="1:4">
      <c r="A206" s="295">
        <v>36100</v>
      </c>
      <c r="B206" s="296" t="s">
        <v>559</v>
      </c>
      <c r="C206" s="297">
        <v>-769511.18</v>
      </c>
      <c r="D206" s="298">
        <v>-109178.80929999999</v>
      </c>
    </row>
    <row r="207" spans="1:4">
      <c r="A207" s="295">
        <v>36102</v>
      </c>
      <c r="B207" s="296" t="s">
        <v>560</v>
      </c>
      <c r="C207" s="297">
        <v>-60058.6</v>
      </c>
      <c r="D207" s="298">
        <v>0</v>
      </c>
    </row>
    <row r="208" spans="1:4">
      <c r="A208" s="295">
        <v>36105</v>
      </c>
      <c r="B208" s="296" t="s">
        <v>561</v>
      </c>
      <c r="C208" s="297">
        <v>-397724.35</v>
      </c>
      <c r="D208" s="298">
        <v>-56302.969799999999</v>
      </c>
    </row>
    <row r="209" spans="1:4">
      <c r="A209" s="295">
        <v>36200</v>
      </c>
      <c r="B209" s="296" t="s">
        <v>562</v>
      </c>
      <c r="C209" s="297">
        <v>-1500443.35</v>
      </c>
      <c r="D209" s="298">
        <v>-210437.49540000001</v>
      </c>
    </row>
    <row r="210" spans="1:4">
      <c r="A210" s="295">
        <v>36205</v>
      </c>
      <c r="B210" s="296" t="s">
        <v>563</v>
      </c>
      <c r="C210" s="297">
        <v>-303703.8</v>
      </c>
      <c r="D210" s="298">
        <v>-48777.416599999997</v>
      </c>
    </row>
    <row r="211" spans="1:4">
      <c r="A211" s="295">
        <v>36300</v>
      </c>
      <c r="B211" s="296" t="s">
        <v>564</v>
      </c>
      <c r="C211" s="297">
        <v>-4905764.6800000006</v>
      </c>
      <c r="D211" s="298">
        <v>-781347.26120000007</v>
      </c>
    </row>
    <row r="212" spans="1:4">
      <c r="A212" s="295">
        <v>36301</v>
      </c>
      <c r="B212" s="296" t="s">
        <v>565</v>
      </c>
      <c r="C212" s="297">
        <v>-136458.73000000001</v>
      </c>
      <c r="D212" s="298">
        <v>-21218.833900000001</v>
      </c>
    </row>
    <row r="213" spans="1:4">
      <c r="A213" s="295">
        <v>36302</v>
      </c>
      <c r="B213" s="296" t="s">
        <v>566</v>
      </c>
      <c r="C213" s="297">
        <v>-168705.09000000003</v>
      </c>
      <c r="D213" s="298">
        <v>-29018.286000000004</v>
      </c>
    </row>
    <row r="214" spans="1:4">
      <c r="A214" s="295">
        <v>36303</v>
      </c>
      <c r="B214" s="296" t="s">
        <v>714</v>
      </c>
      <c r="C214" s="297">
        <v>-207093.32</v>
      </c>
      <c r="D214" s="298">
        <v>-40606.657299999999</v>
      </c>
    </row>
    <row r="215" spans="1:4">
      <c r="A215" s="295">
        <v>36305</v>
      </c>
      <c r="B215" s="296" t="s">
        <v>567</v>
      </c>
      <c r="C215" s="297">
        <v>-1100293.6200000001</v>
      </c>
      <c r="D215" s="298">
        <v>-151381.45550000001</v>
      </c>
    </row>
    <row r="216" spans="1:4">
      <c r="A216" s="295">
        <v>36310</v>
      </c>
      <c r="B216" s="296" t="s">
        <v>568</v>
      </c>
      <c r="C216" s="297">
        <v>0</v>
      </c>
      <c r="D216" s="298">
        <v>0</v>
      </c>
    </row>
    <row r="217" spans="1:4">
      <c r="A217" s="295">
        <v>36400</v>
      </c>
      <c r="B217" s="296" t="s">
        <v>569</v>
      </c>
      <c r="C217" s="297">
        <v>-5411678.6799999997</v>
      </c>
      <c r="D217" s="298">
        <v>-781145.46950000001</v>
      </c>
    </row>
    <row r="218" spans="1:4">
      <c r="A218" s="295">
        <v>36405</v>
      </c>
      <c r="B218" s="296" t="s">
        <v>570</v>
      </c>
      <c r="C218" s="297">
        <v>-840683.99</v>
      </c>
      <c r="D218" s="298">
        <v>-128065.84670000001</v>
      </c>
    </row>
    <row r="219" spans="1:4">
      <c r="A219" s="295">
        <v>36500</v>
      </c>
      <c r="B219" s="296" t="s">
        <v>571</v>
      </c>
      <c r="C219" s="297">
        <v>-10959754.9</v>
      </c>
      <c r="D219" s="298">
        <v>-1761518.0088</v>
      </c>
    </row>
    <row r="220" spans="1:4">
      <c r="A220" s="295">
        <v>36501</v>
      </c>
      <c r="B220" s="296" t="s">
        <v>572</v>
      </c>
      <c r="C220" s="297">
        <v>-133717.4</v>
      </c>
      <c r="D220" s="298">
        <v>-24509.098900000001</v>
      </c>
    </row>
    <row r="221" spans="1:4">
      <c r="A221" s="295">
        <v>36502</v>
      </c>
      <c r="B221" s="296" t="s">
        <v>573</v>
      </c>
      <c r="C221" s="297">
        <v>-37037.01</v>
      </c>
      <c r="D221" s="298">
        <v>-7588.6096000000007</v>
      </c>
    </row>
    <row r="222" spans="1:4">
      <c r="A222" s="295">
        <v>36505</v>
      </c>
      <c r="B222" s="296" t="s">
        <v>574</v>
      </c>
      <c r="C222" s="297">
        <v>-2141712.6800000002</v>
      </c>
      <c r="D222" s="298">
        <v>-315850.0686</v>
      </c>
    </row>
    <row r="223" spans="1:4">
      <c r="A223" s="295">
        <v>36600</v>
      </c>
      <c r="B223" s="296" t="s">
        <v>575</v>
      </c>
      <c r="C223" s="297">
        <v>-739642.85</v>
      </c>
      <c r="D223" s="298">
        <v>-96873.218199999988</v>
      </c>
    </row>
    <row r="224" spans="1:4">
      <c r="A224" s="295">
        <v>36601</v>
      </c>
      <c r="B224" s="296" t="s">
        <v>576</v>
      </c>
      <c r="C224" s="297">
        <v>-261230.74</v>
      </c>
      <c r="D224" s="298">
        <v>0</v>
      </c>
    </row>
    <row r="225" spans="1:4">
      <c r="A225" s="295">
        <v>36700</v>
      </c>
      <c r="B225" s="296" t="s">
        <v>577</v>
      </c>
      <c r="C225" s="297">
        <v>-9356785.1300000008</v>
      </c>
      <c r="D225" s="298">
        <v>-1519855.0102999997</v>
      </c>
    </row>
    <row r="226" spans="1:4">
      <c r="A226" s="295">
        <v>36701</v>
      </c>
      <c r="B226" s="296" t="s">
        <v>578</v>
      </c>
      <c r="C226" s="297">
        <v>-38316.17</v>
      </c>
      <c r="D226" s="298">
        <v>-8169.7494999999999</v>
      </c>
    </row>
    <row r="227" spans="1:4">
      <c r="A227" s="295">
        <v>36705</v>
      </c>
      <c r="B227" s="296" t="s">
        <v>579</v>
      </c>
      <c r="C227" s="297">
        <v>-1029353.88</v>
      </c>
      <c r="D227" s="298">
        <v>-159836.82880000002</v>
      </c>
    </row>
    <row r="228" spans="1:4">
      <c r="A228" s="295">
        <v>36800</v>
      </c>
      <c r="B228" s="296" t="s">
        <v>580</v>
      </c>
      <c r="C228" s="297">
        <v>-3433100.26</v>
      </c>
      <c r="D228" s="298">
        <v>-535807.06079999998</v>
      </c>
    </row>
    <row r="229" spans="1:4">
      <c r="A229" s="295">
        <v>36802</v>
      </c>
      <c r="B229" s="296" t="s">
        <v>581</v>
      </c>
      <c r="C229" s="297">
        <v>-243808.2</v>
      </c>
      <c r="D229" s="298">
        <v>-44803.423500000004</v>
      </c>
    </row>
    <row r="230" spans="1:4">
      <c r="A230" s="295">
        <v>36810</v>
      </c>
      <c r="B230" s="296" t="s">
        <v>582</v>
      </c>
      <c r="C230" s="297">
        <v>-6753490.25</v>
      </c>
      <c r="D230" s="298">
        <v>-1093784.7106999999</v>
      </c>
    </row>
    <row r="231" spans="1:4">
      <c r="A231" s="295">
        <v>36900</v>
      </c>
      <c r="B231" s="296" t="s">
        <v>583</v>
      </c>
      <c r="C231" s="297">
        <v>-628691.93999999994</v>
      </c>
      <c r="D231" s="298">
        <v>-95866.952499999999</v>
      </c>
    </row>
    <row r="232" spans="1:4">
      <c r="A232" s="295">
        <v>36901</v>
      </c>
      <c r="B232" s="296" t="s">
        <v>584</v>
      </c>
      <c r="C232" s="297">
        <v>-242473.38</v>
      </c>
      <c r="D232" s="298">
        <v>-34788.694600000003</v>
      </c>
    </row>
    <row r="233" spans="1:4">
      <c r="A233" s="295">
        <v>36905</v>
      </c>
      <c r="B233" s="296" t="s">
        <v>585</v>
      </c>
      <c r="C233" s="297">
        <v>-252086.83</v>
      </c>
      <c r="D233" s="298">
        <v>-36163.761700000003</v>
      </c>
    </row>
    <row r="234" spans="1:4">
      <c r="A234" s="295">
        <v>37000</v>
      </c>
      <c r="B234" s="296" t="s">
        <v>586</v>
      </c>
      <c r="C234" s="297">
        <v>-2028977.73</v>
      </c>
      <c r="D234" s="298">
        <v>-309564.99859999999</v>
      </c>
    </row>
    <row r="235" spans="1:4" ht="31.5">
      <c r="A235" s="295">
        <v>37001</v>
      </c>
      <c r="B235" s="296" t="s">
        <v>732</v>
      </c>
      <c r="C235" s="297">
        <v>-193697.99</v>
      </c>
      <c r="D235" s="298">
        <v>-31008.358699999997</v>
      </c>
    </row>
    <row r="236" spans="1:4">
      <c r="A236" s="295">
        <v>37005</v>
      </c>
      <c r="B236" s="296" t="s">
        <v>587</v>
      </c>
      <c r="C236" s="297">
        <v>-637715.49</v>
      </c>
      <c r="D236" s="298">
        <v>-90522.492499999993</v>
      </c>
    </row>
    <row r="237" spans="1:4">
      <c r="A237" s="295">
        <v>37100</v>
      </c>
      <c r="B237" s="296" t="s">
        <v>588</v>
      </c>
      <c r="C237" s="297">
        <v>-3441146.33</v>
      </c>
      <c r="D237" s="298">
        <v>-557905.44920000003</v>
      </c>
    </row>
    <row r="238" spans="1:4">
      <c r="A238" s="295">
        <v>37200</v>
      </c>
      <c r="B238" s="296" t="s">
        <v>589</v>
      </c>
      <c r="C238" s="297">
        <v>-723784.67</v>
      </c>
      <c r="D238" s="298">
        <v>-104482.7905</v>
      </c>
    </row>
    <row r="239" spans="1:4">
      <c r="A239" s="295">
        <v>37300</v>
      </c>
      <c r="B239" s="296" t="s">
        <v>590</v>
      </c>
      <c r="C239" s="297">
        <v>-1752595.4</v>
      </c>
      <c r="D239" s="298">
        <v>-280299.27419999999</v>
      </c>
    </row>
    <row r="240" spans="1:4">
      <c r="A240" s="295">
        <v>37301</v>
      </c>
      <c r="B240" s="296" t="s">
        <v>591</v>
      </c>
      <c r="C240" s="297">
        <v>-222937.89</v>
      </c>
      <c r="D240" s="298">
        <v>-34080.188999999998</v>
      </c>
    </row>
    <row r="241" spans="1:4">
      <c r="A241" s="295">
        <v>37305</v>
      </c>
      <c r="B241" s="296" t="s">
        <v>592</v>
      </c>
      <c r="C241" s="297">
        <v>-494288.24</v>
      </c>
      <c r="D241" s="298">
        <v>-69919.225200000001</v>
      </c>
    </row>
    <row r="242" spans="1:4">
      <c r="A242" s="295">
        <v>37400</v>
      </c>
      <c r="B242" s="296" t="s">
        <v>593</v>
      </c>
      <c r="C242" s="297">
        <v>-8978481.5199999996</v>
      </c>
      <c r="D242" s="298">
        <v>-1463034.2936</v>
      </c>
    </row>
    <row r="243" spans="1:4">
      <c r="A243" s="295">
        <v>37405</v>
      </c>
      <c r="B243" s="296" t="s">
        <v>594</v>
      </c>
      <c r="C243" s="297">
        <v>-1970272.02</v>
      </c>
      <c r="D243" s="298">
        <v>-294779.0956</v>
      </c>
    </row>
    <row r="244" spans="1:4">
      <c r="A244" s="295">
        <v>37500</v>
      </c>
      <c r="B244" s="296" t="s">
        <v>595</v>
      </c>
      <c r="C244" s="297">
        <v>-1044730.69</v>
      </c>
      <c r="D244" s="298">
        <v>-152119.4136</v>
      </c>
    </row>
    <row r="245" spans="1:4">
      <c r="A245" s="295">
        <v>37600</v>
      </c>
      <c r="B245" s="296" t="s">
        <v>596</v>
      </c>
      <c r="C245" s="297">
        <v>-5712371.4900000002</v>
      </c>
      <c r="D245" s="298">
        <v>-895376.68220000004</v>
      </c>
    </row>
    <row r="246" spans="1:4">
      <c r="A246" s="295">
        <v>37601</v>
      </c>
      <c r="B246" s="296" t="s">
        <v>597</v>
      </c>
      <c r="C246" s="297">
        <v>-484957.32</v>
      </c>
      <c r="D246" s="298">
        <v>-91519.426900000006</v>
      </c>
    </row>
    <row r="247" spans="1:4">
      <c r="A247" s="295">
        <v>37605</v>
      </c>
      <c r="B247" s="296" t="s">
        <v>598</v>
      </c>
      <c r="C247" s="297">
        <v>-767804.77</v>
      </c>
      <c r="D247" s="298">
        <v>-116041.5971</v>
      </c>
    </row>
    <row r="248" spans="1:4">
      <c r="A248" s="295">
        <v>37610</v>
      </c>
      <c r="B248" s="296" t="s">
        <v>599</v>
      </c>
      <c r="C248" s="297">
        <v>-1784832.81</v>
      </c>
      <c r="D248" s="298">
        <v>-292047.88579999999</v>
      </c>
    </row>
    <row r="249" spans="1:4">
      <c r="A249" s="295">
        <v>37700</v>
      </c>
      <c r="B249" s="296" t="s">
        <v>600</v>
      </c>
      <c r="C249" s="297">
        <v>-2580375.11</v>
      </c>
      <c r="D249" s="298">
        <v>-389605.28090000001</v>
      </c>
    </row>
    <row r="250" spans="1:4">
      <c r="A250" s="295">
        <v>37705</v>
      </c>
      <c r="B250" s="296" t="s">
        <v>601</v>
      </c>
      <c r="C250" s="297">
        <v>-816655.94</v>
      </c>
      <c r="D250" s="298">
        <v>-119719.7562</v>
      </c>
    </row>
    <row r="251" spans="1:4">
      <c r="A251" s="295">
        <v>37800</v>
      </c>
      <c r="B251" s="296" t="s">
        <v>602</v>
      </c>
      <c r="C251" s="297">
        <v>-8023494.5999999996</v>
      </c>
      <c r="D251" s="298">
        <v>-1166688.9046999998</v>
      </c>
    </row>
    <row r="252" spans="1:4">
      <c r="A252" s="295">
        <v>37801</v>
      </c>
      <c r="B252" s="296" t="s">
        <v>603</v>
      </c>
      <c r="C252" s="297">
        <v>-59695.1</v>
      </c>
      <c r="D252" s="298">
        <v>-11683.479499999999</v>
      </c>
    </row>
    <row r="253" spans="1:4">
      <c r="A253" s="295">
        <v>37805</v>
      </c>
      <c r="B253" s="296" t="s">
        <v>604</v>
      </c>
      <c r="C253" s="297">
        <v>-653470.14</v>
      </c>
      <c r="D253" s="298">
        <v>-95389.354500000001</v>
      </c>
    </row>
    <row r="254" spans="1:4">
      <c r="A254" s="295">
        <v>37900</v>
      </c>
      <c r="B254" s="296" t="s">
        <v>605</v>
      </c>
      <c r="C254" s="297">
        <v>-4414872.76</v>
      </c>
      <c r="D254" s="298">
        <v>-669719.35030000005</v>
      </c>
    </row>
    <row r="255" spans="1:4">
      <c r="A255" s="295">
        <v>37901</v>
      </c>
      <c r="B255" s="296" t="s">
        <v>606</v>
      </c>
      <c r="C255" s="297">
        <v>-123791.61</v>
      </c>
      <c r="D255" s="298">
        <v>-18903.044600000001</v>
      </c>
    </row>
    <row r="256" spans="1:4">
      <c r="A256" s="295">
        <v>37905</v>
      </c>
      <c r="B256" s="296" t="s">
        <v>607</v>
      </c>
      <c r="C256" s="297">
        <v>-543317.81999999995</v>
      </c>
      <c r="D256" s="298">
        <v>-73287.263500000001</v>
      </c>
    </row>
    <row r="257" spans="1:4">
      <c r="A257" s="295">
        <v>38000</v>
      </c>
      <c r="B257" s="296" t="s">
        <v>608</v>
      </c>
      <c r="C257" s="297">
        <v>-7070760.6799999997</v>
      </c>
      <c r="D257" s="298">
        <v>-1106719.7999</v>
      </c>
    </row>
    <row r="258" spans="1:4">
      <c r="A258" s="295">
        <v>38005</v>
      </c>
      <c r="B258" s="296" t="s">
        <v>609</v>
      </c>
      <c r="C258" s="297">
        <v>-1501280.66</v>
      </c>
      <c r="D258" s="298">
        <v>-226583.63640000002</v>
      </c>
    </row>
    <row r="259" spans="1:4">
      <c r="A259" s="295">
        <v>38100</v>
      </c>
      <c r="B259" s="296" t="s">
        <v>610</v>
      </c>
      <c r="C259" s="297">
        <v>-3201618.28</v>
      </c>
      <c r="D259" s="298">
        <v>-476488.60379999998</v>
      </c>
    </row>
    <row r="260" spans="1:4">
      <c r="A260" s="295">
        <v>38105</v>
      </c>
      <c r="B260" s="296" t="s">
        <v>611</v>
      </c>
      <c r="C260" s="297">
        <v>-652228.81000000006</v>
      </c>
      <c r="D260" s="298">
        <v>-93434.4565</v>
      </c>
    </row>
    <row r="261" spans="1:4">
      <c r="A261" s="295">
        <v>38200</v>
      </c>
      <c r="B261" s="296" t="s">
        <v>612</v>
      </c>
      <c r="C261" s="297">
        <v>-3021237.65</v>
      </c>
      <c r="D261" s="298">
        <v>-444660.13790000003</v>
      </c>
    </row>
    <row r="262" spans="1:4">
      <c r="A262" s="295">
        <v>38205</v>
      </c>
      <c r="B262" s="296" t="s">
        <v>613</v>
      </c>
      <c r="C262" s="297">
        <v>-483251.54</v>
      </c>
      <c r="D262" s="298">
        <v>-71246.569900000002</v>
      </c>
    </row>
    <row r="263" spans="1:4">
      <c r="A263" s="295">
        <v>38210</v>
      </c>
      <c r="B263" s="296" t="s">
        <v>614</v>
      </c>
      <c r="C263" s="297">
        <v>-1152596.03</v>
      </c>
      <c r="D263" s="298">
        <v>-173707.98389999999</v>
      </c>
    </row>
    <row r="264" spans="1:4">
      <c r="A264" s="295">
        <v>38300</v>
      </c>
      <c r="B264" s="296" t="s">
        <v>615</v>
      </c>
      <c r="C264" s="297">
        <v>-2311466.64</v>
      </c>
      <c r="D264" s="298">
        <v>-352110.19140000001</v>
      </c>
    </row>
    <row r="265" spans="1:4">
      <c r="A265" s="295">
        <v>38400</v>
      </c>
      <c r="B265" s="296" t="s">
        <v>616</v>
      </c>
      <c r="C265" s="297">
        <v>-3016117.16</v>
      </c>
      <c r="D265" s="298">
        <v>-456702.28340000001</v>
      </c>
    </row>
    <row r="266" spans="1:4">
      <c r="A266" s="295">
        <v>38402</v>
      </c>
      <c r="B266" s="296" t="s">
        <v>617</v>
      </c>
      <c r="C266" s="297">
        <v>-201822.83</v>
      </c>
      <c r="D266" s="298">
        <v>-34963.595699999998</v>
      </c>
    </row>
    <row r="267" spans="1:4">
      <c r="A267" s="295">
        <v>38405</v>
      </c>
      <c r="B267" s="296" t="s">
        <v>618</v>
      </c>
      <c r="C267" s="297">
        <v>-720393.68</v>
      </c>
      <c r="D267" s="298">
        <v>-112581.89139999999</v>
      </c>
    </row>
    <row r="268" spans="1:4">
      <c r="A268" s="295">
        <v>38500</v>
      </c>
      <c r="B268" s="296" t="s">
        <v>619</v>
      </c>
      <c r="C268" s="297">
        <v>-2325736.0499999998</v>
      </c>
      <c r="D268" s="298">
        <v>-344653.36070000002</v>
      </c>
    </row>
    <row r="269" spans="1:4">
      <c r="A269" s="295">
        <v>38600</v>
      </c>
      <c r="B269" s="296" t="s">
        <v>620</v>
      </c>
      <c r="C269" s="297">
        <v>-2930581.95</v>
      </c>
      <c r="D269" s="298">
        <v>-429778.71529999998</v>
      </c>
    </row>
    <row r="270" spans="1:4">
      <c r="A270" s="295">
        <v>38601</v>
      </c>
      <c r="B270" s="296" t="s">
        <v>621</v>
      </c>
      <c r="C270" s="297">
        <v>-36347.68</v>
      </c>
      <c r="D270" s="298">
        <v>-6329.445099999999</v>
      </c>
    </row>
    <row r="271" spans="1:4">
      <c r="A271" s="295">
        <v>38602</v>
      </c>
      <c r="B271" s="296" t="s">
        <v>622</v>
      </c>
      <c r="C271" s="297">
        <v>-249541.36</v>
      </c>
      <c r="D271" s="298">
        <v>-41039.001300000004</v>
      </c>
    </row>
    <row r="272" spans="1:4">
      <c r="A272" s="295">
        <v>38605</v>
      </c>
      <c r="B272" s="296" t="s">
        <v>623</v>
      </c>
      <c r="C272" s="297">
        <v>-809651.96</v>
      </c>
      <c r="D272" s="298">
        <v>-119402.6416</v>
      </c>
    </row>
    <row r="273" spans="1:4">
      <c r="A273" s="295">
        <v>38610</v>
      </c>
      <c r="B273" s="296" t="s">
        <v>624</v>
      </c>
      <c r="C273" s="297">
        <v>-673829.4</v>
      </c>
      <c r="D273" s="298">
        <v>-105956.51880000001</v>
      </c>
    </row>
    <row r="274" spans="1:4">
      <c r="A274" s="295">
        <v>38620</v>
      </c>
      <c r="B274" s="296" t="s">
        <v>625</v>
      </c>
      <c r="C274" s="297">
        <v>-526035.49</v>
      </c>
      <c r="D274" s="298">
        <v>-74787.3027</v>
      </c>
    </row>
    <row r="275" spans="1:4">
      <c r="A275" s="295">
        <v>38700</v>
      </c>
      <c r="B275" s="296" t="s">
        <v>626</v>
      </c>
      <c r="C275" s="297">
        <v>-863788.86</v>
      </c>
      <c r="D275" s="298">
        <v>-136358.86659999998</v>
      </c>
    </row>
    <row r="276" spans="1:4">
      <c r="A276" s="295">
        <v>38701</v>
      </c>
      <c r="B276" s="296" t="s">
        <v>627</v>
      </c>
      <c r="C276" s="297">
        <v>-60101.66</v>
      </c>
      <c r="D276" s="298">
        <v>-10329.823899999999</v>
      </c>
    </row>
    <row r="277" spans="1:4">
      <c r="A277" s="295">
        <v>38800</v>
      </c>
      <c r="B277" s="296" t="s">
        <v>628</v>
      </c>
      <c r="C277" s="297">
        <v>-1547409.71</v>
      </c>
      <c r="D277" s="298">
        <v>-235884.00660000002</v>
      </c>
    </row>
    <row r="278" spans="1:4">
      <c r="A278" s="295">
        <v>38801</v>
      </c>
      <c r="B278" s="296" t="s">
        <v>629</v>
      </c>
      <c r="C278" s="297">
        <v>-133202.41</v>
      </c>
      <c r="D278" s="298">
        <v>-23838.76</v>
      </c>
    </row>
    <row r="279" spans="1:4">
      <c r="A279" s="295">
        <v>38900</v>
      </c>
      <c r="B279" s="296" t="s">
        <v>630</v>
      </c>
      <c r="C279" s="297">
        <v>-359896.23</v>
      </c>
      <c r="D279" s="298">
        <v>-54351.344299999997</v>
      </c>
    </row>
    <row r="280" spans="1:4">
      <c r="A280" s="295">
        <v>39000</v>
      </c>
      <c r="B280" s="296" t="s">
        <v>631</v>
      </c>
      <c r="C280" s="297">
        <v>-14890101.5</v>
      </c>
      <c r="D280" s="298">
        <v>-2386661.8886000002</v>
      </c>
    </row>
    <row r="281" spans="1:4">
      <c r="A281" s="295">
        <v>39100</v>
      </c>
      <c r="B281" s="296" t="s">
        <v>632</v>
      </c>
      <c r="C281" s="297">
        <v>-1925265.21</v>
      </c>
      <c r="D281" s="298">
        <v>-279996.25939999998</v>
      </c>
    </row>
    <row r="282" spans="1:4">
      <c r="A282" s="295">
        <v>39101</v>
      </c>
      <c r="B282" s="296" t="s">
        <v>633</v>
      </c>
      <c r="C282" s="297">
        <v>-285995.05</v>
      </c>
      <c r="D282" s="298">
        <v>-45665.175600000002</v>
      </c>
    </row>
    <row r="283" spans="1:4">
      <c r="A283" s="295">
        <v>39105</v>
      </c>
      <c r="B283" s="296" t="s">
        <v>634</v>
      </c>
      <c r="C283" s="297">
        <v>-803863.29</v>
      </c>
      <c r="D283" s="298">
        <v>-116285.35159999999</v>
      </c>
    </row>
    <row r="284" spans="1:4">
      <c r="A284" s="295">
        <v>39200</v>
      </c>
      <c r="B284" s="296" t="s">
        <v>635</v>
      </c>
      <c r="C284" s="297">
        <v>-65761409.5</v>
      </c>
      <c r="D284" s="298">
        <v>-10941194.0517</v>
      </c>
    </row>
    <row r="285" spans="1:4">
      <c r="A285" s="295">
        <v>39201</v>
      </c>
      <c r="B285" s="296" t="s">
        <v>636</v>
      </c>
      <c r="C285" s="297">
        <v>-165447.79</v>
      </c>
      <c r="D285" s="298">
        <v>-31007.423699999999</v>
      </c>
    </row>
    <row r="286" spans="1:4">
      <c r="A286" s="295">
        <v>39204</v>
      </c>
      <c r="B286" s="296" t="s">
        <v>637</v>
      </c>
      <c r="C286" s="297">
        <v>-230883.68</v>
      </c>
      <c r="D286" s="298">
        <v>-42610.661500000002</v>
      </c>
    </row>
    <row r="287" spans="1:4">
      <c r="A287" s="295">
        <v>39205</v>
      </c>
      <c r="B287" s="296" t="s">
        <v>638</v>
      </c>
      <c r="C287" s="297">
        <v>-5854308.29</v>
      </c>
      <c r="D287" s="298">
        <v>-914459.22810000007</v>
      </c>
    </row>
    <row r="288" spans="1:4">
      <c r="A288" s="295">
        <v>39208</v>
      </c>
      <c r="B288" s="296" t="s">
        <v>639</v>
      </c>
      <c r="C288" s="297">
        <v>-369995.9</v>
      </c>
      <c r="D288" s="298">
        <v>-66970.515700000004</v>
      </c>
    </row>
    <row r="289" spans="1:4">
      <c r="A289" s="295">
        <v>39209</v>
      </c>
      <c r="B289" s="296" t="s">
        <v>640</v>
      </c>
      <c r="C289" s="297">
        <v>-156262.60999999999</v>
      </c>
      <c r="D289" s="298">
        <v>-30941.543600000001</v>
      </c>
    </row>
    <row r="290" spans="1:4">
      <c r="A290" s="295">
        <v>39220</v>
      </c>
      <c r="B290" s="296" t="s">
        <v>733</v>
      </c>
      <c r="C290" s="297">
        <v>-63712.68</v>
      </c>
      <c r="D290" s="298">
        <v>-9759.8105000000014</v>
      </c>
    </row>
    <row r="291" spans="1:4">
      <c r="A291" s="295">
        <v>39300</v>
      </c>
      <c r="B291" s="296" t="s">
        <v>641</v>
      </c>
      <c r="C291" s="297">
        <v>-756711.42</v>
      </c>
      <c r="D291" s="298">
        <v>-103870.68339999999</v>
      </c>
    </row>
    <row r="292" spans="1:4">
      <c r="A292" s="295">
        <v>39301</v>
      </c>
      <c r="B292" s="296" t="s">
        <v>642</v>
      </c>
      <c r="C292" s="297">
        <v>-41311.68</v>
      </c>
      <c r="D292" s="298">
        <v>-5966.6277</v>
      </c>
    </row>
    <row r="293" spans="1:4">
      <c r="A293" s="295">
        <v>39400</v>
      </c>
      <c r="B293" s="296" t="s">
        <v>643</v>
      </c>
      <c r="C293" s="297">
        <v>-537482.6</v>
      </c>
      <c r="D293" s="298">
        <v>-71914.814400000003</v>
      </c>
    </row>
    <row r="294" spans="1:4">
      <c r="A294" s="295">
        <v>39401</v>
      </c>
      <c r="B294" s="296" t="s">
        <v>644</v>
      </c>
      <c r="C294" s="297">
        <v>-426812.37</v>
      </c>
      <c r="D294" s="298">
        <v>-87671.396999999997</v>
      </c>
    </row>
    <row r="295" spans="1:4">
      <c r="A295" s="295">
        <v>39500</v>
      </c>
      <c r="B295" s="296" t="s">
        <v>645</v>
      </c>
      <c r="C295" s="297">
        <v>-2100474.5299999998</v>
      </c>
      <c r="D295" s="298">
        <v>-328199.38030000002</v>
      </c>
    </row>
    <row r="296" spans="1:4">
      <c r="A296" s="295">
        <v>39501</v>
      </c>
      <c r="B296" s="296" t="s">
        <v>646</v>
      </c>
      <c r="C296" s="297">
        <v>-54783.21</v>
      </c>
      <c r="D296" s="298">
        <v>-9656.0815999999995</v>
      </c>
    </row>
    <row r="297" spans="1:4">
      <c r="A297" s="295">
        <v>39600</v>
      </c>
      <c r="B297" s="296" t="s">
        <v>647</v>
      </c>
      <c r="C297" s="297">
        <v>-6373639.5199999996</v>
      </c>
      <c r="D297" s="298">
        <v>-958946.49070000008</v>
      </c>
    </row>
    <row r="298" spans="1:4">
      <c r="A298" s="295">
        <v>39605</v>
      </c>
      <c r="B298" s="296" t="s">
        <v>648</v>
      </c>
      <c r="C298" s="297">
        <v>-1000000.8200000001</v>
      </c>
      <c r="D298" s="298">
        <v>-153933.51930000001</v>
      </c>
    </row>
    <row r="299" spans="1:4">
      <c r="A299" s="295">
        <v>39700</v>
      </c>
      <c r="B299" s="296" t="s">
        <v>649</v>
      </c>
      <c r="C299" s="297">
        <v>-3594027.03</v>
      </c>
      <c r="D299" s="298">
        <v>-554453.27960000001</v>
      </c>
    </row>
    <row r="300" spans="1:4">
      <c r="A300" s="295">
        <v>39703</v>
      </c>
      <c r="B300" s="296" t="s">
        <v>650</v>
      </c>
      <c r="C300" s="297">
        <v>-224889.67</v>
      </c>
      <c r="D300" s="298">
        <v>-42050.746099999997</v>
      </c>
    </row>
    <row r="301" spans="1:4">
      <c r="A301" s="295">
        <v>39705</v>
      </c>
      <c r="B301" s="296" t="s">
        <v>651</v>
      </c>
      <c r="C301" s="297">
        <v>-961497.85</v>
      </c>
      <c r="D301" s="298">
        <v>-140461.4222</v>
      </c>
    </row>
    <row r="302" spans="1:4">
      <c r="A302" s="295">
        <v>39800</v>
      </c>
      <c r="B302" s="296" t="s">
        <v>652</v>
      </c>
      <c r="C302" s="297">
        <v>-4075413.97</v>
      </c>
      <c r="D302" s="298">
        <v>-607181.96880000003</v>
      </c>
    </row>
    <row r="303" spans="1:4">
      <c r="A303" s="295">
        <v>39805</v>
      </c>
      <c r="B303" s="296" t="s">
        <v>653</v>
      </c>
      <c r="C303" s="297">
        <v>-491533.31</v>
      </c>
      <c r="D303" s="298">
        <v>-70770.075199999992</v>
      </c>
    </row>
    <row r="304" spans="1:4">
      <c r="A304" s="295">
        <v>39900</v>
      </c>
      <c r="B304" s="296" t="s">
        <v>654</v>
      </c>
      <c r="C304" s="297">
        <v>-2086399.05</v>
      </c>
      <c r="D304" s="298">
        <v>-306374.64769999997</v>
      </c>
    </row>
    <row r="305" spans="1:4">
      <c r="A305" s="295">
        <v>40000</v>
      </c>
      <c r="B305" s="296" t="s">
        <v>655</v>
      </c>
      <c r="C305" s="297">
        <v>-5236804.58</v>
      </c>
      <c r="D305" s="298">
        <v>-567234.24340000004</v>
      </c>
    </row>
    <row r="306" spans="1:4">
      <c r="A306" s="295">
        <v>51000</v>
      </c>
      <c r="B306" s="296" t="s">
        <v>656</v>
      </c>
      <c r="C306" s="297">
        <v>-36073658.590000004</v>
      </c>
      <c r="D306" s="298">
        <v>-4697376.2890999997</v>
      </c>
    </row>
    <row r="307" spans="1:4">
      <c r="A307" s="295">
        <v>51000.1</v>
      </c>
      <c r="B307" s="296" t="s">
        <v>657</v>
      </c>
      <c r="C307" s="297">
        <v>-60734</v>
      </c>
      <c r="D307" s="298">
        <v>-4349.8444</v>
      </c>
    </row>
    <row r="308" spans="1:4">
      <c r="A308" s="295">
        <v>51000.2</v>
      </c>
      <c r="B308" s="296" t="s">
        <v>658</v>
      </c>
      <c r="C308" s="297">
        <v>-938614</v>
      </c>
      <c r="D308" s="298">
        <v>-135550.2599</v>
      </c>
    </row>
    <row r="309" spans="1:4">
      <c r="A309" s="295">
        <v>60000</v>
      </c>
      <c r="B309" s="296" t="s">
        <v>659</v>
      </c>
      <c r="C309" s="297">
        <v>-241509.9</v>
      </c>
      <c r="D309" s="298">
        <v>-26800.877399999998</v>
      </c>
    </row>
    <row r="310" spans="1:4">
      <c r="A310" s="295">
        <v>90901</v>
      </c>
      <c r="B310" s="296" t="s">
        <v>660</v>
      </c>
      <c r="C310" s="297">
        <v>-1024291.1</v>
      </c>
      <c r="D310" s="298">
        <v>-154572.1991</v>
      </c>
    </row>
    <row r="311" spans="1:4">
      <c r="A311" s="295">
        <v>91041</v>
      </c>
      <c r="B311" s="296" t="s">
        <v>661</v>
      </c>
      <c r="C311" s="297">
        <v>-184059.4</v>
      </c>
      <c r="D311" s="298">
        <v>-30316.383900000001</v>
      </c>
    </row>
    <row r="312" spans="1:4">
      <c r="A312" s="295">
        <v>91111</v>
      </c>
      <c r="B312" s="296" t="s">
        <v>662</v>
      </c>
      <c r="C312" s="297">
        <v>-104729.32</v>
      </c>
      <c r="D312" s="298">
        <v>-16474.5317</v>
      </c>
    </row>
    <row r="313" spans="1:4">
      <c r="A313" s="295">
        <v>91151</v>
      </c>
      <c r="B313" s="296" t="s">
        <v>663</v>
      </c>
      <c r="C313" s="297">
        <v>-259169.03999999998</v>
      </c>
      <c r="D313" s="298">
        <v>-44810.604299999999</v>
      </c>
    </row>
    <row r="314" spans="1:4">
      <c r="A314" s="295">
        <v>98101</v>
      </c>
      <c r="B314" s="296" t="s">
        <v>664</v>
      </c>
      <c r="C314" s="297">
        <v>-1265351.57</v>
      </c>
      <c r="D314" s="298">
        <v>-203434.6072</v>
      </c>
    </row>
    <row r="315" spans="1:4">
      <c r="A315" s="295">
        <v>98103</v>
      </c>
      <c r="B315" s="296" t="s">
        <v>665</v>
      </c>
      <c r="C315" s="297">
        <v>-240430.32</v>
      </c>
      <c r="D315" s="298">
        <v>-37202.696300000003</v>
      </c>
    </row>
    <row r="316" spans="1:4">
      <c r="A316" s="295">
        <v>98111</v>
      </c>
      <c r="B316" s="296" t="s">
        <v>666</v>
      </c>
      <c r="C316" s="297">
        <v>-443732.87</v>
      </c>
      <c r="D316" s="298">
        <v>-73966.391399999993</v>
      </c>
    </row>
    <row r="317" spans="1:4">
      <c r="A317" s="295">
        <v>98131</v>
      </c>
      <c r="B317" s="296" t="s">
        <v>667</v>
      </c>
      <c r="C317" s="297">
        <v>-125398.72</v>
      </c>
      <c r="D317" s="298">
        <v>-19567.717400000001</v>
      </c>
    </row>
    <row r="318" spans="1:4">
      <c r="A318" s="295">
        <v>99401</v>
      </c>
      <c r="B318" s="296" t="s">
        <v>668</v>
      </c>
      <c r="C318" s="297">
        <v>-393977.52999999997</v>
      </c>
      <c r="D318" s="298">
        <v>-56718.409</v>
      </c>
    </row>
    <row r="319" spans="1:4">
      <c r="A319" s="295">
        <v>99521</v>
      </c>
      <c r="B319" s="296" t="s">
        <v>669</v>
      </c>
      <c r="C319" s="297">
        <v>-205438.25</v>
      </c>
      <c r="D319" s="298">
        <v>-39574.155500000001</v>
      </c>
    </row>
    <row r="320" spans="1:4" ht="16.5" thickBot="1">
      <c r="A320" s="295">
        <v>99831</v>
      </c>
      <c r="B320" s="296" t="s">
        <v>670</v>
      </c>
      <c r="C320" s="302">
        <v>-24508.13</v>
      </c>
      <c r="D320" s="298">
        <v>-3129.5011</v>
      </c>
    </row>
    <row r="321" spans="1:4" ht="16.5" thickBot="1">
      <c r="A321" s="308"/>
      <c r="B321" s="338" t="s">
        <v>325</v>
      </c>
      <c r="C321" s="343">
        <v>-1214843275.4799998</v>
      </c>
      <c r="D321" s="344">
        <v>-187000000.07480019</v>
      </c>
    </row>
    <row r="322" spans="1:4" ht="15">
      <c r="A322" s="317"/>
      <c r="B322" s="345"/>
      <c r="C322" s="319"/>
      <c r="D322" s="319"/>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6D8A1D-F11B-4DD5-A8C5-18C5FFFC7079}">
  <dimension ref="A1:D441"/>
  <sheetViews>
    <sheetView topLeftCell="A6" zoomScaleNormal="100" zoomScaleSheetLayoutView="80" workbookViewId="0">
      <pane xSplit="2" ySplit="5" topLeftCell="C310" activePane="bottomRight" state="frozen"/>
      <selection activeCell="A6" sqref="A6"/>
      <selection pane="topRight" activeCell="C6" sqref="C6"/>
      <selection pane="bottomLeft" activeCell="A12" sqref="A12"/>
      <selection pane="bottomRight" activeCell="F309" sqref="F309"/>
    </sheetView>
  </sheetViews>
  <sheetFormatPr defaultRowHeight="15.75"/>
  <cols>
    <col min="1" max="1" width="14.28515625" style="267" customWidth="1"/>
    <col min="2" max="2" width="56.42578125" style="268" customWidth="1"/>
    <col min="3" max="3" width="18.7109375" style="264" customWidth="1"/>
    <col min="4" max="4" width="18.7109375" style="265" customWidth="1"/>
    <col min="5" max="16384" width="9.140625" style="264"/>
  </cols>
  <sheetData>
    <row r="1" spans="1:4" ht="18" hidden="1" customHeight="1">
      <c r="A1" s="261"/>
      <c r="B1" s="262"/>
    </row>
    <row r="2" spans="1:4" ht="18" hidden="1" customHeight="1">
      <c r="A2" s="261"/>
      <c r="B2" s="262"/>
    </row>
    <row r="3" spans="1:4" ht="18" hidden="1" customHeight="1"/>
    <row r="4" spans="1:4" ht="18" hidden="1" customHeight="1"/>
    <row r="5" spans="1:4" ht="18" hidden="1" customHeight="1"/>
    <row r="6" spans="1:4" ht="5.45" customHeight="1">
      <c r="A6" s="269"/>
      <c r="B6" s="270"/>
      <c r="C6" s="270"/>
      <c r="D6" s="271"/>
    </row>
    <row r="7" spans="1:4" s="276" customFormat="1" ht="18" customHeight="1">
      <c r="A7" s="272"/>
      <c r="B7" s="273"/>
      <c r="C7" s="273"/>
      <c r="D7" s="275"/>
    </row>
    <row r="8" spans="1:4" s="282" customFormat="1" ht="24.6" customHeight="1">
      <c r="A8" s="277"/>
      <c r="B8" s="278"/>
      <c r="C8" s="278"/>
      <c r="D8" s="279"/>
    </row>
    <row r="9" spans="1:4" s="289" customFormat="1" ht="159.75" customHeight="1" thickBot="1">
      <c r="A9" s="283" t="s">
        <v>692</v>
      </c>
      <c r="B9" s="284" t="s">
        <v>364</v>
      </c>
      <c r="C9" s="285" t="s">
        <v>814</v>
      </c>
      <c r="D9" s="286" t="s">
        <v>815</v>
      </c>
    </row>
    <row r="10" spans="1:4" s="294" customFormat="1" ht="13.5" thickBot="1">
      <c r="A10" s="283" t="s">
        <v>693</v>
      </c>
      <c r="B10" s="290" t="s">
        <v>694</v>
      </c>
      <c r="C10" s="283" t="s">
        <v>821</v>
      </c>
      <c r="D10" s="292" t="s">
        <v>822</v>
      </c>
    </row>
    <row r="11" spans="1:4">
      <c r="A11" s="295">
        <v>10200</v>
      </c>
      <c r="B11" s="296" t="s">
        <v>370</v>
      </c>
      <c r="C11" s="297">
        <v>-1198480.08</v>
      </c>
      <c r="D11" s="298">
        <v>-463751.86028493941</v>
      </c>
    </row>
    <row r="12" spans="1:4">
      <c r="A12" s="295">
        <v>10400</v>
      </c>
      <c r="B12" s="296" t="s">
        <v>371</v>
      </c>
      <c r="C12" s="297">
        <v>-3292446.28</v>
      </c>
      <c r="D12" s="298">
        <v>-1332171.4774516032</v>
      </c>
    </row>
    <row r="13" spans="1:4">
      <c r="A13" s="295">
        <v>10500</v>
      </c>
      <c r="B13" s="296" t="s">
        <v>372</v>
      </c>
      <c r="C13" s="297">
        <v>-735698.44000000006</v>
      </c>
      <c r="D13" s="298">
        <v>-319503.65105194092</v>
      </c>
    </row>
    <row r="14" spans="1:4">
      <c r="A14" s="295">
        <v>10700</v>
      </c>
      <c r="B14" s="296" t="s">
        <v>373</v>
      </c>
      <c r="C14" s="297">
        <v>-5369432.9699999997</v>
      </c>
      <c r="D14" s="298">
        <v>-2057797.2894269289</v>
      </c>
    </row>
    <row r="15" spans="1:4">
      <c r="A15" s="295">
        <v>10800</v>
      </c>
      <c r="B15" s="296" t="s">
        <v>374</v>
      </c>
      <c r="C15" s="297">
        <v>-22389441.119999997</v>
      </c>
      <c r="D15" s="298">
        <v>-8476436.3333443031</v>
      </c>
    </row>
    <row r="16" spans="1:4">
      <c r="A16" s="295">
        <v>10850</v>
      </c>
      <c r="B16" s="296" t="s">
        <v>375</v>
      </c>
      <c r="C16" s="297">
        <v>-247981.09000000003</v>
      </c>
      <c r="D16" s="298">
        <v>-68863.512455616932</v>
      </c>
    </row>
    <row r="17" spans="1:4">
      <c r="A17" s="295">
        <v>10900</v>
      </c>
      <c r="B17" s="296" t="s">
        <v>376</v>
      </c>
      <c r="C17" s="297">
        <v>-2009271.9700000002</v>
      </c>
      <c r="D17" s="298">
        <v>-622154.04856394127</v>
      </c>
    </row>
    <row r="18" spans="1:4">
      <c r="A18" s="295">
        <v>10910</v>
      </c>
      <c r="B18" s="296" t="s">
        <v>377</v>
      </c>
      <c r="C18" s="297">
        <v>-371353.88999999996</v>
      </c>
      <c r="D18" s="298">
        <v>-151312.33192255054</v>
      </c>
    </row>
    <row r="19" spans="1:4">
      <c r="A19" s="295">
        <v>10930</v>
      </c>
      <c r="B19" s="296" t="s">
        <v>378</v>
      </c>
      <c r="C19" s="297">
        <v>-6518441.8699999992</v>
      </c>
      <c r="D19" s="298">
        <v>-2103804.4298564489</v>
      </c>
    </row>
    <row r="20" spans="1:4">
      <c r="A20" s="295">
        <v>10940</v>
      </c>
      <c r="B20" s="296" t="s">
        <v>379</v>
      </c>
      <c r="C20" s="297">
        <v>-834744.65</v>
      </c>
      <c r="D20" s="298">
        <v>-277094.24117959884</v>
      </c>
    </row>
    <row r="21" spans="1:4">
      <c r="A21" s="295">
        <v>10950</v>
      </c>
      <c r="B21" s="296" t="s">
        <v>380</v>
      </c>
      <c r="C21" s="297">
        <v>-920682.65999999992</v>
      </c>
      <c r="D21" s="298">
        <v>-374961.92540189286</v>
      </c>
    </row>
    <row r="22" spans="1:4">
      <c r="A22" s="295">
        <v>11050</v>
      </c>
      <c r="B22" s="296" t="s">
        <v>712</v>
      </c>
      <c r="C22" s="297">
        <v>-293283.18999999994</v>
      </c>
      <c r="D22" s="298">
        <v>-101238.07219522029</v>
      </c>
    </row>
    <row r="23" spans="1:4">
      <c r="A23" s="295">
        <v>11300</v>
      </c>
      <c r="B23" s="296" t="s">
        <v>381</v>
      </c>
      <c r="C23" s="297">
        <v>-5724756.4299999997</v>
      </c>
      <c r="D23" s="298">
        <v>-1953877.9922581527</v>
      </c>
    </row>
    <row r="24" spans="1:4">
      <c r="A24" s="295">
        <v>11310</v>
      </c>
      <c r="B24" s="296" t="s">
        <v>382</v>
      </c>
      <c r="C24" s="297">
        <v>-643204.63000000012</v>
      </c>
      <c r="D24" s="298">
        <v>-228628.94663159383</v>
      </c>
    </row>
    <row r="25" spans="1:4">
      <c r="A25" s="295">
        <v>11600</v>
      </c>
      <c r="B25" s="296" t="s">
        <v>383</v>
      </c>
      <c r="C25" s="297">
        <v>-2312760.3299999996</v>
      </c>
      <c r="D25" s="298">
        <v>-1029704.9781954738</v>
      </c>
    </row>
    <row r="26" spans="1:4">
      <c r="A26" s="295">
        <v>11900</v>
      </c>
      <c r="B26" s="296" t="s">
        <v>384</v>
      </c>
      <c r="C26" s="297">
        <v>-318482.68</v>
      </c>
      <c r="D26" s="298">
        <v>-114012.69009808679</v>
      </c>
    </row>
    <row r="27" spans="1:4">
      <c r="A27" s="295">
        <v>12100</v>
      </c>
      <c r="B27" s="296" t="s">
        <v>385</v>
      </c>
      <c r="C27" s="297">
        <v>-284393.90000000002</v>
      </c>
      <c r="D27" s="298">
        <v>-118617.73349941637</v>
      </c>
    </row>
    <row r="28" spans="1:4">
      <c r="A28" s="295">
        <v>12150</v>
      </c>
      <c r="B28" s="296" t="s">
        <v>386</v>
      </c>
      <c r="C28" s="297">
        <v>-33816.090000000004</v>
      </c>
      <c r="D28" s="298">
        <v>-17150.319046898381</v>
      </c>
    </row>
    <row r="29" spans="1:4">
      <c r="A29" s="295">
        <v>12160</v>
      </c>
      <c r="B29" s="296" t="s">
        <v>387</v>
      </c>
      <c r="C29" s="297">
        <v>-2234941.4300000002</v>
      </c>
      <c r="D29" s="298">
        <v>-808161.22738771443</v>
      </c>
    </row>
    <row r="30" spans="1:4">
      <c r="A30" s="295">
        <v>12220</v>
      </c>
      <c r="B30" s="296" t="s">
        <v>388</v>
      </c>
      <c r="C30" s="297">
        <v>-56182833.619999997</v>
      </c>
      <c r="D30" s="298">
        <v>-19819069.826880764</v>
      </c>
    </row>
    <row r="31" spans="1:4">
      <c r="A31" s="295">
        <v>12510</v>
      </c>
      <c r="B31" s="296" t="s">
        <v>389</v>
      </c>
      <c r="C31" s="297">
        <v>-5718253.79</v>
      </c>
      <c r="D31" s="298">
        <v>-1758756.6982571294</v>
      </c>
    </row>
    <row r="32" spans="1:4">
      <c r="A32" s="295">
        <v>12600</v>
      </c>
      <c r="B32" s="296" t="s">
        <v>390</v>
      </c>
      <c r="C32" s="297">
        <v>-2416126.5100000002</v>
      </c>
      <c r="D32" s="298">
        <v>-830697.31325002038</v>
      </c>
    </row>
    <row r="33" spans="1:4">
      <c r="A33" s="295">
        <v>12700</v>
      </c>
      <c r="B33" s="296" t="s">
        <v>391</v>
      </c>
      <c r="C33" s="297">
        <v>-1350399.8900000001</v>
      </c>
      <c r="D33" s="298">
        <v>-450457.84999879031</v>
      </c>
    </row>
    <row r="34" spans="1:4">
      <c r="A34" s="295">
        <v>13500</v>
      </c>
      <c r="B34" s="296" t="s">
        <v>392</v>
      </c>
      <c r="C34" s="297">
        <v>-4969380.53</v>
      </c>
      <c r="D34" s="298">
        <v>-1797475.7935752792</v>
      </c>
    </row>
    <row r="35" spans="1:4">
      <c r="A35" s="295">
        <v>13700</v>
      </c>
      <c r="B35" s="296" t="s">
        <v>393</v>
      </c>
      <c r="C35" s="297">
        <v>-619221.52</v>
      </c>
      <c r="D35" s="298">
        <v>-198010.83058192595</v>
      </c>
    </row>
    <row r="36" spans="1:4">
      <c r="A36" s="295">
        <v>14300</v>
      </c>
      <c r="B36" s="296" t="s">
        <v>394</v>
      </c>
      <c r="C36" s="297">
        <v>-1578488.34</v>
      </c>
      <c r="D36" s="298">
        <v>-614095.9830537535</v>
      </c>
    </row>
    <row r="37" spans="1:4">
      <c r="A37" s="331">
        <v>14300.2</v>
      </c>
      <c r="B37" s="296" t="s">
        <v>395</v>
      </c>
      <c r="C37" s="297">
        <v>-224807.74</v>
      </c>
      <c r="D37" s="298">
        <v>-93160.216370022055</v>
      </c>
    </row>
    <row r="38" spans="1:4">
      <c r="A38" s="295">
        <v>18400</v>
      </c>
      <c r="B38" s="296" t="s">
        <v>396</v>
      </c>
      <c r="C38" s="297">
        <v>-6089342.9300000006</v>
      </c>
      <c r="D38" s="298">
        <v>-2265975.062042064</v>
      </c>
    </row>
    <row r="39" spans="1:4">
      <c r="A39" s="295">
        <v>18600</v>
      </c>
      <c r="B39" s="296" t="s">
        <v>397</v>
      </c>
      <c r="C39" s="297">
        <v>-17219.789999999997</v>
      </c>
      <c r="D39" s="298">
        <v>-5684.3898533706761</v>
      </c>
    </row>
    <row r="40" spans="1:4">
      <c r="A40" s="295">
        <v>18640</v>
      </c>
      <c r="B40" s="296" t="s">
        <v>713</v>
      </c>
      <c r="C40" s="297">
        <v>-2097</v>
      </c>
      <c r="D40" s="298">
        <v>-638.49769929211641</v>
      </c>
    </row>
    <row r="41" spans="1:4">
      <c r="A41" s="295">
        <v>18690</v>
      </c>
      <c r="B41" s="296" t="s">
        <v>398</v>
      </c>
      <c r="C41" s="297">
        <v>0</v>
      </c>
      <c r="D41" s="298">
        <v>0</v>
      </c>
    </row>
    <row r="42" spans="1:4">
      <c r="A42" s="295">
        <v>18740</v>
      </c>
      <c r="B42" s="296" t="s">
        <v>399</v>
      </c>
      <c r="C42" s="297">
        <v>-9535.43</v>
      </c>
      <c r="D42" s="298">
        <v>0</v>
      </c>
    </row>
    <row r="43" spans="1:4">
      <c r="A43" s="295">
        <v>18780</v>
      </c>
      <c r="B43" s="296" t="s">
        <v>400</v>
      </c>
      <c r="C43" s="297">
        <v>-18935.39</v>
      </c>
      <c r="D43" s="298">
        <v>-9663.6252104636042</v>
      </c>
    </row>
    <row r="44" spans="1:4">
      <c r="A44" s="295">
        <v>19005</v>
      </c>
      <c r="B44" s="296" t="s">
        <v>401</v>
      </c>
      <c r="C44" s="297">
        <v>-987809.02999999991</v>
      </c>
      <c r="D44" s="298">
        <v>-309931.08515317697</v>
      </c>
    </row>
    <row r="45" spans="1:4">
      <c r="A45" s="295">
        <v>19100</v>
      </c>
      <c r="B45" s="296" t="s">
        <v>402</v>
      </c>
      <c r="C45" s="297">
        <v>-74986340.5</v>
      </c>
      <c r="D45" s="298">
        <v>-29447354.687661108</v>
      </c>
    </row>
    <row r="46" spans="1:4">
      <c r="A46" s="295">
        <v>20100</v>
      </c>
      <c r="B46" s="296" t="s">
        <v>403</v>
      </c>
      <c r="C46" s="297">
        <v>-12524531.259999998</v>
      </c>
      <c r="D46" s="298">
        <v>-4932065.6945967712</v>
      </c>
    </row>
    <row r="47" spans="1:4">
      <c r="A47" s="295">
        <v>20200</v>
      </c>
      <c r="B47" s="296" t="s">
        <v>404</v>
      </c>
      <c r="C47" s="297">
        <v>-1965990.7000000002</v>
      </c>
      <c r="D47" s="298">
        <v>-732852.17758766643</v>
      </c>
    </row>
    <row r="48" spans="1:4">
      <c r="A48" s="295">
        <v>20300</v>
      </c>
      <c r="B48" s="296" t="s">
        <v>405</v>
      </c>
      <c r="C48" s="297">
        <v>-28287618.149999999</v>
      </c>
      <c r="D48" s="298">
        <v>-11531382.180130756</v>
      </c>
    </row>
    <row r="49" spans="1:4">
      <c r="A49" s="295">
        <v>20400</v>
      </c>
      <c r="B49" s="296" t="s">
        <v>406</v>
      </c>
      <c r="C49" s="297">
        <v>-1457192.4999999998</v>
      </c>
      <c r="D49" s="298">
        <v>-547461.18505287718</v>
      </c>
    </row>
    <row r="50" spans="1:4">
      <c r="A50" s="295">
        <v>20600</v>
      </c>
      <c r="B50" s="296" t="s">
        <v>407</v>
      </c>
      <c r="C50" s="297">
        <v>-3381531.8699999996</v>
      </c>
      <c r="D50" s="298">
        <v>-1285440.18244504</v>
      </c>
    </row>
    <row r="51" spans="1:4">
      <c r="A51" s="295">
        <v>20700</v>
      </c>
      <c r="B51" s="296" t="s">
        <v>408</v>
      </c>
      <c r="C51" s="297">
        <v>-7555268.1799999997</v>
      </c>
      <c r="D51" s="298">
        <v>-2807546.2239231281</v>
      </c>
    </row>
    <row r="52" spans="1:4">
      <c r="A52" s="295">
        <v>20800</v>
      </c>
      <c r="B52" s="296" t="s">
        <v>409</v>
      </c>
      <c r="C52" s="297">
        <v>-5544692.21</v>
      </c>
      <c r="D52" s="298">
        <v>-2060801.5867299947</v>
      </c>
    </row>
    <row r="53" spans="1:4">
      <c r="A53" s="295">
        <v>20900</v>
      </c>
      <c r="B53" s="296" t="s">
        <v>410</v>
      </c>
      <c r="C53" s="297">
        <v>-12433563.300000001</v>
      </c>
      <c r="D53" s="298">
        <v>-4855470.0515853921</v>
      </c>
    </row>
    <row r="54" spans="1:4">
      <c r="A54" s="295">
        <v>21200</v>
      </c>
      <c r="B54" s="296" t="s">
        <v>411</v>
      </c>
      <c r="C54" s="297">
        <v>-3692775.6400000006</v>
      </c>
      <c r="D54" s="298">
        <v>-1499030.7210967788</v>
      </c>
    </row>
    <row r="55" spans="1:4">
      <c r="A55" s="295">
        <v>21300</v>
      </c>
      <c r="B55" s="296" t="s">
        <v>412</v>
      </c>
      <c r="C55" s="297">
        <v>-44500245.399999999</v>
      </c>
      <c r="D55" s="298">
        <v>-18550748.94287711</v>
      </c>
    </row>
    <row r="56" spans="1:4">
      <c r="A56" s="295">
        <v>21520</v>
      </c>
      <c r="B56" s="296" t="s">
        <v>41</v>
      </c>
      <c r="C56" s="297">
        <v>-80030050.209999993</v>
      </c>
      <c r="D56" s="298">
        <v>-33071762.014674321</v>
      </c>
    </row>
    <row r="57" spans="1:4">
      <c r="A57" s="295">
        <v>21525</v>
      </c>
      <c r="B57" s="296" t="s">
        <v>413</v>
      </c>
      <c r="C57" s="297">
        <v>-1253868.6800000002</v>
      </c>
      <c r="D57" s="298">
        <v>-788292.05156321521</v>
      </c>
    </row>
    <row r="58" spans="1:4" ht="31.5">
      <c r="A58" s="331">
        <v>21525.200000000001</v>
      </c>
      <c r="B58" s="296" t="s">
        <v>715</v>
      </c>
      <c r="C58" s="297">
        <v>-953347</v>
      </c>
      <c r="D58" s="298">
        <v>-71669.228447933929</v>
      </c>
    </row>
    <row r="59" spans="1:4">
      <c r="A59" s="295">
        <v>21550</v>
      </c>
      <c r="B59" s="296" t="s">
        <v>414</v>
      </c>
      <c r="C59" s="297">
        <v>-48675786.279999994</v>
      </c>
      <c r="D59" s="298">
        <v>-20831061.348830905</v>
      </c>
    </row>
    <row r="60" spans="1:4">
      <c r="A60" s="295">
        <v>21570</v>
      </c>
      <c r="B60" s="296" t="s">
        <v>415</v>
      </c>
      <c r="C60" s="297">
        <v>-239123.99999999997</v>
      </c>
      <c r="D60" s="298">
        <v>-88145.622556437287</v>
      </c>
    </row>
    <row r="61" spans="1:4">
      <c r="A61" s="295">
        <v>21800</v>
      </c>
      <c r="B61" s="296" t="s">
        <v>416</v>
      </c>
      <c r="C61" s="297">
        <v>-6580764.7100000009</v>
      </c>
      <c r="D61" s="298">
        <v>-2760327.5663795019</v>
      </c>
    </row>
    <row r="62" spans="1:4">
      <c r="A62" s="295">
        <v>21900</v>
      </c>
      <c r="B62" s="296" t="s">
        <v>417</v>
      </c>
      <c r="C62" s="297">
        <v>-3568166.36</v>
      </c>
      <c r="D62" s="298">
        <v>-1326591.758757975</v>
      </c>
    </row>
    <row r="63" spans="1:4">
      <c r="A63" s="295">
        <v>22000</v>
      </c>
      <c r="B63" s="296" t="s">
        <v>418</v>
      </c>
      <c r="C63" s="297">
        <v>-3980378.38</v>
      </c>
      <c r="D63" s="298">
        <v>-1346008.8531574877</v>
      </c>
    </row>
    <row r="64" spans="1:4">
      <c r="A64" s="295">
        <v>23000</v>
      </c>
      <c r="B64" s="296" t="s">
        <v>419</v>
      </c>
      <c r="C64" s="297">
        <v>-2766928.32</v>
      </c>
      <c r="D64" s="298">
        <v>-1144840.6050555476</v>
      </c>
    </row>
    <row r="65" spans="1:4">
      <c r="A65" s="295">
        <v>23100</v>
      </c>
      <c r="B65" s="296" t="s">
        <v>420</v>
      </c>
      <c r="C65" s="297">
        <v>-17710746.289999999</v>
      </c>
      <c r="D65" s="298">
        <v>-7355974.8947513057</v>
      </c>
    </row>
    <row r="66" spans="1:4">
      <c r="A66" s="295">
        <v>23200</v>
      </c>
      <c r="B66" s="296" t="s">
        <v>421</v>
      </c>
      <c r="C66" s="297">
        <v>-9603851.3999999985</v>
      </c>
      <c r="D66" s="298">
        <v>-3897765.9874906549</v>
      </c>
    </row>
    <row r="67" spans="1:4">
      <c r="A67" s="295">
        <v>30000</v>
      </c>
      <c r="B67" s="296" t="s">
        <v>422</v>
      </c>
      <c r="C67" s="297">
        <v>-866793.96</v>
      </c>
      <c r="D67" s="298">
        <v>-361737.4193400098</v>
      </c>
    </row>
    <row r="68" spans="1:4">
      <c r="A68" s="295">
        <v>30100</v>
      </c>
      <c r="B68" s="296" t="s">
        <v>423</v>
      </c>
      <c r="C68" s="297">
        <v>-8058582.4400000023</v>
      </c>
      <c r="D68" s="298">
        <v>-3507593.4925121623</v>
      </c>
    </row>
    <row r="69" spans="1:4">
      <c r="A69" s="295">
        <v>30102</v>
      </c>
      <c r="B69" s="296" t="s">
        <v>424</v>
      </c>
      <c r="C69" s="297">
        <v>-148958.46999999997</v>
      </c>
      <c r="D69" s="298">
        <v>-72063.400658439088</v>
      </c>
    </row>
    <row r="70" spans="1:4">
      <c r="A70" s="295">
        <v>30103</v>
      </c>
      <c r="B70" s="296" t="s">
        <v>425</v>
      </c>
      <c r="C70" s="297">
        <v>-214945.64</v>
      </c>
      <c r="D70" s="298">
        <v>-103437.14747266439</v>
      </c>
    </row>
    <row r="71" spans="1:4">
      <c r="A71" s="295">
        <v>30104</v>
      </c>
      <c r="B71" s="296" t="s">
        <v>426</v>
      </c>
      <c r="C71" s="297">
        <v>-94893.200000000012</v>
      </c>
      <c r="D71" s="298">
        <v>-47254.339722767094</v>
      </c>
    </row>
    <row r="72" spans="1:4">
      <c r="A72" s="295">
        <v>30105</v>
      </c>
      <c r="B72" s="296" t="s">
        <v>427</v>
      </c>
      <c r="C72" s="297">
        <v>-915192.49000000011</v>
      </c>
      <c r="D72" s="298">
        <v>-325887.43399649608</v>
      </c>
    </row>
    <row r="73" spans="1:4">
      <c r="A73" s="295">
        <v>30200</v>
      </c>
      <c r="B73" s="296" t="s">
        <v>428</v>
      </c>
      <c r="C73" s="297">
        <v>-1887349.6700000002</v>
      </c>
      <c r="D73" s="298">
        <v>-796186.18159719219</v>
      </c>
    </row>
    <row r="74" spans="1:4">
      <c r="A74" s="295">
        <v>30300</v>
      </c>
      <c r="B74" s="296" t="s">
        <v>429</v>
      </c>
      <c r="C74" s="297">
        <v>-612109.66</v>
      </c>
      <c r="D74" s="298">
        <v>-257583.61142415067</v>
      </c>
    </row>
    <row r="75" spans="1:4">
      <c r="A75" s="295">
        <v>30400</v>
      </c>
      <c r="B75" s="296" t="s">
        <v>430</v>
      </c>
      <c r="C75" s="297">
        <v>-1208702.17</v>
      </c>
      <c r="D75" s="298">
        <v>-482633.58969713398</v>
      </c>
    </row>
    <row r="76" spans="1:4">
      <c r="A76" s="295">
        <v>30405</v>
      </c>
      <c r="B76" s="296" t="s">
        <v>431</v>
      </c>
      <c r="C76" s="297">
        <v>-700856.48999999987</v>
      </c>
      <c r="D76" s="298">
        <v>-281142.8767879986</v>
      </c>
    </row>
    <row r="77" spans="1:4">
      <c r="A77" s="295">
        <v>30500</v>
      </c>
      <c r="B77" s="296" t="s">
        <v>432</v>
      </c>
      <c r="C77" s="297">
        <v>-1241993.5899999999</v>
      </c>
      <c r="D77" s="298">
        <v>-507161.07972857024</v>
      </c>
    </row>
    <row r="78" spans="1:4">
      <c r="A78" s="295">
        <v>30600</v>
      </c>
      <c r="B78" s="296" t="s">
        <v>433</v>
      </c>
      <c r="C78" s="297">
        <v>-895523.02</v>
      </c>
      <c r="D78" s="298">
        <v>-364848.66447542375</v>
      </c>
    </row>
    <row r="79" spans="1:4">
      <c r="A79" s="295">
        <v>30601</v>
      </c>
      <c r="B79" s="296" t="s">
        <v>434</v>
      </c>
      <c r="C79" s="297">
        <v>-22538.170000000006</v>
      </c>
      <c r="D79" s="298">
        <v>-7490.1052369586478</v>
      </c>
    </row>
    <row r="80" spans="1:4">
      <c r="A80" s="295">
        <v>30700</v>
      </c>
      <c r="B80" s="296" t="s">
        <v>435</v>
      </c>
      <c r="C80" s="297">
        <v>-2428773.38</v>
      </c>
      <c r="D80" s="298">
        <v>-1001635.0140720793</v>
      </c>
    </row>
    <row r="81" spans="1:4">
      <c r="A81" s="295">
        <v>30705</v>
      </c>
      <c r="B81" s="296" t="s">
        <v>436</v>
      </c>
      <c r="C81" s="297">
        <v>-471018.28</v>
      </c>
      <c r="D81" s="298">
        <v>-190649.47037919928</v>
      </c>
    </row>
    <row r="82" spans="1:4">
      <c r="A82" s="295">
        <v>30800</v>
      </c>
      <c r="B82" s="296" t="s">
        <v>437</v>
      </c>
      <c r="C82" s="297">
        <v>-849278.86999999988</v>
      </c>
      <c r="D82" s="298">
        <v>-317846.0311484288</v>
      </c>
    </row>
    <row r="83" spans="1:4">
      <c r="A83" s="295">
        <v>30900</v>
      </c>
      <c r="B83" s="296" t="s">
        <v>438</v>
      </c>
      <c r="C83" s="297">
        <v>-1681974.86</v>
      </c>
      <c r="D83" s="298">
        <v>-631688.09400056757</v>
      </c>
    </row>
    <row r="84" spans="1:4">
      <c r="A84" s="295">
        <v>30905</v>
      </c>
      <c r="B84" s="296" t="s">
        <v>439</v>
      </c>
      <c r="C84" s="297">
        <v>-397496.82000000007</v>
      </c>
      <c r="D84" s="298">
        <v>-124662.42908583856</v>
      </c>
    </row>
    <row r="85" spans="1:4">
      <c r="A85" s="295">
        <v>31000</v>
      </c>
      <c r="B85" s="296" t="s">
        <v>440</v>
      </c>
      <c r="C85" s="297">
        <v>-4910260.5999999996</v>
      </c>
      <c r="D85" s="298">
        <v>-1992876.8795046511</v>
      </c>
    </row>
    <row r="86" spans="1:4">
      <c r="A86" s="295">
        <v>31005</v>
      </c>
      <c r="B86" s="296" t="s">
        <v>441</v>
      </c>
      <c r="C86" s="297">
        <v>-483584.54999999993</v>
      </c>
      <c r="D86" s="298">
        <v>-173394.98262085285</v>
      </c>
    </row>
    <row r="87" spans="1:4">
      <c r="A87" s="295">
        <v>31100</v>
      </c>
      <c r="B87" s="296" t="s">
        <v>442</v>
      </c>
      <c r="C87" s="297">
        <v>-9743759.370000001</v>
      </c>
      <c r="D87" s="298">
        <v>-4124650.9841362736</v>
      </c>
    </row>
    <row r="88" spans="1:4">
      <c r="A88" s="295">
        <v>31101</v>
      </c>
      <c r="B88" s="296" t="s">
        <v>443</v>
      </c>
      <c r="C88" s="297">
        <v>-54901.380000000005</v>
      </c>
      <c r="D88" s="298">
        <v>-24182.114335175847</v>
      </c>
    </row>
    <row r="89" spans="1:4">
      <c r="A89" s="295">
        <v>31102</v>
      </c>
      <c r="B89" s="296" t="s">
        <v>444</v>
      </c>
      <c r="C89" s="297">
        <v>-152858.39000000001</v>
      </c>
      <c r="D89" s="298">
        <v>-73332.636473782142</v>
      </c>
    </row>
    <row r="90" spans="1:4">
      <c r="A90" s="295">
        <v>31105</v>
      </c>
      <c r="B90" s="296" t="s">
        <v>445</v>
      </c>
      <c r="C90" s="297">
        <v>-1555335.04</v>
      </c>
      <c r="D90" s="298">
        <v>-606375.88507776568</v>
      </c>
    </row>
    <row r="91" spans="1:4">
      <c r="A91" s="295">
        <v>31110</v>
      </c>
      <c r="B91" s="296" t="s">
        <v>446</v>
      </c>
      <c r="C91" s="297">
        <v>-2301805.48</v>
      </c>
      <c r="D91" s="298">
        <v>-1009001.3426508795</v>
      </c>
    </row>
    <row r="92" spans="1:4">
      <c r="A92" s="295">
        <v>31200</v>
      </c>
      <c r="B92" s="296" t="s">
        <v>447</v>
      </c>
      <c r="C92" s="297">
        <v>-4335912.8899999997</v>
      </c>
      <c r="D92" s="298">
        <v>-1776584.1212415735</v>
      </c>
    </row>
    <row r="93" spans="1:4">
      <c r="A93" s="295">
        <v>31205</v>
      </c>
      <c r="B93" s="296" t="s">
        <v>448</v>
      </c>
      <c r="C93" s="297">
        <v>-539904.92999999993</v>
      </c>
      <c r="D93" s="298">
        <v>-186474.01365151186</v>
      </c>
    </row>
    <row r="94" spans="1:4">
      <c r="A94" s="295">
        <v>31300</v>
      </c>
      <c r="B94" s="296" t="s">
        <v>449</v>
      </c>
      <c r="C94" s="297">
        <v>-11672242.340000002</v>
      </c>
      <c r="D94" s="298">
        <v>-5232891.7679296918</v>
      </c>
    </row>
    <row r="95" spans="1:4">
      <c r="A95" s="295">
        <v>31301</v>
      </c>
      <c r="B95" s="296" t="s">
        <v>450</v>
      </c>
      <c r="C95" s="297">
        <v>-235343.75000000003</v>
      </c>
      <c r="D95" s="298">
        <v>-108061.41513504719</v>
      </c>
    </row>
    <row r="96" spans="1:4">
      <c r="A96" s="295">
        <v>31320</v>
      </c>
      <c r="B96" s="296" t="s">
        <v>451</v>
      </c>
      <c r="C96" s="297">
        <v>-1981151.89</v>
      </c>
      <c r="D96" s="298">
        <v>-885256.57137004798</v>
      </c>
    </row>
    <row r="97" spans="1:4">
      <c r="A97" s="295">
        <v>31400</v>
      </c>
      <c r="B97" s="296" t="s">
        <v>452</v>
      </c>
      <c r="C97" s="297">
        <v>-4365607.1400000006</v>
      </c>
      <c r="D97" s="298">
        <v>-1763345.5113874953</v>
      </c>
    </row>
    <row r="98" spans="1:4">
      <c r="A98" s="295">
        <v>31405</v>
      </c>
      <c r="B98" s="296" t="s">
        <v>453</v>
      </c>
      <c r="C98" s="297">
        <v>-972697.53999999992</v>
      </c>
      <c r="D98" s="298">
        <v>-339885.96892852715</v>
      </c>
    </row>
    <row r="99" spans="1:4">
      <c r="A99" s="295">
        <v>31500</v>
      </c>
      <c r="B99" s="296" t="s">
        <v>454</v>
      </c>
      <c r="C99" s="297">
        <v>-765004.19</v>
      </c>
      <c r="D99" s="298">
        <v>-286771.77871686139</v>
      </c>
    </row>
    <row r="100" spans="1:4">
      <c r="A100" s="295">
        <v>31600</v>
      </c>
      <c r="B100" s="296" t="s">
        <v>455</v>
      </c>
      <c r="C100" s="297">
        <v>-3210267.9</v>
      </c>
      <c r="D100" s="298">
        <v>-1344508.4990748777</v>
      </c>
    </row>
    <row r="101" spans="1:4">
      <c r="A101" s="295">
        <v>31605</v>
      </c>
      <c r="B101" s="296" t="s">
        <v>456</v>
      </c>
      <c r="C101" s="297">
        <v>-558861.93999999994</v>
      </c>
      <c r="D101" s="298">
        <v>-194756.92633048934</v>
      </c>
    </row>
    <row r="102" spans="1:4">
      <c r="A102" s="295">
        <v>31700</v>
      </c>
      <c r="B102" s="296" t="s">
        <v>457</v>
      </c>
      <c r="C102" s="297">
        <v>-966549.65000000014</v>
      </c>
      <c r="D102" s="298">
        <v>-375784.78637645504</v>
      </c>
    </row>
    <row r="103" spans="1:4">
      <c r="A103" s="295">
        <v>31800</v>
      </c>
      <c r="B103" s="296" t="s">
        <v>458</v>
      </c>
      <c r="C103" s="297">
        <v>-5679998.8799999999</v>
      </c>
      <c r="D103" s="298">
        <v>-2347642.3976209485</v>
      </c>
    </row>
    <row r="104" spans="1:4">
      <c r="A104" s="295">
        <v>31805</v>
      </c>
      <c r="B104" s="296" t="s">
        <v>459</v>
      </c>
      <c r="C104" s="297">
        <v>-1349222.6500000001</v>
      </c>
      <c r="D104" s="298">
        <v>-478167.42654883506</v>
      </c>
    </row>
    <row r="105" spans="1:4">
      <c r="A105" s="295">
        <v>31810</v>
      </c>
      <c r="B105" s="296" t="s">
        <v>460</v>
      </c>
      <c r="C105" s="297">
        <v>-1463414.8399999999</v>
      </c>
      <c r="D105" s="298">
        <v>-586325.83726584702</v>
      </c>
    </row>
    <row r="106" spans="1:4">
      <c r="A106" s="295">
        <v>31820</v>
      </c>
      <c r="B106" s="296" t="s">
        <v>461</v>
      </c>
      <c r="C106" s="297">
        <v>-1144689.4100000001</v>
      </c>
      <c r="D106" s="298">
        <v>-504345.49516340281</v>
      </c>
    </row>
    <row r="107" spans="1:4">
      <c r="A107" s="295">
        <v>31900</v>
      </c>
      <c r="B107" s="296" t="s">
        <v>462</v>
      </c>
      <c r="C107" s="297">
        <v>-3602303.46</v>
      </c>
      <c r="D107" s="298">
        <v>-1566613.5343376352</v>
      </c>
    </row>
    <row r="108" spans="1:4">
      <c r="A108" s="295">
        <v>32000</v>
      </c>
      <c r="B108" s="296" t="s">
        <v>463</v>
      </c>
      <c r="C108" s="297">
        <v>-1426954.98</v>
      </c>
      <c r="D108" s="298">
        <v>-605081.8816261359</v>
      </c>
    </row>
    <row r="109" spans="1:4">
      <c r="A109" s="295">
        <v>32005</v>
      </c>
      <c r="B109" s="296" t="s">
        <v>464</v>
      </c>
      <c r="C109" s="297">
        <v>-329997.21999999997</v>
      </c>
      <c r="D109" s="298">
        <v>-124752.12247784736</v>
      </c>
    </row>
    <row r="110" spans="1:4">
      <c r="A110" s="295">
        <v>32100</v>
      </c>
      <c r="B110" s="296" t="s">
        <v>465</v>
      </c>
      <c r="C110" s="297">
        <v>-829898.00999999989</v>
      </c>
      <c r="D110" s="298">
        <v>-339748.62475752801</v>
      </c>
    </row>
    <row r="111" spans="1:4">
      <c r="A111" s="295">
        <v>32200</v>
      </c>
      <c r="B111" s="296" t="s">
        <v>466</v>
      </c>
      <c r="C111" s="297">
        <v>-554549.54</v>
      </c>
      <c r="D111" s="298">
        <v>-230397.68606143814</v>
      </c>
    </row>
    <row r="112" spans="1:4">
      <c r="A112" s="295">
        <v>32300</v>
      </c>
      <c r="B112" s="296" t="s">
        <v>467</v>
      </c>
      <c r="C112" s="297">
        <v>-5496419.1500000013</v>
      </c>
      <c r="D112" s="298">
        <v>-2314464.6458545672</v>
      </c>
    </row>
    <row r="113" spans="1:4">
      <c r="A113" s="295">
        <v>32305</v>
      </c>
      <c r="B113" s="296" t="s">
        <v>468</v>
      </c>
      <c r="C113" s="297">
        <v>-607366.66</v>
      </c>
      <c r="D113" s="298">
        <v>-243021.53039299819</v>
      </c>
    </row>
    <row r="114" spans="1:4">
      <c r="A114" s="295">
        <v>32400</v>
      </c>
      <c r="B114" s="296" t="s">
        <v>469</v>
      </c>
      <c r="C114" s="297">
        <v>-2063989.8800000004</v>
      </c>
      <c r="D114" s="298">
        <v>-819584.19559589052</v>
      </c>
    </row>
    <row r="115" spans="1:4">
      <c r="A115" s="295">
        <v>32405</v>
      </c>
      <c r="B115" s="296" t="s">
        <v>470</v>
      </c>
      <c r="C115" s="297">
        <v>-580961.71</v>
      </c>
      <c r="D115" s="298">
        <v>-212745.01414630594</v>
      </c>
    </row>
    <row r="116" spans="1:4">
      <c r="A116" s="295">
        <v>32410</v>
      </c>
      <c r="B116" s="296" t="s">
        <v>471</v>
      </c>
      <c r="C116" s="297">
        <v>-885447.76</v>
      </c>
      <c r="D116" s="298">
        <v>-345186.37320271245</v>
      </c>
    </row>
    <row r="117" spans="1:4">
      <c r="A117" s="295">
        <v>32500</v>
      </c>
      <c r="B117" s="296" t="s">
        <v>472</v>
      </c>
      <c r="C117" s="297">
        <v>-4698970.24</v>
      </c>
      <c r="D117" s="298">
        <v>-2016648.8967791919</v>
      </c>
    </row>
    <row r="118" spans="1:4">
      <c r="A118" s="295">
        <v>32505</v>
      </c>
      <c r="B118" s="296" t="s">
        <v>473</v>
      </c>
      <c r="C118" s="297">
        <v>-774251.76</v>
      </c>
      <c r="D118" s="298">
        <v>-286272.58360139775</v>
      </c>
    </row>
    <row r="119" spans="1:4">
      <c r="A119" s="295">
        <v>32600</v>
      </c>
      <c r="B119" s="296" t="s">
        <v>474</v>
      </c>
      <c r="C119" s="297">
        <v>-17431620.509999998</v>
      </c>
      <c r="D119" s="298">
        <v>-7043276.479241455</v>
      </c>
    </row>
    <row r="120" spans="1:4">
      <c r="A120" s="295">
        <v>32605</v>
      </c>
      <c r="B120" s="296" t="s">
        <v>475</v>
      </c>
      <c r="C120" s="297">
        <v>-2955353.05</v>
      </c>
      <c r="D120" s="298">
        <v>-1057331.6450371614</v>
      </c>
    </row>
    <row r="121" spans="1:4">
      <c r="A121" s="295">
        <v>32700</v>
      </c>
      <c r="B121" s="296" t="s">
        <v>476</v>
      </c>
      <c r="C121" s="297">
        <v>-1638229.97</v>
      </c>
      <c r="D121" s="298">
        <v>-664671.48372569424</v>
      </c>
    </row>
    <row r="122" spans="1:4">
      <c r="A122" s="295">
        <v>32800</v>
      </c>
      <c r="B122" s="296" t="s">
        <v>477</v>
      </c>
      <c r="C122" s="297">
        <v>-2303149.79</v>
      </c>
      <c r="D122" s="298">
        <v>-960318.20029702061</v>
      </c>
    </row>
    <row r="123" spans="1:4">
      <c r="A123" s="295">
        <v>32900</v>
      </c>
      <c r="B123" s="296" t="s">
        <v>478</v>
      </c>
      <c r="C123" s="297">
        <v>-6076335.2299999995</v>
      </c>
      <c r="D123" s="298">
        <v>-2629589.5572705436</v>
      </c>
    </row>
    <row r="124" spans="1:4">
      <c r="A124" s="295">
        <v>32901</v>
      </c>
      <c r="B124" s="296" t="s">
        <v>479</v>
      </c>
      <c r="C124" s="297">
        <v>-119256.46999999999</v>
      </c>
      <c r="D124" s="298">
        <v>-61351.816957099938</v>
      </c>
    </row>
    <row r="125" spans="1:4">
      <c r="A125" s="295">
        <v>32904</v>
      </c>
      <c r="B125" s="296" t="s">
        <v>835</v>
      </c>
      <c r="C125" s="297">
        <v>-26698.530000000002</v>
      </c>
      <c r="D125" s="298">
        <v>-12777.553813848375</v>
      </c>
    </row>
    <row r="126" spans="1:4">
      <c r="A126" s="295">
        <v>32905</v>
      </c>
      <c r="B126" s="296" t="s">
        <v>480</v>
      </c>
      <c r="C126" s="297">
        <v>-918493.47000000009</v>
      </c>
      <c r="D126" s="298">
        <v>-352854.57810593914</v>
      </c>
    </row>
    <row r="127" spans="1:4">
      <c r="A127" s="295">
        <v>32910</v>
      </c>
      <c r="B127" s="296" t="s">
        <v>481</v>
      </c>
      <c r="C127" s="297">
        <v>-1169153.72</v>
      </c>
      <c r="D127" s="298">
        <v>-479569.05419073848</v>
      </c>
    </row>
    <row r="128" spans="1:4">
      <c r="A128" s="295">
        <v>32920</v>
      </c>
      <c r="B128" s="296" t="s">
        <v>482</v>
      </c>
      <c r="C128" s="297">
        <v>-985523.86</v>
      </c>
      <c r="D128" s="298">
        <v>-436819.11334970879</v>
      </c>
    </row>
    <row r="129" spans="1:4">
      <c r="A129" s="295">
        <v>33000</v>
      </c>
      <c r="B129" s="296" t="s">
        <v>483</v>
      </c>
      <c r="C129" s="297">
        <v>-2267295.7000000002</v>
      </c>
      <c r="D129" s="298">
        <v>-1007273.7761271897</v>
      </c>
    </row>
    <row r="130" spans="1:4">
      <c r="A130" s="295">
        <v>33001</v>
      </c>
      <c r="B130" s="296" t="s">
        <v>484</v>
      </c>
      <c r="C130" s="297">
        <v>-53490.64</v>
      </c>
      <c r="D130" s="298">
        <v>-21384.853602712938</v>
      </c>
    </row>
    <row r="131" spans="1:4">
      <c r="A131" s="295">
        <v>33027</v>
      </c>
      <c r="B131" s="296" t="s">
        <v>485</v>
      </c>
      <c r="C131" s="297">
        <v>-315204.06999999995</v>
      </c>
      <c r="D131" s="298">
        <v>-147866.86922310683</v>
      </c>
    </row>
    <row r="132" spans="1:4">
      <c r="A132" s="295">
        <v>33100</v>
      </c>
      <c r="B132" s="296" t="s">
        <v>486</v>
      </c>
      <c r="C132" s="297">
        <v>-3264506.9699999997</v>
      </c>
      <c r="D132" s="298">
        <v>-1356892.0364133641</v>
      </c>
    </row>
    <row r="133" spans="1:4">
      <c r="A133" s="295">
        <v>33105</v>
      </c>
      <c r="B133" s="296" t="s">
        <v>487</v>
      </c>
      <c r="C133" s="297">
        <v>-405908.38999999996</v>
      </c>
      <c r="D133" s="298">
        <v>-152099.05641641686</v>
      </c>
    </row>
    <row r="134" spans="1:4">
      <c r="A134" s="295">
        <v>33200</v>
      </c>
      <c r="B134" s="296" t="s">
        <v>488</v>
      </c>
      <c r="C134" s="297">
        <v>-15226610.93</v>
      </c>
      <c r="D134" s="298">
        <v>-6712721.1026523355</v>
      </c>
    </row>
    <row r="135" spans="1:4">
      <c r="A135" s="295">
        <v>33202</v>
      </c>
      <c r="B135" s="296" t="s">
        <v>489</v>
      </c>
      <c r="C135" s="297">
        <v>-234746.20999999993</v>
      </c>
      <c r="D135" s="298">
        <v>-124568.78365667439</v>
      </c>
    </row>
    <row r="136" spans="1:4">
      <c r="A136" s="295">
        <v>33203</v>
      </c>
      <c r="B136" s="296" t="s">
        <v>490</v>
      </c>
      <c r="C136" s="297">
        <v>-135183.79</v>
      </c>
      <c r="D136" s="298">
        <v>-66414.309726474195</v>
      </c>
    </row>
    <row r="137" spans="1:4">
      <c r="A137" s="295">
        <v>33204</v>
      </c>
      <c r="B137" s="296" t="s">
        <v>491</v>
      </c>
      <c r="C137" s="297">
        <v>-397015.31999999995</v>
      </c>
      <c r="D137" s="298">
        <v>-189360.10478146933</v>
      </c>
    </row>
    <row r="138" spans="1:4">
      <c r="A138" s="295">
        <v>33205</v>
      </c>
      <c r="B138" s="296" t="s">
        <v>492</v>
      </c>
      <c r="C138" s="297">
        <v>-1345092.82</v>
      </c>
      <c r="D138" s="298">
        <v>-464677.08184335934</v>
      </c>
    </row>
    <row r="139" spans="1:4">
      <c r="A139" s="295">
        <v>33206</v>
      </c>
      <c r="B139" s="296" t="s">
        <v>493</v>
      </c>
      <c r="C139" s="297">
        <v>-123508.82999999997</v>
      </c>
      <c r="D139" s="298">
        <v>-48135.911598485422</v>
      </c>
    </row>
    <row r="140" spans="1:4">
      <c r="A140" s="295">
        <v>33207</v>
      </c>
      <c r="B140" s="296" t="s">
        <v>494</v>
      </c>
      <c r="C140" s="297">
        <v>-363309.5</v>
      </c>
      <c r="D140" s="298">
        <v>-205429.48602017164</v>
      </c>
    </row>
    <row r="141" spans="1:4">
      <c r="A141" s="295">
        <v>33208</v>
      </c>
      <c r="B141" s="296" t="s">
        <v>495</v>
      </c>
      <c r="C141" s="297">
        <v>0</v>
      </c>
      <c r="D141" s="298">
        <v>0</v>
      </c>
    </row>
    <row r="142" spans="1:4">
      <c r="A142" s="295">
        <v>33209</v>
      </c>
      <c r="B142" s="296" t="s">
        <v>496</v>
      </c>
      <c r="C142" s="297">
        <v>-47687.11</v>
      </c>
      <c r="D142" s="298">
        <v>-48513.333111785716</v>
      </c>
    </row>
    <row r="143" spans="1:4">
      <c r="A143" s="295">
        <v>33300</v>
      </c>
      <c r="B143" s="296" t="s">
        <v>497</v>
      </c>
      <c r="C143" s="297">
        <v>-2210500.69</v>
      </c>
      <c r="D143" s="298">
        <v>-951039.26226438768</v>
      </c>
    </row>
    <row r="144" spans="1:4">
      <c r="A144" s="295">
        <v>33305</v>
      </c>
      <c r="B144" s="296" t="s">
        <v>498</v>
      </c>
      <c r="C144" s="297">
        <v>-567978.80000000005</v>
      </c>
      <c r="D144" s="298">
        <v>-195488.45166751777</v>
      </c>
    </row>
    <row r="145" spans="1:4">
      <c r="A145" s="295">
        <v>33400</v>
      </c>
      <c r="B145" s="296" t="s">
        <v>499</v>
      </c>
      <c r="C145" s="297">
        <v>-20363541.880000003</v>
      </c>
      <c r="D145" s="298">
        <v>-8424042.5169955138</v>
      </c>
    </row>
    <row r="146" spans="1:4">
      <c r="A146" s="295">
        <v>33402</v>
      </c>
      <c r="B146" s="296" t="s">
        <v>500</v>
      </c>
      <c r="C146" s="297">
        <v>-161615.86000000002</v>
      </c>
      <c r="D146" s="298">
        <v>-78840.599256168658</v>
      </c>
    </row>
    <row r="147" spans="1:4">
      <c r="A147" s="295">
        <v>33405</v>
      </c>
      <c r="B147" s="296" t="s">
        <v>501</v>
      </c>
      <c r="C147" s="297">
        <v>-1930361.8</v>
      </c>
      <c r="D147" s="298">
        <v>-721429.59948706091</v>
      </c>
    </row>
    <row r="148" spans="1:4">
      <c r="A148" s="295">
        <v>33500</v>
      </c>
      <c r="B148" s="296" t="s">
        <v>502</v>
      </c>
      <c r="C148" s="297">
        <v>-3027251.0700000003</v>
      </c>
      <c r="D148" s="298">
        <v>-1307979.7519291874</v>
      </c>
    </row>
    <row r="149" spans="1:4">
      <c r="A149" s="295">
        <v>33501</v>
      </c>
      <c r="B149" s="296" t="s">
        <v>503</v>
      </c>
      <c r="C149" s="297">
        <v>-100757.20999999999</v>
      </c>
      <c r="D149" s="298">
        <v>-38964.413447792373</v>
      </c>
    </row>
    <row r="150" spans="1:4">
      <c r="A150" s="295">
        <v>33600</v>
      </c>
      <c r="B150" s="296" t="s">
        <v>504</v>
      </c>
      <c r="C150" s="297">
        <v>-10495763.300000001</v>
      </c>
      <c r="D150" s="298">
        <v>-4541552.7256175466</v>
      </c>
    </row>
    <row r="151" spans="1:4">
      <c r="A151" s="295">
        <v>33605</v>
      </c>
      <c r="B151" s="296" t="s">
        <v>505</v>
      </c>
      <c r="C151" s="297">
        <v>-1464722.9900000002</v>
      </c>
      <c r="D151" s="298">
        <v>-488607.98258290638</v>
      </c>
    </row>
    <row r="152" spans="1:4">
      <c r="A152" s="295">
        <v>33700</v>
      </c>
      <c r="B152" s="296" t="s">
        <v>506</v>
      </c>
      <c r="C152" s="297">
        <v>-753080.89999999991</v>
      </c>
      <c r="D152" s="298">
        <v>-307231.73011671286</v>
      </c>
    </row>
    <row r="153" spans="1:4">
      <c r="A153" s="295">
        <v>33800</v>
      </c>
      <c r="B153" s="296" t="s">
        <v>507</v>
      </c>
      <c r="C153" s="297">
        <v>-563398.25</v>
      </c>
      <c r="D153" s="298">
        <v>-228434.79406642661</v>
      </c>
    </row>
    <row r="154" spans="1:4">
      <c r="A154" s="295">
        <v>33900</v>
      </c>
      <c r="B154" s="296" t="s">
        <v>508</v>
      </c>
      <c r="C154" s="297">
        <v>-2701876.5700000003</v>
      </c>
      <c r="D154" s="298">
        <v>-1107020.7272440274</v>
      </c>
    </row>
    <row r="155" spans="1:4">
      <c r="A155" s="295">
        <v>34000</v>
      </c>
      <c r="B155" s="296" t="s">
        <v>509</v>
      </c>
      <c r="C155" s="297">
        <v>-1200233.68</v>
      </c>
      <c r="D155" s="298">
        <v>-526040.32210276136</v>
      </c>
    </row>
    <row r="156" spans="1:4">
      <c r="A156" s="295">
        <v>34100</v>
      </c>
      <c r="B156" s="296" t="s">
        <v>510</v>
      </c>
      <c r="C156" s="297">
        <v>-27415702.439999998</v>
      </c>
      <c r="D156" s="298">
        <v>-11847085.028114259</v>
      </c>
    </row>
    <row r="157" spans="1:4">
      <c r="A157" s="295">
        <v>34105</v>
      </c>
      <c r="B157" s="296" t="s">
        <v>511</v>
      </c>
      <c r="C157" s="297">
        <v>-2501055.4900000002</v>
      </c>
      <c r="D157" s="298">
        <v>-870169.71691241337</v>
      </c>
    </row>
    <row r="158" spans="1:4">
      <c r="A158" s="295">
        <v>34200</v>
      </c>
      <c r="B158" s="296" t="s">
        <v>512</v>
      </c>
      <c r="C158" s="297">
        <v>-1005157.13</v>
      </c>
      <c r="D158" s="298">
        <v>-384934.82135277148</v>
      </c>
    </row>
    <row r="159" spans="1:4">
      <c r="A159" s="295">
        <v>34205</v>
      </c>
      <c r="B159" s="296" t="s">
        <v>513</v>
      </c>
      <c r="C159" s="297">
        <v>-432518.32</v>
      </c>
      <c r="D159" s="298">
        <v>-151222.78627185349</v>
      </c>
    </row>
    <row r="160" spans="1:4">
      <c r="A160" s="295">
        <v>34220</v>
      </c>
      <c r="B160" s="296" t="s">
        <v>514</v>
      </c>
      <c r="C160" s="297">
        <v>-1090581.3399999999</v>
      </c>
      <c r="D160" s="298">
        <v>-447262.97022767179</v>
      </c>
    </row>
    <row r="161" spans="1:4">
      <c r="A161" s="295">
        <v>34230</v>
      </c>
      <c r="B161" s="296" t="s">
        <v>515</v>
      </c>
      <c r="C161" s="297">
        <v>-385455.25</v>
      </c>
      <c r="D161" s="298">
        <v>-145605.48893275455</v>
      </c>
    </row>
    <row r="162" spans="1:4">
      <c r="A162" s="295">
        <v>34300</v>
      </c>
      <c r="B162" s="296" t="s">
        <v>516</v>
      </c>
      <c r="C162" s="297">
        <v>-6572953.0600000005</v>
      </c>
      <c r="D162" s="298">
        <v>-2929078.4093345711</v>
      </c>
    </row>
    <row r="163" spans="1:4">
      <c r="A163" s="295">
        <v>34400</v>
      </c>
      <c r="B163" s="296" t="s">
        <v>517</v>
      </c>
      <c r="C163" s="297">
        <v>-2795418.7100000004</v>
      </c>
      <c r="D163" s="298">
        <v>-1197265.3764314</v>
      </c>
    </row>
    <row r="164" spans="1:4">
      <c r="A164" s="295">
        <v>34405</v>
      </c>
      <c r="B164" s="296" t="s">
        <v>518</v>
      </c>
      <c r="C164" s="297">
        <v>-518006.72</v>
      </c>
      <c r="D164" s="298">
        <v>-210098.11185600222</v>
      </c>
    </row>
    <row r="165" spans="1:4">
      <c r="A165" s="295">
        <v>34500</v>
      </c>
      <c r="B165" s="296" t="s">
        <v>519</v>
      </c>
      <c r="C165" s="297">
        <v>-4959191.13</v>
      </c>
      <c r="D165" s="298">
        <v>-2137923.7293235371</v>
      </c>
    </row>
    <row r="166" spans="1:4">
      <c r="A166" s="295">
        <v>34501</v>
      </c>
      <c r="B166" s="296" t="s">
        <v>520</v>
      </c>
      <c r="C166" s="297">
        <v>-62107.399999999994</v>
      </c>
      <c r="D166" s="298">
        <v>-29268.297651475252</v>
      </c>
    </row>
    <row r="167" spans="1:4">
      <c r="A167" s="295">
        <v>34505</v>
      </c>
      <c r="B167" s="296" t="s">
        <v>521</v>
      </c>
      <c r="C167" s="297">
        <v>-690364.9800000001</v>
      </c>
      <c r="D167" s="298">
        <v>-267171.82680171781</v>
      </c>
    </row>
    <row r="168" spans="1:4">
      <c r="A168" s="295">
        <v>34600</v>
      </c>
      <c r="B168" s="296" t="s">
        <v>522</v>
      </c>
      <c r="C168" s="297">
        <v>-1153424.05</v>
      </c>
      <c r="D168" s="298">
        <v>-457959.3930871709</v>
      </c>
    </row>
    <row r="169" spans="1:4">
      <c r="A169" s="295">
        <v>34605</v>
      </c>
      <c r="B169" s="296" t="s">
        <v>523</v>
      </c>
      <c r="C169" s="297">
        <v>-220925.97</v>
      </c>
      <c r="D169" s="298">
        <v>-73537.520302114892</v>
      </c>
    </row>
    <row r="170" spans="1:4">
      <c r="A170" s="295">
        <v>34700</v>
      </c>
      <c r="B170" s="296" t="s">
        <v>524</v>
      </c>
      <c r="C170" s="297">
        <v>-3083119.7299999995</v>
      </c>
      <c r="D170" s="298">
        <v>-1440029.0442598732</v>
      </c>
    </row>
    <row r="171" spans="1:4">
      <c r="A171" s="295">
        <v>34800</v>
      </c>
      <c r="B171" s="296" t="s">
        <v>525</v>
      </c>
      <c r="C171" s="297">
        <v>-370380.88</v>
      </c>
      <c r="D171" s="298">
        <v>-142361.34530684416</v>
      </c>
    </row>
    <row r="172" spans="1:4">
      <c r="A172" s="295">
        <v>34900</v>
      </c>
      <c r="B172" s="296" t="s">
        <v>526</v>
      </c>
      <c r="C172" s="297">
        <v>-7076696.5299999984</v>
      </c>
      <c r="D172" s="298">
        <v>-2938969.5730517837</v>
      </c>
    </row>
    <row r="173" spans="1:4">
      <c r="A173" s="295">
        <v>34901</v>
      </c>
      <c r="B173" s="296" t="s">
        <v>527</v>
      </c>
      <c r="C173" s="297">
        <v>-180813.75</v>
      </c>
      <c r="D173" s="298">
        <v>-80454.716407141226</v>
      </c>
    </row>
    <row r="174" spans="1:4">
      <c r="A174" s="295">
        <v>34903</v>
      </c>
      <c r="B174" s="296" t="s">
        <v>528</v>
      </c>
      <c r="C174" s="297">
        <v>-17779.13</v>
      </c>
      <c r="D174" s="298">
        <v>-3972.0165052528932</v>
      </c>
    </row>
    <row r="175" spans="1:4">
      <c r="A175" s="295">
        <v>34905</v>
      </c>
      <c r="B175" s="296" t="s">
        <v>529</v>
      </c>
      <c r="C175" s="297">
        <v>-719359.55</v>
      </c>
      <c r="D175" s="298">
        <v>-282210.09307991544</v>
      </c>
    </row>
    <row r="176" spans="1:4">
      <c r="A176" s="295">
        <v>34910</v>
      </c>
      <c r="B176" s="296" t="s">
        <v>530</v>
      </c>
      <c r="C176" s="297">
        <v>-2214207.89</v>
      </c>
      <c r="D176" s="298">
        <v>-949031.37304019439</v>
      </c>
    </row>
    <row r="177" spans="1:4">
      <c r="A177" s="295">
        <v>35000</v>
      </c>
      <c r="B177" s="296" t="s">
        <v>531</v>
      </c>
      <c r="C177" s="297">
        <v>-1444917.48</v>
      </c>
      <c r="D177" s="298">
        <v>-632777.52331489662</v>
      </c>
    </row>
    <row r="178" spans="1:4">
      <c r="A178" s="295">
        <v>35005</v>
      </c>
      <c r="B178" s="296" t="s">
        <v>532</v>
      </c>
      <c r="C178" s="297">
        <v>-665154.16999999993</v>
      </c>
      <c r="D178" s="298">
        <v>-252623.59231786733</v>
      </c>
    </row>
    <row r="179" spans="1:4">
      <c r="A179" s="295">
        <v>35100</v>
      </c>
      <c r="B179" s="296" t="s">
        <v>533</v>
      </c>
      <c r="C179" s="297">
        <v>-12828027.359999999</v>
      </c>
      <c r="D179" s="298">
        <v>-5749981.3312091772</v>
      </c>
    </row>
    <row r="180" spans="1:4">
      <c r="A180" s="295">
        <v>35105</v>
      </c>
      <c r="B180" s="296" t="s">
        <v>534</v>
      </c>
      <c r="C180" s="297">
        <v>-1156389.9100000001</v>
      </c>
      <c r="D180" s="298">
        <v>-481303.50949884969</v>
      </c>
    </row>
    <row r="181" spans="1:4">
      <c r="A181" s="295">
        <v>35106</v>
      </c>
      <c r="B181" s="296" t="s">
        <v>535</v>
      </c>
      <c r="C181" s="297">
        <v>-256827.66</v>
      </c>
      <c r="D181" s="298">
        <v>-122281.90444713198</v>
      </c>
    </row>
    <row r="182" spans="1:4">
      <c r="A182" s="295">
        <v>35200</v>
      </c>
      <c r="B182" s="296" t="s">
        <v>536</v>
      </c>
      <c r="C182" s="297">
        <v>-548892.19999999995</v>
      </c>
      <c r="D182" s="298">
        <v>-208822.95664467054</v>
      </c>
    </row>
    <row r="183" spans="1:4">
      <c r="A183" s="295">
        <v>35300</v>
      </c>
      <c r="B183" s="296" t="s">
        <v>537</v>
      </c>
      <c r="C183" s="297">
        <v>-3646851.89</v>
      </c>
      <c r="D183" s="298">
        <v>-1639081.0678964327</v>
      </c>
    </row>
    <row r="184" spans="1:4">
      <c r="A184" s="295">
        <v>35305</v>
      </c>
      <c r="B184" s="296" t="s">
        <v>538</v>
      </c>
      <c r="C184" s="297">
        <v>-1471234.94</v>
      </c>
      <c r="D184" s="298">
        <v>-580593.65850828192</v>
      </c>
    </row>
    <row r="185" spans="1:4">
      <c r="A185" s="295">
        <v>35400</v>
      </c>
      <c r="B185" s="296" t="s">
        <v>539</v>
      </c>
      <c r="C185" s="297">
        <v>-2951711.3399999994</v>
      </c>
      <c r="D185" s="298">
        <v>-1243983.7749479364</v>
      </c>
    </row>
    <row r="186" spans="1:4">
      <c r="A186" s="295">
        <v>35401</v>
      </c>
      <c r="B186" s="296" t="s">
        <v>540</v>
      </c>
      <c r="C186" s="297">
        <v>-29740.429999999997</v>
      </c>
      <c r="D186" s="298">
        <v>-12007.966979157187</v>
      </c>
    </row>
    <row r="187" spans="1:4">
      <c r="A187" s="295">
        <v>35405</v>
      </c>
      <c r="B187" s="296" t="s">
        <v>541</v>
      </c>
      <c r="C187" s="297">
        <v>-941301.82</v>
      </c>
      <c r="D187" s="298">
        <v>-380350.33975487004</v>
      </c>
    </row>
    <row r="188" spans="1:4">
      <c r="A188" s="295">
        <v>35500</v>
      </c>
      <c r="B188" s="296" t="s">
        <v>542</v>
      </c>
      <c r="C188" s="297">
        <v>-3855785.0100000002</v>
      </c>
      <c r="D188" s="298">
        <v>-1670895.5310341013</v>
      </c>
    </row>
    <row r="189" spans="1:4">
      <c r="A189" s="295">
        <v>35600</v>
      </c>
      <c r="B189" s="296" t="s">
        <v>543</v>
      </c>
      <c r="C189" s="297">
        <v>-1719741.9</v>
      </c>
      <c r="D189" s="298">
        <v>-704664.34943976148</v>
      </c>
    </row>
    <row r="190" spans="1:4">
      <c r="A190" s="295">
        <v>35700</v>
      </c>
      <c r="B190" s="296" t="s">
        <v>544</v>
      </c>
      <c r="C190" s="297">
        <v>-952912.17999999993</v>
      </c>
      <c r="D190" s="298">
        <v>-381141.46176767454</v>
      </c>
    </row>
    <row r="191" spans="1:4">
      <c r="A191" s="295">
        <v>35800</v>
      </c>
      <c r="B191" s="296" t="s">
        <v>545</v>
      </c>
      <c r="C191" s="297">
        <v>-1330625.3700000001</v>
      </c>
      <c r="D191" s="298">
        <v>-513473.10133438767</v>
      </c>
    </row>
    <row r="192" spans="1:4">
      <c r="A192" s="295">
        <v>35805</v>
      </c>
      <c r="B192" s="296" t="s">
        <v>546</v>
      </c>
      <c r="C192" s="297">
        <v>-274307.04000000004</v>
      </c>
      <c r="D192" s="298">
        <v>-104253.04746156809</v>
      </c>
    </row>
    <row r="193" spans="1:4">
      <c r="A193" s="295">
        <v>35900</v>
      </c>
      <c r="B193" s="296" t="s">
        <v>547</v>
      </c>
      <c r="C193" s="297">
        <v>-2360452.9099999997</v>
      </c>
      <c r="D193" s="298">
        <v>-978396.06213120336</v>
      </c>
    </row>
    <row r="194" spans="1:4">
      <c r="A194" s="295">
        <v>35905</v>
      </c>
      <c r="B194" s="296" t="s">
        <v>548</v>
      </c>
      <c r="C194" s="297">
        <v>-337013.36</v>
      </c>
      <c r="D194" s="298">
        <v>-103941.28666056681</v>
      </c>
    </row>
    <row r="195" spans="1:4">
      <c r="A195" s="295">
        <v>36000</v>
      </c>
      <c r="B195" s="296" t="s">
        <v>549</v>
      </c>
      <c r="C195" s="297">
        <v>-57017551.899999991</v>
      </c>
      <c r="D195" s="298">
        <v>-25661021.208660837</v>
      </c>
    </row>
    <row r="196" spans="1:4">
      <c r="A196" s="295">
        <v>36001</v>
      </c>
      <c r="B196" s="296" t="s">
        <v>550</v>
      </c>
      <c r="C196" s="297">
        <v>0</v>
      </c>
      <c r="D196" s="298">
        <v>0</v>
      </c>
    </row>
    <row r="197" spans="1:4">
      <c r="A197" s="295">
        <v>36002</v>
      </c>
      <c r="B197" s="296" t="s">
        <v>551</v>
      </c>
      <c r="C197" s="297">
        <v>0</v>
      </c>
      <c r="D197" s="298">
        <v>0</v>
      </c>
    </row>
    <row r="198" spans="1:4">
      <c r="A198" s="295">
        <v>36003</v>
      </c>
      <c r="B198" s="296" t="s">
        <v>552</v>
      </c>
      <c r="C198" s="297">
        <v>-368163.97</v>
      </c>
      <c r="D198" s="298">
        <v>-167545.90336959143</v>
      </c>
    </row>
    <row r="199" spans="1:4">
      <c r="A199" s="295">
        <v>36004</v>
      </c>
      <c r="B199" s="296" t="s">
        <v>553</v>
      </c>
      <c r="C199" s="297">
        <v>-274818.75000000006</v>
      </c>
      <c r="D199" s="298">
        <v>-127786.74992066335</v>
      </c>
    </row>
    <row r="200" spans="1:4">
      <c r="A200" s="295">
        <v>36005</v>
      </c>
      <c r="B200" s="296" t="s">
        <v>554</v>
      </c>
      <c r="C200" s="297">
        <v>-4745684.5999999996</v>
      </c>
      <c r="D200" s="298">
        <v>-1884923.1090331394</v>
      </c>
    </row>
    <row r="201" spans="1:4">
      <c r="A201" s="295">
        <v>36006</v>
      </c>
      <c r="B201" s="296" t="s">
        <v>555</v>
      </c>
      <c r="C201" s="297">
        <v>-607149.05999999994</v>
      </c>
      <c r="D201" s="298">
        <v>-297141.72204873868</v>
      </c>
    </row>
    <row r="202" spans="1:4">
      <c r="A202" s="295">
        <v>36007</v>
      </c>
      <c r="B202" s="296" t="s">
        <v>556</v>
      </c>
      <c r="C202" s="297">
        <v>-207227.45999999996</v>
      </c>
      <c r="D202" s="298">
        <v>-94091.61705424005</v>
      </c>
    </row>
    <row r="203" spans="1:4">
      <c r="A203" s="295">
        <v>36008</v>
      </c>
      <c r="B203" s="296" t="s">
        <v>557</v>
      </c>
      <c r="C203" s="297">
        <v>-505898.81999999995</v>
      </c>
      <c r="D203" s="298">
        <v>-256667.18665675484</v>
      </c>
    </row>
    <row r="204" spans="1:4">
      <c r="A204" s="295">
        <v>36009</v>
      </c>
      <c r="B204" s="296" t="s">
        <v>558</v>
      </c>
      <c r="C204" s="297">
        <v>-89952.51999999999</v>
      </c>
      <c r="D204" s="298">
        <v>-44436.124909042948</v>
      </c>
    </row>
    <row r="205" spans="1:4">
      <c r="A205" s="295">
        <v>36100</v>
      </c>
      <c r="B205" s="296" t="s">
        <v>559</v>
      </c>
      <c r="C205" s="297">
        <v>-755229.83</v>
      </c>
      <c r="D205" s="298">
        <v>-299046.07006049249</v>
      </c>
    </row>
    <row r="206" spans="1:4">
      <c r="A206" s="295">
        <v>36102</v>
      </c>
      <c r="B206" s="296" t="s">
        <v>560</v>
      </c>
      <c r="C206" s="297">
        <v>-237894.3</v>
      </c>
      <c r="D206" s="298">
        <v>-137771.76702818784</v>
      </c>
    </row>
    <row r="207" spans="1:4">
      <c r="A207" s="295">
        <v>36105</v>
      </c>
      <c r="B207" s="296" t="s">
        <v>561</v>
      </c>
      <c r="C207" s="297">
        <v>-402912.06999999995</v>
      </c>
      <c r="D207" s="298">
        <v>-152117.64022240683</v>
      </c>
    </row>
    <row r="208" spans="1:4">
      <c r="A208" s="295">
        <v>36200</v>
      </c>
      <c r="B208" s="296" t="s">
        <v>562</v>
      </c>
      <c r="C208" s="297">
        <v>-1498558.1</v>
      </c>
      <c r="D208" s="298">
        <v>-580208.19948632142</v>
      </c>
    </row>
    <row r="209" spans="1:4">
      <c r="A209" s="295">
        <v>36205</v>
      </c>
      <c r="B209" s="296" t="s">
        <v>563</v>
      </c>
      <c r="C209" s="297">
        <v>-294403.95</v>
      </c>
      <c r="D209" s="298">
        <v>-125980.0006900991</v>
      </c>
    </row>
    <row r="210" spans="1:4">
      <c r="A210" s="295">
        <v>36300</v>
      </c>
      <c r="B210" s="296" t="s">
        <v>564</v>
      </c>
      <c r="C210" s="297">
        <v>-4829697.7299999995</v>
      </c>
      <c r="D210" s="298">
        <v>-2088012.9325841249</v>
      </c>
    </row>
    <row r="211" spans="1:4">
      <c r="A211" s="295">
        <v>36301</v>
      </c>
      <c r="B211" s="296" t="s">
        <v>565</v>
      </c>
      <c r="C211" s="297">
        <v>-107283.2</v>
      </c>
      <c r="D211" s="298">
        <v>-46847.955748260087</v>
      </c>
    </row>
    <row r="212" spans="1:4">
      <c r="A212" s="295">
        <v>36302</v>
      </c>
      <c r="B212" s="296" t="s">
        <v>566</v>
      </c>
      <c r="C212" s="297">
        <v>-133865.84999999998</v>
      </c>
      <c r="D212" s="298">
        <v>-65929.42866264467</v>
      </c>
    </row>
    <row r="213" spans="1:4">
      <c r="A213" s="295">
        <v>36303</v>
      </c>
      <c r="B213" s="296" t="s">
        <v>714</v>
      </c>
      <c r="C213" s="297">
        <v>-178935.05000000002</v>
      </c>
      <c r="D213" s="298">
        <v>-96991.496610249014</v>
      </c>
    </row>
    <row r="214" spans="1:4">
      <c r="A214" s="295">
        <v>36305</v>
      </c>
      <c r="B214" s="296" t="s">
        <v>567</v>
      </c>
      <c r="C214" s="297">
        <v>-1060676.23</v>
      </c>
      <c r="D214" s="298">
        <v>-372878.59542972577</v>
      </c>
    </row>
    <row r="215" spans="1:4">
      <c r="A215" s="295">
        <v>36310</v>
      </c>
      <c r="B215" s="296" t="s">
        <v>568</v>
      </c>
      <c r="C215" s="297">
        <v>0</v>
      </c>
      <c r="D215" s="298">
        <v>0</v>
      </c>
    </row>
    <row r="216" spans="1:4">
      <c r="A216" s="295">
        <v>36400</v>
      </c>
      <c r="B216" s="296" t="s">
        <v>569</v>
      </c>
      <c r="C216" s="297">
        <v>-5231248.91</v>
      </c>
      <c r="D216" s="298">
        <v>-2095826.9280364444</v>
      </c>
    </row>
    <row r="217" spans="1:4">
      <c r="A217" s="295">
        <v>36405</v>
      </c>
      <c r="B217" s="296" t="s">
        <v>570</v>
      </c>
      <c r="C217" s="297">
        <v>-836384.28000000014</v>
      </c>
      <c r="D217" s="298">
        <v>-339935.60249945836</v>
      </c>
    </row>
    <row r="218" spans="1:4">
      <c r="A218" s="295">
        <v>36500</v>
      </c>
      <c r="B218" s="296" t="s">
        <v>571</v>
      </c>
      <c r="C218" s="297">
        <v>-10456039.600000001</v>
      </c>
      <c r="D218" s="298">
        <v>-4455263.2468332304</v>
      </c>
    </row>
    <row r="219" spans="1:4">
      <c r="A219" s="295">
        <v>36501</v>
      </c>
      <c r="B219" s="296" t="s">
        <v>572</v>
      </c>
      <c r="C219" s="297">
        <v>-122725.31</v>
      </c>
      <c r="D219" s="298">
        <v>-60856.395760380372</v>
      </c>
    </row>
    <row r="220" spans="1:4">
      <c r="A220" s="295">
        <v>36502</v>
      </c>
      <c r="B220" s="296" t="s">
        <v>573</v>
      </c>
      <c r="C220" s="297">
        <v>-36889.89</v>
      </c>
      <c r="D220" s="298">
        <v>-21095.255375572939</v>
      </c>
    </row>
    <row r="221" spans="1:4">
      <c r="A221" s="295">
        <v>36505</v>
      </c>
      <c r="B221" s="296" t="s">
        <v>574</v>
      </c>
      <c r="C221" s="297">
        <v>-2067874.03</v>
      </c>
      <c r="D221" s="298">
        <v>-823749.94160664722</v>
      </c>
    </row>
    <row r="222" spans="1:4">
      <c r="A222" s="295">
        <v>36600</v>
      </c>
      <c r="B222" s="296" t="s">
        <v>575</v>
      </c>
      <c r="C222" s="297">
        <v>-764083.67999999993</v>
      </c>
      <c r="D222" s="298">
        <v>-285699.39683368651</v>
      </c>
    </row>
    <row r="223" spans="1:4">
      <c r="A223" s="295">
        <v>36601</v>
      </c>
      <c r="B223" s="296" t="s">
        <v>576</v>
      </c>
      <c r="C223" s="297">
        <v>-307037.46000000002</v>
      </c>
      <c r="D223" s="298">
        <v>-178991.64167031672</v>
      </c>
    </row>
    <row r="224" spans="1:4">
      <c r="A224" s="295">
        <v>36700</v>
      </c>
      <c r="B224" s="296" t="s">
        <v>577</v>
      </c>
      <c r="C224" s="297">
        <v>-9060735.7599999998</v>
      </c>
      <c r="D224" s="298">
        <v>-3994227.1463917815</v>
      </c>
    </row>
    <row r="225" spans="1:4">
      <c r="A225" s="295">
        <v>36701</v>
      </c>
      <c r="B225" s="296" t="s">
        <v>578</v>
      </c>
      <c r="C225" s="297">
        <v>-37579.410000000003</v>
      </c>
      <c r="D225" s="298">
        <v>-20043.113935315487</v>
      </c>
    </row>
    <row r="226" spans="1:4">
      <c r="A226" s="295">
        <v>36705</v>
      </c>
      <c r="B226" s="296" t="s">
        <v>579</v>
      </c>
      <c r="C226" s="297">
        <v>-1016039.5700000002</v>
      </c>
      <c r="D226" s="298">
        <v>-432498.82893509528</v>
      </c>
    </row>
    <row r="227" spans="1:4">
      <c r="A227" s="295">
        <v>36800</v>
      </c>
      <c r="B227" s="296" t="s">
        <v>580</v>
      </c>
      <c r="C227" s="297">
        <v>-3304397.17</v>
      </c>
      <c r="D227" s="298">
        <v>-1394041.7255429823</v>
      </c>
    </row>
    <row r="228" spans="1:4">
      <c r="A228" s="295">
        <v>36802</v>
      </c>
      <c r="B228" s="296" t="s">
        <v>581</v>
      </c>
      <c r="C228" s="297">
        <v>-224240</v>
      </c>
      <c r="D228" s="298">
        <v>-115314.50773003441</v>
      </c>
    </row>
    <row r="229" spans="1:4">
      <c r="A229" s="295">
        <v>36810</v>
      </c>
      <c r="B229" s="296" t="s">
        <v>582</v>
      </c>
      <c r="C229" s="297">
        <v>-6399267.5199999996</v>
      </c>
      <c r="D229" s="298">
        <v>-2825274.27407397</v>
      </c>
    </row>
    <row r="230" spans="1:4">
      <c r="A230" s="295">
        <v>36900</v>
      </c>
      <c r="B230" s="296" t="s">
        <v>583</v>
      </c>
      <c r="C230" s="297">
        <v>-643387.56000000006</v>
      </c>
      <c r="D230" s="298">
        <v>-267265.64362896368</v>
      </c>
    </row>
    <row r="231" spans="1:4">
      <c r="A231" s="295">
        <v>36901</v>
      </c>
      <c r="B231" s="296" t="s">
        <v>584</v>
      </c>
      <c r="C231" s="297">
        <v>-246977.40999999997</v>
      </c>
      <c r="D231" s="298">
        <v>-105288.56945730768</v>
      </c>
    </row>
    <row r="232" spans="1:4">
      <c r="A232" s="295">
        <v>36905</v>
      </c>
      <c r="B232" s="296" t="s">
        <v>585</v>
      </c>
      <c r="C232" s="297">
        <v>-242229.5</v>
      </c>
      <c r="D232" s="298">
        <v>-94348.779934416831</v>
      </c>
    </row>
    <row r="233" spans="1:4">
      <c r="A233" s="295">
        <v>37000</v>
      </c>
      <c r="B233" s="296" t="s">
        <v>586</v>
      </c>
      <c r="C233" s="297">
        <v>-2013579.88</v>
      </c>
      <c r="D233" s="298">
        <v>-841010.71411322523</v>
      </c>
    </row>
    <row r="234" spans="1:4" ht="31.5">
      <c r="A234" s="295">
        <v>37001</v>
      </c>
      <c r="B234" s="296" t="s">
        <v>732</v>
      </c>
      <c r="C234" s="297">
        <v>-155294.96000000002</v>
      </c>
      <c r="D234" s="298">
        <v>-72285.615981545227</v>
      </c>
    </row>
    <row r="235" spans="1:4">
      <c r="A235" s="295">
        <v>37005</v>
      </c>
      <c r="B235" s="296" t="s">
        <v>587</v>
      </c>
      <c r="C235" s="297">
        <v>-592659.07000000007</v>
      </c>
      <c r="D235" s="298">
        <v>-210236.85855830894</v>
      </c>
    </row>
    <row r="236" spans="1:4">
      <c r="A236" s="295">
        <v>37100</v>
      </c>
      <c r="B236" s="296" t="s">
        <v>588</v>
      </c>
      <c r="C236" s="297">
        <v>-3266875.3700000006</v>
      </c>
      <c r="D236" s="298">
        <v>-1428275.8158031076</v>
      </c>
    </row>
    <row r="237" spans="1:4">
      <c r="A237" s="295">
        <v>37200</v>
      </c>
      <c r="B237" s="296" t="s">
        <v>589</v>
      </c>
      <c r="C237" s="297">
        <v>-701889.05999999994</v>
      </c>
      <c r="D237" s="298">
        <v>-292709.51160964009</v>
      </c>
    </row>
    <row r="238" spans="1:4">
      <c r="A238" s="295">
        <v>37300</v>
      </c>
      <c r="B238" s="296" t="s">
        <v>590</v>
      </c>
      <c r="C238" s="297">
        <v>-1712973.0500000003</v>
      </c>
      <c r="D238" s="298">
        <v>-748337.84674362873</v>
      </c>
    </row>
    <row r="239" spans="1:4">
      <c r="A239" s="295">
        <v>37301</v>
      </c>
      <c r="B239" s="296" t="s">
        <v>591</v>
      </c>
      <c r="C239" s="297">
        <v>-208509.02000000002</v>
      </c>
      <c r="D239" s="298">
        <v>-90128.918922685596</v>
      </c>
    </row>
    <row r="240" spans="1:4">
      <c r="A240" s="295">
        <v>37305</v>
      </c>
      <c r="B240" s="296" t="s">
        <v>592</v>
      </c>
      <c r="C240" s="297">
        <v>-546512.86</v>
      </c>
      <c r="D240" s="298">
        <v>-173956.43829736384</v>
      </c>
    </row>
    <row r="241" spans="1:4">
      <c r="A241" s="295">
        <v>37400</v>
      </c>
      <c r="B241" s="296" t="s">
        <v>593</v>
      </c>
      <c r="C241" s="297">
        <v>-8536371.7100000009</v>
      </c>
      <c r="D241" s="298">
        <v>-3853874.8500795132</v>
      </c>
    </row>
    <row r="242" spans="1:4">
      <c r="A242" s="295">
        <v>37405</v>
      </c>
      <c r="B242" s="296" t="s">
        <v>594</v>
      </c>
      <c r="C242" s="297">
        <v>-1900534.6099999999</v>
      </c>
      <c r="D242" s="298">
        <v>-741632.37592376559</v>
      </c>
    </row>
    <row r="243" spans="1:4">
      <c r="A243" s="295">
        <v>37500</v>
      </c>
      <c r="B243" s="296" t="s">
        <v>595</v>
      </c>
      <c r="C243" s="297">
        <v>-995344.34000000008</v>
      </c>
      <c r="D243" s="298">
        <v>-402226.17080059211</v>
      </c>
    </row>
    <row r="244" spans="1:4">
      <c r="A244" s="295">
        <v>37600</v>
      </c>
      <c r="B244" s="296" t="s">
        <v>596</v>
      </c>
      <c r="C244" s="297">
        <v>-5533925.629999999</v>
      </c>
      <c r="D244" s="298">
        <v>-2402230.6918667983</v>
      </c>
    </row>
    <row r="245" spans="1:4">
      <c r="A245" s="295">
        <v>37601</v>
      </c>
      <c r="B245" s="296" t="s">
        <v>597</v>
      </c>
      <c r="C245" s="297">
        <v>-439688.67000000004</v>
      </c>
      <c r="D245" s="298">
        <v>-221997.59524320994</v>
      </c>
    </row>
    <row r="246" spans="1:4">
      <c r="A246" s="295">
        <v>37605</v>
      </c>
      <c r="B246" s="296" t="s">
        <v>598</v>
      </c>
      <c r="C246" s="297">
        <v>-737016.57000000007</v>
      </c>
      <c r="D246" s="298">
        <v>-304029.63531731337</v>
      </c>
    </row>
    <row r="247" spans="1:4">
      <c r="A247" s="295">
        <v>37610</v>
      </c>
      <c r="B247" s="296" t="s">
        <v>599</v>
      </c>
      <c r="C247" s="297">
        <v>-1749275.91</v>
      </c>
      <c r="D247" s="298">
        <v>-785266.5379828515</v>
      </c>
    </row>
    <row r="248" spans="1:4">
      <c r="A248" s="295">
        <v>37700</v>
      </c>
      <c r="B248" s="296" t="s">
        <v>600</v>
      </c>
      <c r="C248" s="297">
        <v>-2526159.5299999998</v>
      </c>
      <c r="D248" s="298">
        <v>-1051167.9927031782</v>
      </c>
    </row>
    <row r="249" spans="1:4">
      <c r="A249" s="295">
        <v>37705</v>
      </c>
      <c r="B249" s="296" t="s">
        <v>601</v>
      </c>
      <c r="C249" s="297">
        <v>-801852.78</v>
      </c>
      <c r="D249" s="298">
        <v>-308734.73203934007</v>
      </c>
    </row>
    <row r="250" spans="1:4">
      <c r="A250" s="295">
        <v>37800</v>
      </c>
      <c r="B250" s="296" t="s">
        <v>602</v>
      </c>
      <c r="C250" s="297">
        <v>-7704114.9399999995</v>
      </c>
      <c r="D250" s="298">
        <v>-3196945.3869725727</v>
      </c>
    </row>
    <row r="251" spans="1:4">
      <c r="A251" s="295">
        <v>37801</v>
      </c>
      <c r="B251" s="296" t="s">
        <v>603</v>
      </c>
      <c r="C251" s="297">
        <v>-56628.979999999996</v>
      </c>
      <c r="D251" s="298">
        <v>-31967.9071358734</v>
      </c>
    </row>
    <row r="252" spans="1:4">
      <c r="A252" s="295">
        <v>37805</v>
      </c>
      <c r="B252" s="296" t="s">
        <v>604</v>
      </c>
      <c r="C252" s="297">
        <v>-629339.41999999993</v>
      </c>
      <c r="D252" s="298">
        <v>-237140.41779307096</v>
      </c>
    </row>
    <row r="253" spans="1:4">
      <c r="A253" s="295">
        <v>37900</v>
      </c>
      <c r="B253" s="296" t="s">
        <v>605</v>
      </c>
      <c r="C253" s="297">
        <v>-4223637.1800000006</v>
      </c>
      <c r="D253" s="298">
        <v>-1664510.0689137476</v>
      </c>
    </row>
    <row r="254" spans="1:4">
      <c r="A254" s="295">
        <v>37901</v>
      </c>
      <c r="B254" s="296" t="s">
        <v>606</v>
      </c>
      <c r="C254" s="297">
        <v>-107581.16</v>
      </c>
      <c r="D254" s="298">
        <v>-43799.777958372841</v>
      </c>
    </row>
    <row r="255" spans="1:4">
      <c r="A255" s="295">
        <v>37905</v>
      </c>
      <c r="B255" s="296" t="s">
        <v>607</v>
      </c>
      <c r="C255" s="297">
        <v>-523242.29000000004</v>
      </c>
      <c r="D255" s="298">
        <v>-186319.76823665528</v>
      </c>
    </row>
    <row r="256" spans="1:4">
      <c r="A256" s="295">
        <v>38000</v>
      </c>
      <c r="B256" s="296" t="s">
        <v>608</v>
      </c>
      <c r="C256" s="297">
        <v>-6853997.8700000001</v>
      </c>
      <c r="D256" s="298">
        <v>-2945413.8247121051</v>
      </c>
    </row>
    <row r="257" spans="1:4">
      <c r="A257" s="295">
        <v>38005</v>
      </c>
      <c r="B257" s="296" t="s">
        <v>609</v>
      </c>
      <c r="C257" s="297">
        <v>-1441311.6399999997</v>
      </c>
      <c r="D257" s="298">
        <v>-559100.02057646145</v>
      </c>
    </row>
    <row r="258" spans="1:4">
      <c r="A258" s="295">
        <v>38100</v>
      </c>
      <c r="B258" s="296" t="s">
        <v>610</v>
      </c>
      <c r="C258" s="297">
        <v>-3132438.47</v>
      </c>
      <c r="D258" s="298">
        <v>-1314024.3965938</v>
      </c>
    </row>
    <row r="259" spans="1:4">
      <c r="A259" s="295">
        <v>38105</v>
      </c>
      <c r="B259" s="296" t="s">
        <v>611</v>
      </c>
      <c r="C259" s="297">
        <v>-633268.66</v>
      </c>
      <c r="D259" s="298">
        <v>-245972.96394002301</v>
      </c>
    </row>
    <row r="260" spans="1:4">
      <c r="A260" s="295">
        <v>38200</v>
      </c>
      <c r="B260" s="296" t="s">
        <v>612</v>
      </c>
      <c r="C260" s="297">
        <v>-2907442.1600000006</v>
      </c>
      <c r="D260" s="298">
        <v>-1192875.6148165625</v>
      </c>
    </row>
    <row r="261" spans="1:4">
      <c r="A261" s="295">
        <v>38205</v>
      </c>
      <c r="B261" s="296" t="s">
        <v>613</v>
      </c>
      <c r="C261" s="297">
        <v>-467849.19999999995</v>
      </c>
      <c r="D261" s="298">
        <v>-183368.90791784253</v>
      </c>
    </row>
    <row r="262" spans="1:4">
      <c r="A262" s="295">
        <v>38210</v>
      </c>
      <c r="B262" s="296" t="s">
        <v>614</v>
      </c>
      <c r="C262" s="297">
        <v>-1107309.23</v>
      </c>
      <c r="D262" s="298">
        <v>-463301.72277405433</v>
      </c>
    </row>
    <row r="263" spans="1:4">
      <c r="A263" s="295">
        <v>38300</v>
      </c>
      <c r="B263" s="296" t="s">
        <v>615</v>
      </c>
      <c r="C263" s="297">
        <v>-2276425.1</v>
      </c>
      <c r="D263" s="298">
        <v>-955384.10435115744</v>
      </c>
    </row>
    <row r="264" spans="1:4">
      <c r="A264" s="295">
        <v>38400</v>
      </c>
      <c r="B264" s="296" t="s">
        <v>616</v>
      </c>
      <c r="C264" s="297">
        <v>-3000442.32</v>
      </c>
      <c r="D264" s="298">
        <v>-1237554.737119775</v>
      </c>
    </row>
    <row r="265" spans="1:4">
      <c r="A265" s="295">
        <v>38402</v>
      </c>
      <c r="B265" s="296" t="s">
        <v>617</v>
      </c>
      <c r="C265" s="297">
        <v>-201259.07</v>
      </c>
      <c r="D265" s="298">
        <v>-93146.122347026583</v>
      </c>
    </row>
    <row r="266" spans="1:4">
      <c r="A266" s="295">
        <v>38405</v>
      </c>
      <c r="B266" s="296" t="s">
        <v>618</v>
      </c>
      <c r="C266" s="297">
        <v>-706984.56999999983</v>
      </c>
      <c r="D266" s="298">
        <v>-297942.56930460047</v>
      </c>
    </row>
    <row r="267" spans="1:4">
      <c r="A267" s="295">
        <v>38500</v>
      </c>
      <c r="B267" s="296" t="s">
        <v>619</v>
      </c>
      <c r="C267" s="297">
        <v>-2251005.58</v>
      </c>
      <c r="D267" s="298">
        <v>-915104.64536211628</v>
      </c>
    </row>
    <row r="268" spans="1:4">
      <c r="A268" s="295">
        <v>38600</v>
      </c>
      <c r="B268" s="296" t="s">
        <v>620</v>
      </c>
      <c r="C268" s="297">
        <v>-2857519.09</v>
      </c>
      <c r="D268" s="298">
        <v>-1160361.2457385834</v>
      </c>
    </row>
    <row r="269" spans="1:4">
      <c r="A269" s="295">
        <v>38601</v>
      </c>
      <c r="B269" s="296" t="s">
        <v>621</v>
      </c>
      <c r="C269" s="297">
        <v>-34507.68</v>
      </c>
      <c r="D269" s="298">
        <v>-17878.786579886346</v>
      </c>
    </row>
    <row r="270" spans="1:4">
      <c r="A270" s="295">
        <v>38602</v>
      </c>
      <c r="B270" s="296" t="s">
        <v>622</v>
      </c>
      <c r="C270" s="297">
        <v>-236928.02999999997</v>
      </c>
      <c r="D270" s="298">
        <v>-108582.17475201313</v>
      </c>
    </row>
    <row r="271" spans="1:4">
      <c r="A271" s="295">
        <v>38605</v>
      </c>
      <c r="B271" s="296" t="s">
        <v>623</v>
      </c>
      <c r="C271" s="297">
        <v>-750209.19</v>
      </c>
      <c r="D271" s="298">
        <v>-286060.98267340538</v>
      </c>
    </row>
    <row r="272" spans="1:4">
      <c r="A272" s="295">
        <v>38610</v>
      </c>
      <c r="B272" s="296" t="s">
        <v>624</v>
      </c>
      <c r="C272" s="297">
        <v>-646287.52</v>
      </c>
      <c r="D272" s="298">
        <v>-273648.09224546427</v>
      </c>
    </row>
    <row r="273" spans="1:4">
      <c r="A273" s="295">
        <v>38620</v>
      </c>
      <c r="B273" s="296" t="s">
        <v>625</v>
      </c>
      <c r="C273" s="297">
        <v>-483873.17</v>
      </c>
      <c r="D273" s="298">
        <v>-189587.54614375782</v>
      </c>
    </row>
    <row r="274" spans="1:4">
      <c r="A274" s="295">
        <v>38700</v>
      </c>
      <c r="B274" s="296" t="s">
        <v>626</v>
      </c>
      <c r="C274" s="297">
        <v>-827765.95</v>
      </c>
      <c r="D274" s="298">
        <v>-358442.89155322913</v>
      </c>
    </row>
    <row r="275" spans="1:4">
      <c r="A275" s="295">
        <v>38701</v>
      </c>
      <c r="B275" s="296" t="s">
        <v>627</v>
      </c>
      <c r="C275" s="297">
        <v>-58950.68</v>
      </c>
      <c r="D275" s="298">
        <v>-23369.061483932077</v>
      </c>
    </row>
    <row r="276" spans="1:4">
      <c r="A276" s="295">
        <v>38800</v>
      </c>
      <c r="B276" s="296" t="s">
        <v>628</v>
      </c>
      <c r="C276" s="297">
        <v>-1496902.9299999997</v>
      </c>
      <c r="D276" s="298">
        <v>-620247.44153278938</v>
      </c>
    </row>
    <row r="277" spans="1:4">
      <c r="A277" s="295">
        <v>38801</v>
      </c>
      <c r="B277" s="296" t="s">
        <v>629</v>
      </c>
      <c r="C277" s="297">
        <v>-122268.87</v>
      </c>
      <c r="D277" s="298">
        <v>-61908.843850656172</v>
      </c>
    </row>
    <row r="278" spans="1:4">
      <c r="A278" s="295">
        <v>38900</v>
      </c>
      <c r="B278" s="296" t="s">
        <v>630</v>
      </c>
      <c r="C278" s="297">
        <v>-341722.16000000003</v>
      </c>
      <c r="D278" s="298">
        <v>-143734.13466676837</v>
      </c>
    </row>
    <row r="279" spans="1:4">
      <c r="A279" s="295">
        <v>39000</v>
      </c>
      <c r="B279" s="296" t="s">
        <v>631</v>
      </c>
      <c r="C279" s="297">
        <v>-14880288.709999999</v>
      </c>
      <c r="D279" s="298">
        <v>-6524759.0036454303</v>
      </c>
    </row>
    <row r="280" spans="1:4">
      <c r="A280" s="295">
        <v>39100</v>
      </c>
      <c r="B280" s="296" t="s">
        <v>632</v>
      </c>
      <c r="C280" s="297">
        <v>-2036838.1400000001</v>
      </c>
      <c r="D280" s="298">
        <v>-779335.92710536311</v>
      </c>
    </row>
    <row r="281" spans="1:4">
      <c r="A281" s="295">
        <v>39101</v>
      </c>
      <c r="B281" s="296" t="s">
        <v>633</v>
      </c>
      <c r="C281" s="297">
        <v>-267972.53000000003</v>
      </c>
      <c r="D281" s="298">
        <v>-111425.36047777817</v>
      </c>
    </row>
    <row r="282" spans="1:4">
      <c r="A282" s="295">
        <v>39105</v>
      </c>
      <c r="B282" s="296" t="s">
        <v>634</v>
      </c>
      <c r="C282" s="297">
        <v>-777320.7699999999</v>
      </c>
      <c r="D282" s="298">
        <v>-290752.29711474769</v>
      </c>
    </row>
    <row r="283" spans="1:4">
      <c r="A283" s="295">
        <v>39200</v>
      </c>
      <c r="B283" s="296" t="s">
        <v>635</v>
      </c>
      <c r="C283" s="297">
        <v>-63770696.660000004</v>
      </c>
      <c r="D283" s="298">
        <v>-27959324.472347256</v>
      </c>
    </row>
    <row r="284" spans="1:4">
      <c r="A284" s="295">
        <v>39201</v>
      </c>
      <c r="B284" s="296" t="s">
        <v>636</v>
      </c>
      <c r="C284" s="297">
        <v>-153140.55000000002</v>
      </c>
      <c r="D284" s="298">
        <v>-77059.107383805167</v>
      </c>
    </row>
    <row r="285" spans="1:4">
      <c r="A285" s="295">
        <v>39204</v>
      </c>
      <c r="B285" s="296" t="s">
        <v>637</v>
      </c>
      <c r="C285" s="297">
        <v>-264367.55</v>
      </c>
      <c r="D285" s="298">
        <v>-139746.96107467893</v>
      </c>
    </row>
    <row r="286" spans="1:4">
      <c r="A286" s="295">
        <v>39205</v>
      </c>
      <c r="B286" s="296" t="s">
        <v>638</v>
      </c>
      <c r="C286" s="297">
        <v>-5582084.6600000001</v>
      </c>
      <c r="D286" s="298">
        <v>-2204713.3046951168</v>
      </c>
    </row>
    <row r="287" spans="1:4">
      <c r="A287" s="295">
        <v>39208</v>
      </c>
      <c r="B287" s="296" t="s">
        <v>639</v>
      </c>
      <c r="C287" s="297">
        <v>-355028.77</v>
      </c>
      <c r="D287" s="298">
        <v>-179609.64268823806</v>
      </c>
    </row>
    <row r="288" spans="1:4">
      <c r="A288" s="295">
        <v>39209</v>
      </c>
      <c r="B288" s="296" t="s">
        <v>640</v>
      </c>
      <c r="C288" s="297">
        <v>-145439.23000000001</v>
      </c>
      <c r="D288" s="298">
        <v>-77359.640046118919</v>
      </c>
    </row>
    <row r="289" spans="1:4">
      <c r="A289" s="295">
        <v>39220</v>
      </c>
      <c r="B289" s="296" t="s">
        <v>733</v>
      </c>
      <c r="C289" s="297">
        <v>-59123.740000000005</v>
      </c>
      <c r="D289" s="298">
        <v>-30040.582916704636</v>
      </c>
    </row>
    <row r="290" spans="1:4">
      <c r="A290" s="295">
        <v>39300</v>
      </c>
      <c r="B290" s="296" t="s">
        <v>641</v>
      </c>
      <c r="C290" s="297">
        <v>-755998.92</v>
      </c>
      <c r="D290" s="298">
        <v>-295269.79229757166</v>
      </c>
    </row>
    <row r="291" spans="1:4">
      <c r="A291" s="295">
        <v>39301</v>
      </c>
      <c r="B291" s="296" t="s">
        <v>642</v>
      </c>
      <c r="C291" s="297">
        <v>-33437.22</v>
      </c>
      <c r="D291" s="298">
        <v>-15894.645688248218</v>
      </c>
    </row>
    <row r="292" spans="1:4">
      <c r="A292" s="295">
        <v>39400</v>
      </c>
      <c r="B292" s="296" t="s">
        <v>643</v>
      </c>
      <c r="C292" s="297">
        <v>-549029.81000000006</v>
      </c>
      <c r="D292" s="298">
        <v>-200493.31847713431</v>
      </c>
    </row>
    <row r="293" spans="1:4">
      <c r="A293" s="295">
        <v>39401</v>
      </c>
      <c r="B293" s="296" t="s">
        <v>644</v>
      </c>
      <c r="C293" s="297">
        <v>-386749.13</v>
      </c>
      <c r="D293" s="298">
        <v>-214331.81070318897</v>
      </c>
    </row>
    <row r="294" spans="1:4">
      <c r="A294" s="295">
        <v>39500</v>
      </c>
      <c r="B294" s="296" t="s">
        <v>645</v>
      </c>
      <c r="C294" s="297">
        <v>-1991750.27</v>
      </c>
      <c r="D294" s="298">
        <v>-868569.90851909947</v>
      </c>
    </row>
    <row r="295" spans="1:4">
      <c r="A295" s="295">
        <v>39501</v>
      </c>
      <c r="B295" s="296" t="s">
        <v>646</v>
      </c>
      <c r="C295" s="297">
        <v>-51315.009999999995</v>
      </c>
      <c r="D295" s="298">
        <v>-22980.789593762129</v>
      </c>
    </row>
    <row r="296" spans="1:4">
      <c r="A296" s="295">
        <v>39600</v>
      </c>
      <c r="B296" s="296" t="s">
        <v>647</v>
      </c>
      <c r="C296" s="297">
        <v>-6560163.79</v>
      </c>
      <c r="D296" s="298">
        <v>-2674001.6130466168</v>
      </c>
    </row>
    <row r="297" spans="1:4">
      <c r="A297" s="295">
        <v>39605</v>
      </c>
      <c r="B297" s="296" t="s">
        <v>648</v>
      </c>
      <c r="C297" s="297">
        <v>-969198.40999999992</v>
      </c>
      <c r="D297" s="298">
        <v>-379251.15230396658</v>
      </c>
    </row>
    <row r="298" spans="1:4">
      <c r="A298" s="295">
        <v>39700</v>
      </c>
      <c r="B298" s="296" t="s">
        <v>649</v>
      </c>
      <c r="C298" s="297">
        <v>-3484931.4999999995</v>
      </c>
      <c r="D298" s="298">
        <v>-1465389.7364852265</v>
      </c>
    </row>
    <row r="299" spans="1:4">
      <c r="A299" s="295">
        <v>39703</v>
      </c>
      <c r="B299" s="296" t="s">
        <v>650</v>
      </c>
      <c r="C299" s="297">
        <v>-205809.04</v>
      </c>
      <c r="D299" s="298">
        <v>-106284.45239031261</v>
      </c>
    </row>
    <row r="300" spans="1:4">
      <c r="A300" s="295">
        <v>39705</v>
      </c>
      <c r="B300" s="296" t="s">
        <v>651</v>
      </c>
      <c r="C300" s="297">
        <v>-932702.7699999999</v>
      </c>
      <c r="D300" s="298">
        <v>-359839.72837116505</v>
      </c>
    </row>
    <row r="301" spans="1:4">
      <c r="A301" s="295">
        <v>39800</v>
      </c>
      <c r="B301" s="296" t="s">
        <v>652</v>
      </c>
      <c r="C301" s="297">
        <v>-3929400.7100000004</v>
      </c>
      <c r="D301" s="298">
        <v>-1594649.9815433512</v>
      </c>
    </row>
    <row r="302" spans="1:4">
      <c r="A302" s="295">
        <v>39805</v>
      </c>
      <c r="B302" s="296" t="s">
        <v>653</v>
      </c>
      <c r="C302" s="297">
        <v>-474521.84</v>
      </c>
      <c r="D302" s="298">
        <v>-185528.20962891015</v>
      </c>
    </row>
    <row r="303" spans="1:4">
      <c r="A303" s="295">
        <v>39900</v>
      </c>
      <c r="B303" s="296" t="s">
        <v>654</v>
      </c>
      <c r="C303" s="297">
        <v>-2021281.27</v>
      </c>
      <c r="D303" s="298">
        <v>-808871.01851954835</v>
      </c>
    </row>
    <row r="304" spans="1:4">
      <c r="A304" s="295">
        <v>40000</v>
      </c>
      <c r="B304" s="296" t="s">
        <v>655</v>
      </c>
      <c r="C304" s="297">
        <v>-4941924.7200000007</v>
      </c>
      <c r="D304" s="298">
        <v>-1384340.341310259</v>
      </c>
    </row>
    <row r="305" spans="1:4">
      <c r="A305" s="295">
        <v>51000</v>
      </c>
      <c r="B305" s="296" t="s">
        <v>656</v>
      </c>
      <c r="C305" s="297">
        <v>-35286965.799999997</v>
      </c>
      <c r="D305" s="298">
        <v>-12704527.441417411</v>
      </c>
    </row>
    <row r="306" spans="1:4">
      <c r="A306" s="331">
        <v>51000.2</v>
      </c>
      <c r="B306" s="296" t="s">
        <v>657</v>
      </c>
      <c r="C306" s="297">
        <v>-39656</v>
      </c>
      <c r="D306" s="298">
        <v>-9226.7211867407586</v>
      </c>
    </row>
    <row r="307" spans="1:4">
      <c r="A307" s="331">
        <v>51000.3</v>
      </c>
      <c r="B307" s="296" t="s">
        <v>658</v>
      </c>
      <c r="C307" s="297">
        <v>-953347</v>
      </c>
      <c r="D307" s="298">
        <v>-343561.60004161589</v>
      </c>
    </row>
    <row r="308" spans="1:4">
      <c r="A308" s="295">
        <v>60000</v>
      </c>
      <c r="B308" s="296" t="s">
        <v>659</v>
      </c>
      <c r="C308" s="297">
        <v>-233884.37999999998</v>
      </c>
      <c r="D308" s="298">
        <v>-61948.839869379364</v>
      </c>
    </row>
    <row r="309" spans="1:4">
      <c r="A309" s="295">
        <v>90901</v>
      </c>
      <c r="B309" s="296" t="s">
        <v>660</v>
      </c>
      <c r="C309" s="297">
        <v>-962335.51</v>
      </c>
      <c r="D309" s="298">
        <v>-389023.17036378238</v>
      </c>
    </row>
    <row r="310" spans="1:4">
      <c r="A310" s="295">
        <v>91041</v>
      </c>
      <c r="B310" s="296" t="s">
        <v>661</v>
      </c>
      <c r="C310" s="297">
        <v>-178496.17</v>
      </c>
      <c r="D310" s="298">
        <v>-81102.575072669686</v>
      </c>
    </row>
    <row r="311" spans="1:4">
      <c r="A311" s="295">
        <v>91111</v>
      </c>
      <c r="B311" s="296" t="s">
        <v>662</v>
      </c>
      <c r="C311" s="297">
        <v>-99901.799999999988</v>
      </c>
      <c r="D311" s="298">
        <v>-34039.845798899551</v>
      </c>
    </row>
    <row r="312" spans="1:4">
      <c r="A312" s="295">
        <v>91151</v>
      </c>
      <c r="B312" s="296" t="s">
        <v>663</v>
      </c>
      <c r="C312" s="297">
        <v>-241946.81000000003</v>
      </c>
      <c r="D312" s="298">
        <v>-108926.68562073608</v>
      </c>
    </row>
    <row r="313" spans="1:4">
      <c r="A313" s="295">
        <v>98101</v>
      </c>
      <c r="B313" s="296" t="s">
        <v>664</v>
      </c>
      <c r="C313" s="297">
        <v>-1197087.95</v>
      </c>
      <c r="D313" s="298">
        <v>-497272.21230058314</v>
      </c>
    </row>
    <row r="314" spans="1:4">
      <c r="A314" s="295">
        <v>98103</v>
      </c>
      <c r="B314" s="296" t="s">
        <v>665</v>
      </c>
      <c r="C314" s="297">
        <v>-234932.69</v>
      </c>
      <c r="D314" s="298">
        <v>-96141.230072977778</v>
      </c>
    </row>
    <row r="315" spans="1:4">
      <c r="A315" s="295">
        <v>98111</v>
      </c>
      <c r="B315" s="296" t="s">
        <v>666</v>
      </c>
      <c r="C315" s="297">
        <v>-415940.95</v>
      </c>
      <c r="D315" s="298">
        <v>-183939.0850235704</v>
      </c>
    </row>
    <row r="316" spans="1:4">
      <c r="A316" s="295">
        <v>98131</v>
      </c>
      <c r="B316" s="296" t="s">
        <v>667</v>
      </c>
      <c r="C316" s="297">
        <v>-118685.78</v>
      </c>
      <c r="D316" s="298">
        <v>-42539.074063175212</v>
      </c>
    </row>
    <row r="317" spans="1:4">
      <c r="A317" s="295">
        <v>99401</v>
      </c>
      <c r="B317" s="296" t="s">
        <v>668</v>
      </c>
      <c r="C317" s="297">
        <v>-361973.77999999997</v>
      </c>
      <c r="D317" s="298">
        <v>-141618.55110185847</v>
      </c>
    </row>
    <row r="318" spans="1:4">
      <c r="A318" s="295">
        <v>99521</v>
      </c>
      <c r="B318" s="296" t="s">
        <v>669</v>
      </c>
      <c r="C318" s="297">
        <v>-186212.16999999998</v>
      </c>
      <c r="D318" s="298">
        <v>-88425.840837244454</v>
      </c>
    </row>
    <row r="319" spans="1:4" s="307" customFormat="1" ht="16.5" thickBot="1">
      <c r="A319" s="295">
        <v>99831</v>
      </c>
      <c r="B319" s="296" t="s">
        <v>670</v>
      </c>
      <c r="C319" s="302">
        <v>-26712.519999999997</v>
      </c>
      <c r="D319" s="303">
        <v>-10127.385621561041</v>
      </c>
    </row>
    <row r="320" spans="1:4" s="307" customFormat="1" ht="18" customHeight="1" thickBot="1">
      <c r="A320" s="308"/>
      <c r="B320" s="309" t="s">
        <v>325</v>
      </c>
      <c r="C320" s="314">
        <v>-1163115168.7600002</v>
      </c>
      <c r="D320" s="315">
        <v>-475200000.00000024</v>
      </c>
    </row>
    <row r="321" spans="1:4" ht="18" customHeight="1">
      <c r="A321" s="317"/>
      <c r="B321" s="318"/>
      <c r="C321" s="319"/>
      <c r="D321" s="320"/>
    </row>
    <row r="322" spans="1:4" ht="18" customHeight="1"/>
    <row r="323" spans="1:4" ht="18" customHeight="1"/>
    <row r="324" spans="1:4" ht="18" customHeight="1"/>
    <row r="325" spans="1:4" ht="18" customHeight="1"/>
    <row r="326" spans="1:4" ht="18" customHeight="1"/>
    <row r="327" spans="1:4" ht="18" customHeight="1"/>
    <row r="328" spans="1:4" ht="18" customHeight="1"/>
    <row r="329" spans="1:4" ht="18" customHeight="1"/>
    <row r="330" spans="1:4" ht="18" customHeight="1"/>
    <row r="331" spans="1:4" ht="18" customHeight="1"/>
    <row r="332" spans="1:4" ht="18" customHeight="1"/>
    <row r="333" spans="1:4" ht="18" customHeight="1"/>
    <row r="334" spans="1:4" ht="18" customHeight="1"/>
    <row r="335" spans="1:4" ht="18" customHeight="1"/>
    <row r="336" spans="1:4" ht="18" customHeight="1"/>
    <row r="337" ht="18" customHeight="1"/>
    <row r="338" ht="18" customHeight="1"/>
    <row r="339" ht="18" customHeight="1"/>
    <row r="340" ht="18" customHeight="1"/>
    <row r="341" ht="18" customHeight="1"/>
    <row r="342" ht="18" customHeight="1"/>
    <row r="343" ht="18" customHeight="1"/>
    <row r="344" ht="18" customHeight="1"/>
    <row r="345" ht="18" customHeight="1"/>
    <row r="346" ht="18" customHeight="1"/>
    <row r="347" ht="18" customHeight="1"/>
    <row r="348" ht="18" customHeight="1"/>
    <row r="349" ht="18" customHeight="1"/>
    <row r="350" ht="36" customHeight="1"/>
    <row r="351" ht="18" customHeight="1"/>
    <row r="352" ht="18" customHeight="1"/>
    <row r="353" ht="18" customHeight="1"/>
    <row r="354" ht="18" customHeight="1"/>
    <row r="355" ht="18" customHeight="1"/>
    <row r="356" ht="18" customHeight="1"/>
    <row r="357" ht="18" customHeight="1"/>
    <row r="358" ht="18" customHeight="1"/>
    <row r="359" ht="18" customHeight="1"/>
    <row r="360" ht="18" customHeight="1"/>
    <row r="361" ht="18" customHeight="1"/>
    <row r="362" ht="18" customHeight="1"/>
    <row r="363" ht="18" customHeight="1"/>
    <row r="364" ht="54" customHeight="1"/>
    <row r="365" ht="18" customHeight="1"/>
    <row r="366" ht="18" customHeight="1"/>
    <row r="367" ht="18" customHeight="1"/>
    <row r="368" ht="18" customHeight="1"/>
    <row r="369" ht="18" customHeight="1"/>
    <row r="370" ht="18" customHeight="1"/>
    <row r="371" ht="18" customHeight="1"/>
    <row r="372" ht="18" customHeight="1"/>
    <row r="373" ht="18" customHeight="1"/>
    <row r="374" ht="18" customHeight="1"/>
    <row r="375" ht="18" customHeight="1"/>
    <row r="376" ht="18" customHeight="1"/>
    <row r="377" ht="18" customHeight="1"/>
    <row r="378" ht="18" customHeight="1"/>
    <row r="379" ht="18" customHeight="1"/>
    <row r="380" ht="18" customHeight="1"/>
    <row r="381" ht="18" customHeight="1"/>
    <row r="382" ht="18" customHeight="1"/>
    <row r="383" ht="18" customHeight="1"/>
    <row r="384" ht="18" customHeight="1"/>
    <row r="385" ht="18" customHeight="1"/>
    <row r="386" ht="18" customHeight="1"/>
    <row r="387" ht="18" customHeight="1"/>
    <row r="388" ht="18" customHeight="1"/>
    <row r="389" ht="18" customHeight="1"/>
    <row r="390" ht="18" customHeight="1"/>
    <row r="391" ht="18" customHeight="1"/>
    <row r="392" ht="18" customHeight="1"/>
    <row r="393" ht="18" customHeight="1"/>
    <row r="394" ht="18" customHeight="1"/>
    <row r="395" ht="18" customHeight="1"/>
    <row r="396" ht="18" customHeight="1"/>
    <row r="397" ht="18" customHeight="1"/>
    <row r="398" ht="18" customHeight="1"/>
    <row r="399" ht="18" customHeight="1"/>
    <row r="400" ht="18" customHeight="1"/>
    <row r="401" ht="18" customHeight="1"/>
    <row r="402" ht="18" customHeight="1"/>
    <row r="403" ht="18" customHeight="1"/>
    <row r="404" ht="18" customHeight="1"/>
    <row r="405" ht="18" customHeight="1"/>
    <row r="406" ht="18" customHeight="1"/>
    <row r="407" ht="18" customHeight="1"/>
    <row r="408" ht="18" customHeight="1"/>
    <row r="409" ht="18" customHeight="1"/>
    <row r="410" ht="18" customHeight="1"/>
    <row r="411" ht="18" customHeight="1"/>
    <row r="412" ht="18" customHeight="1"/>
    <row r="413" ht="18" customHeight="1"/>
    <row r="414" ht="18" customHeight="1"/>
    <row r="415" ht="18" customHeight="1"/>
    <row r="416" ht="18" customHeight="1"/>
    <row r="417" ht="18" customHeight="1"/>
    <row r="418" ht="18" customHeight="1"/>
    <row r="419" ht="18" customHeight="1"/>
    <row r="420" ht="18" customHeight="1"/>
    <row r="421" ht="18" customHeight="1"/>
    <row r="422" ht="18" customHeight="1"/>
    <row r="423" ht="18" customHeight="1"/>
    <row r="424" ht="18" customHeight="1"/>
    <row r="425" ht="18" customHeight="1"/>
    <row r="426" ht="18" customHeight="1"/>
    <row r="427" ht="18" customHeight="1"/>
    <row r="428" ht="18" customHeight="1"/>
    <row r="429" ht="18" customHeight="1"/>
    <row r="430" ht="18" customHeight="1"/>
    <row r="431" ht="18" customHeight="1"/>
    <row r="432" ht="18" customHeight="1"/>
    <row r="433" ht="18" customHeight="1"/>
    <row r="434" ht="18" customHeight="1"/>
    <row r="435" ht="18" customHeight="1"/>
    <row r="436" ht="18" customHeight="1"/>
    <row r="437" ht="18" customHeight="1"/>
    <row r="438" ht="18" customHeight="1"/>
    <row r="439" ht="18" customHeight="1"/>
    <row r="440" ht="18" customHeight="1"/>
    <row r="441" ht="18" customHeight="1"/>
  </sheetData>
  <printOptions horizontalCentered="1"/>
  <pageMargins left="0.25" right="0.25" top="0.75" bottom="0.75" header="0.25" footer="0.25"/>
  <pageSetup scale="40" firstPageNumber="7" fitToWidth="3" orientation="landscape" verticalDpi="300" r:id="rId1"/>
  <headerFooter scaleWithDoc="0" alignWithMargins="0">
    <oddHeader>&amp;L&amp;"Arial,Bold"APPENDIX: GASB 75 Calculations for North Carolina State Health Plan
Information as of June 30, 2018 to be Reported June 30, 2019</oddHeader>
    <oddFooter>&amp;L&amp;G&amp;R&amp;P</oddFooter>
  </headerFooter>
  <rowBreaks count="1" manualBreakCount="1">
    <brk id="321" max="16383" man="1"/>
  </rowBreaks>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311"/>
  <sheetViews>
    <sheetView zoomScale="80" zoomScaleNormal="80" workbookViewId="0">
      <selection activeCell="A30" sqref="A30"/>
    </sheetView>
  </sheetViews>
  <sheetFormatPr defaultColWidth="9.140625" defaultRowHeight="15"/>
  <cols>
    <col min="1" max="1" width="12.140625" style="3" bestFit="1" customWidth="1"/>
    <col min="2" max="2" width="53.7109375" style="3" bestFit="1" customWidth="1"/>
    <col min="3" max="3" width="28.28515625" style="6" customWidth="1"/>
    <col min="4" max="16384" width="9.140625" style="3"/>
  </cols>
  <sheetData>
    <row r="1" spans="1:3">
      <c r="A1" s="9" t="s">
        <v>330</v>
      </c>
      <c r="B1" s="9" t="s">
        <v>331</v>
      </c>
      <c r="C1" s="8" t="s">
        <v>744</v>
      </c>
    </row>
    <row r="2" spans="1:3">
      <c r="A2" s="2" t="s">
        <v>360</v>
      </c>
      <c r="B2" s="3" t="s">
        <v>671</v>
      </c>
      <c r="C2" s="1">
        <v>0</v>
      </c>
    </row>
    <row r="3" spans="1:3">
      <c r="A3" s="3">
        <v>10200</v>
      </c>
      <c r="B3" s="3" t="s">
        <v>0</v>
      </c>
      <c r="C3" s="1">
        <v>1054383.45</v>
      </c>
    </row>
    <row r="4" spans="1:3">
      <c r="A4" s="3">
        <v>10400</v>
      </c>
      <c r="B4" s="3" t="s">
        <v>1</v>
      </c>
      <c r="C4" s="1">
        <v>3065485.26</v>
      </c>
    </row>
    <row r="5" spans="1:3">
      <c r="A5" s="3">
        <v>10500</v>
      </c>
      <c r="B5" s="3" t="s">
        <v>2</v>
      </c>
      <c r="C5" s="1">
        <v>700465.87</v>
      </c>
    </row>
    <row r="6" spans="1:3">
      <c r="A6" s="3">
        <v>10700</v>
      </c>
      <c r="B6" s="3" t="s">
        <v>332</v>
      </c>
      <c r="C6" s="1">
        <v>5122785.29</v>
      </c>
    </row>
    <row r="7" spans="1:3">
      <c r="A7" s="3">
        <v>10800</v>
      </c>
      <c r="B7" s="3" t="s">
        <v>3</v>
      </c>
      <c r="C7" s="1">
        <v>20950122.559999999</v>
      </c>
    </row>
    <row r="8" spans="1:3">
      <c r="A8" s="3">
        <v>10850</v>
      </c>
      <c r="B8" s="3" t="s">
        <v>4</v>
      </c>
      <c r="C8" s="1">
        <v>232033.58</v>
      </c>
    </row>
    <row r="9" spans="1:3">
      <c r="A9" s="3">
        <v>10900</v>
      </c>
      <c r="B9" s="3" t="s">
        <v>5</v>
      </c>
      <c r="C9" s="1">
        <v>1862427.62</v>
      </c>
    </row>
    <row r="10" spans="1:3">
      <c r="A10" s="3">
        <v>10910</v>
      </c>
      <c r="B10" s="3" t="s">
        <v>6</v>
      </c>
      <c r="C10" s="1">
        <v>310616.96000000002</v>
      </c>
    </row>
    <row r="11" spans="1:3">
      <c r="A11" s="3">
        <v>10930</v>
      </c>
      <c r="B11" s="3" t="s">
        <v>7</v>
      </c>
      <c r="C11" s="1">
        <v>5603562.1200000001</v>
      </c>
    </row>
    <row r="12" spans="1:3">
      <c r="A12" s="3">
        <v>10940</v>
      </c>
      <c r="B12" s="3" t="s">
        <v>8</v>
      </c>
      <c r="C12" s="1">
        <v>754965.66</v>
      </c>
    </row>
    <row r="13" spans="1:3">
      <c r="A13" s="3">
        <v>10950</v>
      </c>
      <c r="B13" s="3" t="s">
        <v>9</v>
      </c>
      <c r="C13" s="1">
        <v>874245.78</v>
      </c>
    </row>
    <row r="14" spans="1:3">
      <c r="A14" s="3">
        <v>11050</v>
      </c>
      <c r="B14" s="3" t="s">
        <v>712</v>
      </c>
      <c r="C14" s="1">
        <v>272269.62</v>
      </c>
    </row>
    <row r="15" spans="1:3">
      <c r="A15" s="3">
        <v>11300</v>
      </c>
      <c r="B15" s="3" t="s">
        <v>10</v>
      </c>
      <c r="C15" s="1">
        <v>5387846.9899999993</v>
      </c>
    </row>
    <row r="16" spans="1:3">
      <c r="A16" s="3">
        <v>11310</v>
      </c>
      <c r="B16" s="3" t="s">
        <v>11</v>
      </c>
      <c r="C16" s="1">
        <v>592088.42999999993</v>
      </c>
    </row>
    <row r="17" spans="1:3">
      <c r="A17" s="3">
        <v>11600</v>
      </c>
      <c r="B17" s="3" t="s">
        <v>12</v>
      </c>
      <c r="C17" s="1">
        <v>2188976.6199999996</v>
      </c>
    </row>
    <row r="18" spans="1:3">
      <c r="A18" s="3">
        <v>11900</v>
      </c>
      <c r="B18" s="3" t="s">
        <v>13</v>
      </c>
      <c r="C18" s="1">
        <v>286025.36999999994</v>
      </c>
    </row>
    <row r="19" spans="1:3">
      <c r="A19" s="3">
        <v>12100</v>
      </c>
      <c r="B19" s="3" t="s">
        <v>14</v>
      </c>
      <c r="C19" s="1">
        <v>260225.28</v>
      </c>
    </row>
    <row r="20" spans="1:3">
      <c r="A20" s="3">
        <v>12150</v>
      </c>
      <c r="B20" s="3" t="s">
        <v>15</v>
      </c>
      <c r="C20" s="1">
        <v>36064.11</v>
      </c>
    </row>
    <row r="21" spans="1:3">
      <c r="A21" s="3">
        <v>12160</v>
      </c>
      <c r="B21" s="3" t="s">
        <v>16</v>
      </c>
      <c r="C21" s="1">
        <v>2084214.7300000002</v>
      </c>
    </row>
    <row r="22" spans="1:3">
      <c r="A22" s="3">
        <v>12220</v>
      </c>
      <c r="B22" s="3" t="s">
        <v>17</v>
      </c>
      <c r="C22" s="1">
        <v>51986037.969999999</v>
      </c>
    </row>
    <row r="23" spans="1:3">
      <c r="A23" s="3">
        <v>12510</v>
      </c>
      <c r="B23" s="3" t="s">
        <v>18</v>
      </c>
      <c r="C23" s="1">
        <v>5374195.21</v>
      </c>
    </row>
    <row r="24" spans="1:3">
      <c r="A24" s="3">
        <v>12600</v>
      </c>
      <c r="B24" s="3" t="s">
        <v>19</v>
      </c>
      <c r="C24" s="1">
        <v>2276071.1799999997</v>
      </c>
    </row>
    <row r="25" spans="1:3">
      <c r="A25" s="3">
        <v>12700</v>
      </c>
      <c r="B25" s="3" t="s">
        <v>20</v>
      </c>
      <c r="C25" s="1">
        <v>1302054.3399999996</v>
      </c>
    </row>
    <row r="26" spans="1:3">
      <c r="A26" s="3">
        <v>13500</v>
      </c>
      <c r="B26" s="3" t="s">
        <v>21</v>
      </c>
      <c r="C26" s="1">
        <v>4523861.3</v>
      </c>
    </row>
    <row r="27" spans="1:3">
      <c r="A27" s="3">
        <v>13700</v>
      </c>
      <c r="B27" s="3" t="s">
        <v>22</v>
      </c>
      <c r="C27" s="1">
        <v>552553.31000000006</v>
      </c>
    </row>
    <row r="28" spans="1:3">
      <c r="A28" s="3">
        <v>14300</v>
      </c>
      <c r="B28" s="3" t="s">
        <v>23</v>
      </c>
      <c r="C28" s="1">
        <v>1506470.85</v>
      </c>
    </row>
    <row r="29" spans="1:3">
      <c r="A29" s="3">
        <v>14300.2</v>
      </c>
      <c r="B29" s="3" t="s">
        <v>395</v>
      </c>
      <c r="C29" s="1">
        <v>210639</v>
      </c>
    </row>
    <row r="30" spans="1:3">
      <c r="A30" s="3">
        <v>18400</v>
      </c>
      <c r="B30" s="3" t="s">
        <v>333</v>
      </c>
      <c r="C30" s="1">
        <v>5797925.1900000004</v>
      </c>
    </row>
    <row r="31" spans="1:3">
      <c r="A31" s="3">
        <v>18600</v>
      </c>
      <c r="B31" s="3" t="s">
        <v>24</v>
      </c>
      <c r="C31" s="1">
        <v>16682.100000000002</v>
      </c>
    </row>
    <row r="32" spans="1:3">
      <c r="A32" s="3">
        <v>18640</v>
      </c>
      <c r="B32" s="3" t="s">
        <v>25</v>
      </c>
      <c r="C32" s="1">
        <v>1982.5200000000002</v>
      </c>
    </row>
    <row r="33" spans="1:4">
      <c r="A33" s="3">
        <v>18690</v>
      </c>
      <c r="B33" s="3" t="s">
        <v>26</v>
      </c>
      <c r="C33" s="1">
        <v>0</v>
      </c>
    </row>
    <row r="34" spans="1:4">
      <c r="A34" s="3">
        <v>18740</v>
      </c>
      <c r="B34" s="3" t="s">
        <v>27</v>
      </c>
      <c r="C34" s="1">
        <v>8947.26</v>
      </c>
    </row>
    <row r="35" spans="1:4">
      <c r="A35" s="3">
        <v>18780</v>
      </c>
      <c r="B35" s="3" t="s">
        <v>28</v>
      </c>
      <c r="C35" s="1">
        <v>17315.330000000002</v>
      </c>
    </row>
    <row r="36" spans="1:4">
      <c r="A36" s="3">
        <v>19005</v>
      </c>
      <c r="B36" s="3" t="s">
        <v>29</v>
      </c>
      <c r="C36" s="1">
        <v>943803.58000000007</v>
      </c>
    </row>
    <row r="37" spans="1:4">
      <c r="A37" s="3">
        <v>19100</v>
      </c>
      <c r="B37" s="3" t="s">
        <v>30</v>
      </c>
      <c r="C37" s="1">
        <v>69629283.639999986</v>
      </c>
    </row>
    <row r="38" spans="1:4" s="5" customFormat="1">
      <c r="A38" s="5">
        <v>20100</v>
      </c>
      <c r="B38" s="5" t="s">
        <v>31</v>
      </c>
      <c r="C38" s="1">
        <v>11844684.210000001</v>
      </c>
      <c r="D38" s="3"/>
    </row>
    <row r="39" spans="1:4">
      <c r="A39" s="3">
        <v>20200</v>
      </c>
      <c r="B39" s="3" t="s">
        <v>32</v>
      </c>
      <c r="C39" s="1">
        <v>1865281.66</v>
      </c>
    </row>
    <row r="40" spans="1:4">
      <c r="A40" s="3">
        <v>20300</v>
      </c>
      <c r="B40" s="3" t="s">
        <v>33</v>
      </c>
      <c r="C40" s="1">
        <v>27087693.690000005</v>
      </c>
    </row>
    <row r="41" spans="1:4">
      <c r="A41" s="3">
        <v>20400</v>
      </c>
      <c r="B41" s="3" t="s">
        <v>34</v>
      </c>
      <c r="C41" s="1">
        <v>1402857.7299999997</v>
      </c>
    </row>
    <row r="42" spans="1:4">
      <c r="A42" s="3">
        <v>20600</v>
      </c>
      <c r="B42" s="3" t="s">
        <v>35</v>
      </c>
      <c r="C42" s="1">
        <v>3362040.4299999997</v>
      </c>
    </row>
    <row r="43" spans="1:4">
      <c r="A43" s="3">
        <v>20700</v>
      </c>
      <c r="B43" s="3" t="s">
        <v>36</v>
      </c>
      <c r="C43" s="1">
        <v>7178910.6600000001</v>
      </c>
    </row>
    <row r="44" spans="1:4">
      <c r="A44" s="3">
        <v>20800</v>
      </c>
      <c r="B44" s="3" t="s">
        <v>37</v>
      </c>
      <c r="C44" s="1">
        <v>5435778.5300000003</v>
      </c>
    </row>
    <row r="45" spans="1:4">
      <c r="A45" s="3">
        <v>20900</v>
      </c>
      <c r="B45" s="3" t="s">
        <v>38</v>
      </c>
      <c r="C45" s="1">
        <v>11862048.800000001</v>
      </c>
    </row>
    <row r="46" spans="1:4">
      <c r="A46" s="3">
        <v>21200</v>
      </c>
      <c r="B46" s="3" t="s">
        <v>39</v>
      </c>
      <c r="C46" s="1">
        <v>3428775.3999999994</v>
      </c>
    </row>
    <row r="47" spans="1:4">
      <c r="A47" s="3">
        <v>21300</v>
      </c>
      <c r="B47" s="3" t="s">
        <v>40</v>
      </c>
      <c r="C47" s="1">
        <v>42096863.450000003</v>
      </c>
    </row>
    <row r="48" spans="1:4">
      <c r="A48" s="3">
        <v>21520</v>
      </c>
      <c r="B48" s="3" t="s">
        <v>334</v>
      </c>
      <c r="C48" s="1">
        <v>75448967.75</v>
      </c>
    </row>
    <row r="49" spans="1:3">
      <c r="A49" s="3">
        <v>21525</v>
      </c>
      <c r="B49" s="3" t="s">
        <v>42</v>
      </c>
      <c r="C49" s="1">
        <v>1794899.7699999996</v>
      </c>
    </row>
    <row r="50" spans="1:3">
      <c r="A50" s="3">
        <v>21525.200000000001</v>
      </c>
      <c r="B50" s="3" t="s">
        <v>715</v>
      </c>
      <c r="C50" s="1">
        <v>219917</v>
      </c>
    </row>
    <row r="51" spans="1:3">
      <c r="A51" s="3">
        <v>21550</v>
      </c>
      <c r="B51" s="3" t="s">
        <v>43</v>
      </c>
      <c r="C51" s="1">
        <v>44299977.439999998</v>
      </c>
    </row>
    <row r="52" spans="1:3">
      <c r="A52" s="3">
        <v>21570</v>
      </c>
      <c r="B52" s="3" t="s">
        <v>44</v>
      </c>
      <c r="C52" s="1">
        <v>219600.17000000004</v>
      </c>
    </row>
    <row r="53" spans="1:3">
      <c r="A53" s="3">
        <v>21800</v>
      </c>
      <c r="B53" s="3" t="s">
        <v>45</v>
      </c>
      <c r="C53" s="1">
        <v>6133797.1999999993</v>
      </c>
    </row>
    <row r="54" spans="1:3">
      <c r="A54" s="3">
        <v>21900</v>
      </c>
      <c r="B54" s="3" t="s">
        <v>46</v>
      </c>
      <c r="C54" s="1">
        <v>3524097.2</v>
      </c>
    </row>
    <row r="55" spans="1:3">
      <c r="A55" s="3">
        <v>22000</v>
      </c>
      <c r="B55" s="3" t="s">
        <v>47</v>
      </c>
      <c r="C55" s="1">
        <v>3750068.24</v>
      </c>
    </row>
    <row r="56" spans="1:3">
      <c r="A56" s="3">
        <v>23000</v>
      </c>
      <c r="B56" s="3" t="s">
        <v>48</v>
      </c>
      <c r="C56" s="1">
        <v>2708034.72</v>
      </c>
    </row>
    <row r="57" spans="1:3">
      <c r="A57" s="3">
        <v>23100</v>
      </c>
      <c r="B57" s="3" t="s">
        <v>49</v>
      </c>
      <c r="C57" s="1">
        <v>16936137.759999998</v>
      </c>
    </row>
    <row r="58" spans="1:3">
      <c r="A58" s="3">
        <v>23200</v>
      </c>
      <c r="B58" s="3" t="s">
        <v>50</v>
      </c>
      <c r="C58" s="1">
        <v>9151353.790000001</v>
      </c>
    </row>
    <row r="59" spans="1:3">
      <c r="A59" s="3">
        <v>30000</v>
      </c>
      <c r="B59" s="3" t="s">
        <v>51</v>
      </c>
      <c r="C59" s="1">
        <v>843184.28999999992</v>
      </c>
    </row>
    <row r="60" spans="1:3">
      <c r="A60" s="3">
        <v>30100</v>
      </c>
      <c r="B60" s="3" t="s">
        <v>52</v>
      </c>
      <c r="C60" s="1">
        <v>7693288.6700000009</v>
      </c>
    </row>
    <row r="61" spans="1:3">
      <c r="A61" s="3">
        <v>30102</v>
      </c>
      <c r="B61" s="3" t="s">
        <v>53</v>
      </c>
      <c r="C61" s="1">
        <v>142658.76</v>
      </c>
    </row>
    <row r="62" spans="1:3">
      <c r="A62" s="3">
        <v>30103</v>
      </c>
      <c r="B62" s="3" t="s">
        <v>54</v>
      </c>
      <c r="C62" s="1">
        <v>191174.44000000003</v>
      </c>
    </row>
    <row r="63" spans="1:3">
      <c r="A63" s="3">
        <v>30104</v>
      </c>
      <c r="B63" s="3" t="s">
        <v>55</v>
      </c>
      <c r="C63" s="1">
        <v>86944.120000000024</v>
      </c>
    </row>
    <row r="64" spans="1:3">
      <c r="A64" s="3">
        <v>30105</v>
      </c>
      <c r="B64" s="3" t="s">
        <v>56</v>
      </c>
      <c r="C64" s="1">
        <v>896283.80999999994</v>
      </c>
    </row>
    <row r="65" spans="1:3">
      <c r="A65" s="3">
        <v>30200</v>
      </c>
      <c r="B65" s="3" t="s">
        <v>57</v>
      </c>
      <c r="C65" s="1">
        <v>1823755.4200000004</v>
      </c>
    </row>
    <row r="66" spans="1:3">
      <c r="A66" s="3">
        <v>30300</v>
      </c>
      <c r="B66" s="3" t="s">
        <v>58</v>
      </c>
      <c r="C66" s="1">
        <v>599547.2699999999</v>
      </c>
    </row>
    <row r="67" spans="1:3">
      <c r="A67" s="3">
        <v>30400</v>
      </c>
      <c r="B67" s="3" t="s">
        <v>59</v>
      </c>
      <c r="C67" s="1">
        <v>1197754.99</v>
      </c>
    </row>
    <row r="68" spans="1:3">
      <c r="A68" s="3">
        <v>30405</v>
      </c>
      <c r="B68" s="3" t="s">
        <v>60</v>
      </c>
      <c r="C68" s="1">
        <v>657772.26000000013</v>
      </c>
    </row>
    <row r="69" spans="1:3">
      <c r="A69" s="3">
        <v>30500</v>
      </c>
      <c r="B69" s="3" t="s">
        <v>61</v>
      </c>
      <c r="C69" s="1">
        <v>1213636.71</v>
      </c>
    </row>
    <row r="70" spans="1:3">
      <c r="A70" s="3">
        <v>30600</v>
      </c>
      <c r="B70" s="3" t="s">
        <v>62</v>
      </c>
      <c r="C70" s="1">
        <v>869607.75</v>
      </c>
    </row>
    <row r="71" spans="1:3">
      <c r="A71" s="3">
        <v>30601</v>
      </c>
      <c r="B71" s="3" t="s">
        <v>63</v>
      </c>
      <c r="C71" s="1">
        <v>16083.73</v>
      </c>
    </row>
    <row r="72" spans="1:3">
      <c r="A72" s="3">
        <v>30700</v>
      </c>
      <c r="B72" s="3" t="s">
        <v>64</v>
      </c>
      <c r="C72" s="1">
        <v>2395727.6999999997</v>
      </c>
    </row>
    <row r="73" spans="1:3">
      <c r="A73" s="3">
        <v>30705</v>
      </c>
      <c r="B73" s="3" t="s">
        <v>65</v>
      </c>
      <c r="C73" s="1">
        <v>457414.77</v>
      </c>
    </row>
    <row r="74" spans="1:3">
      <c r="A74" s="3">
        <v>30800</v>
      </c>
      <c r="B74" s="3" t="s">
        <v>66</v>
      </c>
      <c r="C74" s="1">
        <v>825621.34000000008</v>
      </c>
    </row>
    <row r="75" spans="1:3">
      <c r="A75" s="3">
        <v>30900</v>
      </c>
      <c r="B75" s="3" t="s">
        <v>67</v>
      </c>
      <c r="C75" s="1">
        <v>1624932.1900000002</v>
      </c>
    </row>
    <row r="76" spans="1:3">
      <c r="A76" s="3">
        <v>30905</v>
      </c>
      <c r="B76" s="3" t="s">
        <v>68</v>
      </c>
      <c r="C76" s="1">
        <v>388211.29000000004</v>
      </c>
    </row>
    <row r="77" spans="1:3">
      <c r="A77" s="3">
        <v>31000</v>
      </c>
      <c r="B77" s="3" t="s">
        <v>69</v>
      </c>
      <c r="C77" s="1">
        <v>4677667.74</v>
      </c>
    </row>
    <row r="78" spans="1:3">
      <c r="A78" s="3">
        <v>31005</v>
      </c>
      <c r="B78" s="3" t="s">
        <v>70</v>
      </c>
      <c r="C78" s="1">
        <v>477362.99</v>
      </c>
    </row>
    <row r="79" spans="1:3">
      <c r="A79" s="3">
        <v>31100</v>
      </c>
      <c r="B79" s="3" t="s">
        <v>71</v>
      </c>
      <c r="C79" s="1">
        <v>9389029.4900000002</v>
      </c>
    </row>
    <row r="80" spans="1:3">
      <c r="A80" s="3">
        <v>31101</v>
      </c>
      <c r="B80" s="3" t="s">
        <v>72</v>
      </c>
      <c r="C80" s="1">
        <v>52729.729999999989</v>
      </c>
    </row>
    <row r="81" spans="1:3">
      <c r="A81" s="3">
        <v>31102</v>
      </c>
      <c r="B81" s="3" t="s">
        <v>73</v>
      </c>
      <c r="C81" s="1">
        <v>151596.84</v>
      </c>
    </row>
    <row r="82" spans="1:3">
      <c r="A82" s="3">
        <v>31105</v>
      </c>
      <c r="B82" s="3" t="s">
        <v>74</v>
      </c>
      <c r="C82" s="1">
        <v>1538435.59</v>
      </c>
    </row>
    <row r="83" spans="1:3">
      <c r="A83" s="3">
        <v>31110</v>
      </c>
      <c r="B83" s="3" t="s">
        <v>75</v>
      </c>
      <c r="C83" s="1">
        <v>2237479.7200000002</v>
      </c>
    </row>
    <row r="84" spans="1:3">
      <c r="A84" s="3">
        <v>31200</v>
      </c>
      <c r="B84" s="3" t="s">
        <v>76</v>
      </c>
      <c r="C84" s="1">
        <v>4152064.4</v>
      </c>
    </row>
    <row r="85" spans="1:3">
      <c r="A85" s="3">
        <v>31205</v>
      </c>
      <c r="B85" s="3" t="s">
        <v>77</v>
      </c>
      <c r="C85" s="1">
        <v>519724.19999999995</v>
      </c>
    </row>
    <row r="86" spans="1:3">
      <c r="A86" s="3">
        <v>31300</v>
      </c>
      <c r="B86" s="3" t="s">
        <v>78</v>
      </c>
      <c r="C86" s="1">
        <v>10988075.500000002</v>
      </c>
    </row>
    <row r="87" spans="1:3">
      <c r="A87" s="3">
        <v>31301</v>
      </c>
      <c r="B87" s="3" t="s">
        <v>79</v>
      </c>
      <c r="C87" s="1">
        <v>221159.86</v>
      </c>
    </row>
    <row r="88" spans="1:3">
      <c r="A88" s="3">
        <v>31320</v>
      </c>
      <c r="B88" s="3" t="s">
        <v>80</v>
      </c>
      <c r="C88" s="1">
        <v>1948435.75</v>
      </c>
    </row>
    <row r="89" spans="1:3">
      <c r="A89" s="3">
        <v>31400</v>
      </c>
      <c r="B89" s="3" t="s">
        <v>81</v>
      </c>
      <c r="C89" s="1">
        <v>4357285.07</v>
      </c>
    </row>
    <row r="90" spans="1:3">
      <c r="A90" s="3">
        <v>31405</v>
      </c>
      <c r="B90" s="3" t="s">
        <v>82</v>
      </c>
      <c r="C90" s="1">
        <v>954428.02000000014</v>
      </c>
    </row>
    <row r="91" spans="1:3">
      <c r="A91" s="3">
        <v>31500</v>
      </c>
      <c r="B91" s="3" t="s">
        <v>83</v>
      </c>
      <c r="C91" s="1">
        <v>719762.72999999986</v>
      </c>
    </row>
    <row r="92" spans="1:3">
      <c r="A92" s="3">
        <v>31600</v>
      </c>
      <c r="B92" s="3" t="s">
        <v>84</v>
      </c>
      <c r="C92" s="1">
        <v>3114322.6299999994</v>
      </c>
    </row>
    <row r="93" spans="1:3">
      <c r="A93" s="3">
        <v>31605</v>
      </c>
      <c r="B93" s="3" t="s">
        <v>85</v>
      </c>
      <c r="C93" s="1">
        <v>515763.57</v>
      </c>
    </row>
    <row r="94" spans="1:3">
      <c r="A94" s="3">
        <v>31700</v>
      </c>
      <c r="B94" s="3" t="s">
        <v>86</v>
      </c>
      <c r="C94" s="1">
        <v>966921.3</v>
      </c>
    </row>
    <row r="95" spans="1:3">
      <c r="A95" s="3">
        <v>31800</v>
      </c>
      <c r="B95" s="3" t="s">
        <v>87</v>
      </c>
      <c r="C95" s="1">
        <v>5501510.7599999988</v>
      </c>
    </row>
    <row r="96" spans="1:3">
      <c r="A96" s="3">
        <v>31805</v>
      </c>
      <c r="B96" s="3" t="s">
        <v>88</v>
      </c>
      <c r="C96" s="1">
        <v>1247075.6800000002</v>
      </c>
    </row>
    <row r="97" spans="1:3">
      <c r="A97" s="3">
        <v>31810</v>
      </c>
      <c r="B97" s="3" t="s">
        <v>89</v>
      </c>
      <c r="C97" s="1">
        <v>1391412.3599999999</v>
      </c>
    </row>
    <row r="98" spans="1:3">
      <c r="A98" s="3">
        <v>31820</v>
      </c>
      <c r="B98" s="3" t="s">
        <v>90</v>
      </c>
      <c r="C98" s="1">
        <v>1120888.22</v>
      </c>
    </row>
    <row r="99" spans="1:3">
      <c r="A99" s="3">
        <v>31900</v>
      </c>
      <c r="B99" s="3" t="s">
        <v>91</v>
      </c>
      <c r="C99" s="1">
        <v>3469901.26</v>
      </c>
    </row>
    <row r="100" spans="1:3">
      <c r="A100" s="3">
        <v>32000</v>
      </c>
      <c r="B100" s="3" t="s">
        <v>92</v>
      </c>
      <c r="C100" s="1">
        <v>1410710.6600000001</v>
      </c>
    </row>
    <row r="101" spans="1:3">
      <c r="A101" s="3">
        <v>32005</v>
      </c>
      <c r="B101" s="3" t="s">
        <v>93</v>
      </c>
      <c r="C101" s="1">
        <v>308212.02</v>
      </c>
    </row>
    <row r="102" spans="1:3">
      <c r="A102" s="3">
        <v>32100</v>
      </c>
      <c r="B102" s="3" t="s">
        <v>94</v>
      </c>
      <c r="C102" s="1">
        <v>820799.44</v>
      </c>
    </row>
    <row r="103" spans="1:3">
      <c r="A103" s="3">
        <v>32200</v>
      </c>
      <c r="B103" s="3" t="s">
        <v>95</v>
      </c>
      <c r="C103" s="1">
        <v>548468.70000000007</v>
      </c>
    </row>
    <row r="104" spans="1:3">
      <c r="A104" s="3">
        <v>32300</v>
      </c>
      <c r="B104" s="3" t="s">
        <v>96</v>
      </c>
      <c r="C104" s="1">
        <v>5345600.59</v>
      </c>
    </row>
    <row r="105" spans="1:3">
      <c r="A105" s="3">
        <v>32305</v>
      </c>
      <c r="B105" s="3" t="s">
        <v>335</v>
      </c>
      <c r="C105" s="1">
        <v>620567.02</v>
      </c>
    </row>
    <row r="106" spans="1:3">
      <c r="A106" s="3">
        <v>32400</v>
      </c>
      <c r="B106" s="3" t="s">
        <v>97</v>
      </c>
      <c r="C106" s="1">
        <v>2038098.5200000003</v>
      </c>
    </row>
    <row r="107" spans="1:3">
      <c r="A107" s="3">
        <v>32405</v>
      </c>
      <c r="B107" s="3" t="s">
        <v>98</v>
      </c>
      <c r="C107" s="1">
        <v>582347.84</v>
      </c>
    </row>
    <row r="108" spans="1:3">
      <c r="A108" s="3">
        <v>32410</v>
      </c>
      <c r="B108" s="3" t="s">
        <v>99</v>
      </c>
      <c r="C108" s="1">
        <v>877608.29999999981</v>
      </c>
    </row>
    <row r="109" spans="1:3">
      <c r="A109" s="3">
        <v>32500</v>
      </c>
      <c r="B109" s="3" t="s">
        <v>336</v>
      </c>
      <c r="C109" s="1">
        <v>4643449.4399999995</v>
      </c>
    </row>
    <row r="110" spans="1:3">
      <c r="A110" s="3">
        <v>32505</v>
      </c>
      <c r="B110" s="3" t="s">
        <v>100</v>
      </c>
      <c r="C110" s="1">
        <v>729187.12</v>
      </c>
    </row>
    <row r="111" spans="1:3">
      <c r="A111" s="3">
        <v>32600</v>
      </c>
      <c r="B111" s="3" t="s">
        <v>101</v>
      </c>
      <c r="C111" s="1">
        <v>16719898.379999997</v>
      </c>
    </row>
    <row r="112" spans="1:3">
      <c r="A112" s="3">
        <v>32605</v>
      </c>
      <c r="B112" s="3" t="s">
        <v>102</v>
      </c>
      <c r="C112" s="1">
        <v>2615525.0999999996</v>
      </c>
    </row>
    <row r="113" spans="1:3">
      <c r="A113" s="3">
        <v>32700</v>
      </c>
      <c r="B113" s="3" t="s">
        <v>103</v>
      </c>
      <c r="C113" s="1">
        <v>1555753.44</v>
      </c>
    </row>
    <row r="114" spans="1:3">
      <c r="A114" s="3">
        <v>32800</v>
      </c>
      <c r="B114" s="3" t="s">
        <v>104</v>
      </c>
      <c r="C114" s="1">
        <v>2276660.88</v>
      </c>
    </row>
    <row r="115" spans="1:3">
      <c r="A115" s="3">
        <v>32900</v>
      </c>
      <c r="B115" s="3" t="s">
        <v>105</v>
      </c>
      <c r="C115" s="1">
        <v>5934855.790000001</v>
      </c>
    </row>
    <row r="116" spans="1:3">
      <c r="A116" s="3">
        <v>32901</v>
      </c>
      <c r="B116" s="3" t="s">
        <v>337</v>
      </c>
      <c r="C116" s="1">
        <v>99053.829999999987</v>
      </c>
    </row>
    <row r="117" spans="1:3">
      <c r="A117" s="3">
        <v>32905</v>
      </c>
      <c r="B117" s="3" t="s">
        <v>106</v>
      </c>
      <c r="C117" s="1">
        <v>879331.95000000007</v>
      </c>
    </row>
    <row r="118" spans="1:3">
      <c r="A118" s="3">
        <v>32910</v>
      </c>
      <c r="B118" s="3" t="s">
        <v>107</v>
      </c>
      <c r="C118" s="1">
        <v>1205253.6399999999</v>
      </c>
    </row>
    <row r="119" spans="1:3">
      <c r="A119" s="3">
        <v>32920</v>
      </c>
      <c r="B119" s="3" t="s">
        <v>108</v>
      </c>
      <c r="C119" s="1">
        <v>952800.23000000021</v>
      </c>
    </row>
    <row r="120" spans="1:3">
      <c r="A120" s="3">
        <v>33000</v>
      </c>
      <c r="B120" s="3" t="s">
        <v>109</v>
      </c>
      <c r="C120" s="1">
        <v>2253735.4699999997</v>
      </c>
    </row>
    <row r="121" spans="1:3">
      <c r="A121" s="3">
        <v>33001</v>
      </c>
      <c r="B121" s="3" t="s">
        <v>110</v>
      </c>
      <c r="C121" s="1">
        <v>58978.87</v>
      </c>
    </row>
    <row r="122" spans="1:3">
      <c r="A122" s="3">
        <v>33027</v>
      </c>
      <c r="B122" s="3" t="s">
        <v>111</v>
      </c>
      <c r="C122" s="1">
        <v>274536.29000000004</v>
      </c>
    </row>
    <row r="123" spans="1:3">
      <c r="A123" s="3">
        <v>33100</v>
      </c>
      <c r="B123" s="3" t="s">
        <v>112</v>
      </c>
      <c r="C123" s="1">
        <v>3204608.3999999994</v>
      </c>
    </row>
    <row r="124" spans="1:3">
      <c r="A124" s="3">
        <v>33105</v>
      </c>
      <c r="B124" s="3" t="s">
        <v>113</v>
      </c>
      <c r="C124" s="1">
        <v>365218.42000000004</v>
      </c>
    </row>
    <row r="125" spans="1:3">
      <c r="A125" s="3">
        <v>33200</v>
      </c>
      <c r="B125" s="3" t="s">
        <v>114</v>
      </c>
      <c r="C125" s="1">
        <v>14438875.000000002</v>
      </c>
    </row>
    <row r="126" spans="1:3">
      <c r="A126" s="3">
        <v>33202</v>
      </c>
      <c r="B126" s="3" t="s">
        <v>115</v>
      </c>
      <c r="C126" s="1">
        <v>197472.81000000003</v>
      </c>
    </row>
    <row r="127" spans="1:3">
      <c r="A127" s="3">
        <v>33203</v>
      </c>
      <c r="B127" s="3" t="s">
        <v>116</v>
      </c>
      <c r="C127" s="1">
        <v>116655.65999999999</v>
      </c>
    </row>
    <row r="128" spans="1:3">
      <c r="A128" s="3">
        <v>33204</v>
      </c>
      <c r="B128" s="3" t="s">
        <v>117</v>
      </c>
      <c r="C128" s="1">
        <v>329776.03999999998</v>
      </c>
    </row>
    <row r="129" spans="1:3">
      <c r="A129" s="3">
        <v>33205</v>
      </c>
      <c r="B129" s="3" t="s">
        <v>118</v>
      </c>
      <c r="C129" s="1">
        <v>1239178.75</v>
      </c>
    </row>
    <row r="130" spans="1:3">
      <c r="A130" s="3">
        <v>33206</v>
      </c>
      <c r="B130" s="3" t="s">
        <v>119</v>
      </c>
      <c r="C130" s="1">
        <v>112073.70000000001</v>
      </c>
    </row>
    <row r="131" spans="1:3">
      <c r="A131" s="3">
        <v>33207</v>
      </c>
      <c r="B131" s="3" t="s">
        <v>315</v>
      </c>
      <c r="C131" s="1">
        <v>293378.25999999995</v>
      </c>
    </row>
    <row r="132" spans="1:3">
      <c r="A132" s="3">
        <v>33208</v>
      </c>
      <c r="B132" s="3" t="s">
        <v>316</v>
      </c>
      <c r="C132" s="1">
        <v>0</v>
      </c>
    </row>
    <row r="133" spans="1:3">
      <c r="A133" s="3">
        <v>33209</v>
      </c>
      <c r="B133" s="3" t="s">
        <v>317</v>
      </c>
      <c r="C133" s="1">
        <v>96678.569999999992</v>
      </c>
    </row>
    <row r="134" spans="1:3">
      <c r="A134" s="3">
        <v>33300</v>
      </c>
      <c r="B134" s="3" t="s">
        <v>120</v>
      </c>
      <c r="C134" s="1">
        <v>2130175.9300000002</v>
      </c>
    </row>
    <row r="135" spans="1:3">
      <c r="A135" s="3">
        <v>33305</v>
      </c>
      <c r="B135" s="3" t="s">
        <v>121</v>
      </c>
      <c r="C135" s="1">
        <v>598337.93999999994</v>
      </c>
    </row>
    <row r="136" spans="1:3">
      <c r="A136" s="3">
        <v>33400</v>
      </c>
      <c r="B136" s="3" t="s">
        <v>122</v>
      </c>
      <c r="C136" s="1">
        <v>18301155.550000001</v>
      </c>
    </row>
    <row r="137" spans="1:3">
      <c r="A137" s="3">
        <v>33402</v>
      </c>
      <c r="B137" s="3" t="s">
        <v>123</v>
      </c>
      <c r="C137" s="1">
        <v>146159.32</v>
      </c>
    </row>
    <row r="138" spans="1:3">
      <c r="A138" s="3">
        <v>33405</v>
      </c>
      <c r="B138" s="3" t="s">
        <v>124</v>
      </c>
      <c r="C138" s="1">
        <v>1880462.1700000002</v>
      </c>
    </row>
    <row r="139" spans="1:3">
      <c r="A139" s="3">
        <v>33500</v>
      </c>
      <c r="B139" s="3" t="s">
        <v>125</v>
      </c>
      <c r="C139" s="1">
        <v>2549037.58</v>
      </c>
    </row>
    <row r="140" spans="1:3">
      <c r="A140" s="3">
        <v>33501</v>
      </c>
      <c r="B140" s="3" t="s">
        <v>126</v>
      </c>
      <c r="C140" s="1">
        <v>79692.289999999994</v>
      </c>
    </row>
    <row r="141" spans="1:3">
      <c r="A141" s="3">
        <v>33600</v>
      </c>
      <c r="B141" s="3" t="s">
        <v>127</v>
      </c>
      <c r="C141" s="1">
        <v>10187981.58</v>
      </c>
    </row>
    <row r="142" spans="1:3">
      <c r="A142" s="3">
        <v>33605</v>
      </c>
      <c r="B142" s="3" t="s">
        <v>128</v>
      </c>
      <c r="C142" s="1">
        <v>1427910.68</v>
      </c>
    </row>
    <row r="143" spans="1:3">
      <c r="A143" s="3">
        <v>33700</v>
      </c>
      <c r="B143" s="3" t="s">
        <v>129</v>
      </c>
      <c r="C143" s="1">
        <v>723614.36999999988</v>
      </c>
    </row>
    <row r="144" spans="1:3">
      <c r="A144" s="3">
        <v>33800</v>
      </c>
      <c r="B144" s="3" t="s">
        <v>130</v>
      </c>
      <c r="C144" s="1">
        <v>533374.41</v>
      </c>
    </row>
    <row r="145" spans="1:3">
      <c r="A145" s="3">
        <v>33900</v>
      </c>
      <c r="B145" s="3" t="s">
        <v>131</v>
      </c>
      <c r="C145" s="1">
        <v>2700002.2600000002</v>
      </c>
    </row>
    <row r="146" spans="1:3">
      <c r="A146" s="3">
        <v>34000</v>
      </c>
      <c r="B146" s="3" t="s">
        <v>132</v>
      </c>
      <c r="C146" s="1">
        <v>1148372.92</v>
      </c>
    </row>
    <row r="147" spans="1:3">
      <c r="A147" s="3">
        <v>34100</v>
      </c>
      <c r="B147" s="3" t="s">
        <v>133</v>
      </c>
      <c r="C147" s="1">
        <v>26869144.309999999</v>
      </c>
    </row>
    <row r="148" spans="1:3">
      <c r="A148" s="3">
        <v>34105</v>
      </c>
      <c r="B148" s="3" t="s">
        <v>134</v>
      </c>
      <c r="C148" s="1">
        <v>2378958.9200000004</v>
      </c>
    </row>
    <row r="149" spans="1:3">
      <c r="A149" s="3">
        <v>34200</v>
      </c>
      <c r="B149" s="3" t="s">
        <v>135</v>
      </c>
      <c r="C149" s="1">
        <v>1041903.02</v>
      </c>
    </row>
    <row r="150" spans="1:3">
      <c r="A150" s="3">
        <v>34205</v>
      </c>
      <c r="B150" s="3" t="s">
        <v>136</v>
      </c>
      <c r="C150" s="1">
        <v>424020.8</v>
      </c>
    </row>
    <row r="151" spans="1:3">
      <c r="A151" s="3">
        <v>34220</v>
      </c>
      <c r="B151" s="3" t="s">
        <v>137</v>
      </c>
      <c r="C151" s="1">
        <v>1076641.8800000001</v>
      </c>
    </row>
    <row r="152" spans="1:3">
      <c r="A152" s="3">
        <v>34230</v>
      </c>
      <c r="B152" s="3" t="s">
        <v>138</v>
      </c>
      <c r="C152" s="1">
        <v>386273.81</v>
      </c>
    </row>
    <row r="153" spans="1:3">
      <c r="A153" s="3">
        <v>34300</v>
      </c>
      <c r="B153" s="3" t="s">
        <v>139</v>
      </c>
      <c r="C153" s="1">
        <v>6506670.9699999997</v>
      </c>
    </row>
    <row r="154" spans="1:3">
      <c r="A154" s="3">
        <v>34400</v>
      </c>
      <c r="B154" s="3" t="s">
        <v>140</v>
      </c>
      <c r="C154" s="1">
        <v>2638674.6999999997</v>
      </c>
    </row>
    <row r="155" spans="1:3">
      <c r="A155" s="3">
        <v>34405</v>
      </c>
      <c r="B155" s="3" t="s">
        <v>141</v>
      </c>
      <c r="C155" s="1">
        <v>528924.05000000005</v>
      </c>
    </row>
    <row r="156" spans="1:3">
      <c r="A156" s="3">
        <v>34500</v>
      </c>
      <c r="B156" s="3" t="s">
        <v>142</v>
      </c>
      <c r="C156" s="1">
        <v>4784743.4700000007</v>
      </c>
    </row>
    <row r="157" spans="1:3">
      <c r="A157" s="3">
        <v>34501</v>
      </c>
      <c r="B157" s="3" t="s">
        <v>143</v>
      </c>
      <c r="C157" s="1">
        <v>59124.999999999993</v>
      </c>
    </row>
    <row r="158" spans="1:3">
      <c r="A158" s="3">
        <v>34505</v>
      </c>
      <c r="B158" s="3" t="s">
        <v>144</v>
      </c>
      <c r="C158" s="1">
        <v>662244.00999999989</v>
      </c>
    </row>
    <row r="159" spans="1:3">
      <c r="A159" s="3">
        <v>34600</v>
      </c>
      <c r="B159" s="3" t="s">
        <v>145</v>
      </c>
      <c r="C159" s="1">
        <v>1155439.78</v>
      </c>
    </row>
    <row r="160" spans="1:3">
      <c r="A160" s="3">
        <v>34605</v>
      </c>
      <c r="B160" s="3" t="s">
        <v>146</v>
      </c>
      <c r="C160" s="1">
        <v>230629.67</v>
      </c>
    </row>
    <row r="161" spans="1:3">
      <c r="A161" s="3">
        <v>34700</v>
      </c>
      <c r="B161" s="3" t="s">
        <v>147</v>
      </c>
      <c r="C161" s="1">
        <v>2928738.78</v>
      </c>
    </row>
    <row r="162" spans="1:3">
      <c r="A162" s="3">
        <v>34800</v>
      </c>
      <c r="B162" s="3" t="s">
        <v>148</v>
      </c>
      <c r="C162" s="1">
        <v>364145.67</v>
      </c>
    </row>
    <row r="163" spans="1:3">
      <c r="A163" s="3">
        <v>34900</v>
      </c>
      <c r="B163" s="3" t="s">
        <v>338</v>
      </c>
      <c r="C163" s="1">
        <v>6821564.7199999997</v>
      </c>
    </row>
    <row r="164" spans="1:3">
      <c r="A164" s="3">
        <v>34901</v>
      </c>
      <c r="B164" s="3" t="s">
        <v>339</v>
      </c>
      <c r="C164" s="1">
        <v>160621.75</v>
      </c>
    </row>
    <row r="165" spans="1:3">
      <c r="A165" s="3">
        <v>34903</v>
      </c>
      <c r="B165" s="3" t="s">
        <v>149</v>
      </c>
      <c r="C165" s="1">
        <v>15781.250000000002</v>
      </c>
    </row>
    <row r="166" spans="1:3">
      <c r="A166" s="3">
        <v>34905</v>
      </c>
      <c r="B166" s="3" t="s">
        <v>150</v>
      </c>
      <c r="C166" s="1">
        <v>682546.55999999994</v>
      </c>
    </row>
    <row r="167" spans="1:3">
      <c r="A167" s="3">
        <v>34910</v>
      </c>
      <c r="B167" s="3" t="s">
        <v>151</v>
      </c>
      <c r="C167" s="1">
        <v>2086045.95</v>
      </c>
    </row>
    <row r="168" spans="1:3">
      <c r="A168" s="3">
        <v>35000</v>
      </c>
      <c r="B168" s="3" t="s">
        <v>152</v>
      </c>
      <c r="C168" s="1">
        <v>1405969.6500000001</v>
      </c>
    </row>
    <row r="169" spans="1:3">
      <c r="A169" s="3">
        <v>35005</v>
      </c>
      <c r="B169" s="3" t="s">
        <v>153</v>
      </c>
      <c r="C169" s="1">
        <v>652312.6100000001</v>
      </c>
    </row>
    <row r="170" spans="1:3">
      <c r="A170" s="3">
        <v>35100</v>
      </c>
      <c r="B170" s="3" t="s">
        <v>154</v>
      </c>
      <c r="C170" s="1">
        <v>12225485.780000001</v>
      </c>
    </row>
    <row r="171" spans="1:3">
      <c r="A171" s="3">
        <v>35105</v>
      </c>
      <c r="B171" s="3" t="s">
        <v>155</v>
      </c>
      <c r="C171" s="1">
        <v>1118699.43</v>
      </c>
    </row>
    <row r="172" spans="1:3">
      <c r="A172" s="3">
        <v>35106</v>
      </c>
      <c r="B172" s="3" t="s">
        <v>156</v>
      </c>
      <c r="C172" s="1">
        <v>245519.01000000004</v>
      </c>
    </row>
    <row r="173" spans="1:3">
      <c r="A173" s="3">
        <v>35200</v>
      </c>
      <c r="B173" s="3" t="s">
        <v>157</v>
      </c>
      <c r="C173" s="1">
        <v>558443.27</v>
      </c>
    </row>
    <row r="174" spans="1:3">
      <c r="A174" s="3">
        <v>35300</v>
      </c>
      <c r="B174" s="3" t="s">
        <v>158</v>
      </c>
      <c r="C174" s="1">
        <v>3540210.1800000006</v>
      </c>
    </row>
    <row r="175" spans="1:3">
      <c r="A175" s="3">
        <v>35305</v>
      </c>
      <c r="B175" s="3" t="s">
        <v>159</v>
      </c>
      <c r="C175" s="1">
        <v>1416018.6099999999</v>
      </c>
    </row>
    <row r="176" spans="1:3">
      <c r="A176" s="3">
        <v>35400</v>
      </c>
      <c r="B176" s="3" t="s">
        <v>160</v>
      </c>
      <c r="C176" s="1">
        <v>2810372.99</v>
      </c>
    </row>
    <row r="177" spans="1:3">
      <c r="A177" s="3">
        <v>35401</v>
      </c>
      <c r="B177" s="3" t="s">
        <v>161</v>
      </c>
      <c r="C177" s="1">
        <v>30538.75</v>
      </c>
    </row>
    <row r="178" spans="1:3">
      <c r="A178" s="3">
        <v>35405</v>
      </c>
      <c r="B178" s="3" t="s">
        <v>162</v>
      </c>
      <c r="C178" s="1">
        <v>911936.21999999986</v>
      </c>
    </row>
    <row r="179" spans="1:3">
      <c r="A179" s="3">
        <v>35500</v>
      </c>
      <c r="B179" s="3" t="s">
        <v>163</v>
      </c>
      <c r="C179" s="1">
        <v>3756895.9599999995</v>
      </c>
    </row>
    <row r="180" spans="1:3">
      <c r="A180" s="3">
        <v>35600</v>
      </c>
      <c r="B180" s="3" t="s">
        <v>164</v>
      </c>
      <c r="C180" s="1">
        <v>1616173.8</v>
      </c>
    </row>
    <row r="181" spans="1:3">
      <c r="A181" s="3">
        <v>35700</v>
      </c>
      <c r="B181" s="3" t="s">
        <v>165</v>
      </c>
      <c r="C181" s="1">
        <v>903061.41999999993</v>
      </c>
    </row>
    <row r="182" spans="1:3">
      <c r="A182" s="3">
        <v>35800</v>
      </c>
      <c r="B182" s="3" t="s">
        <v>166</v>
      </c>
      <c r="C182" s="1">
        <v>1323850.21</v>
      </c>
    </row>
    <row r="183" spans="1:3">
      <c r="A183" s="3">
        <v>35805</v>
      </c>
      <c r="B183" s="3" t="s">
        <v>167</v>
      </c>
      <c r="C183" s="1">
        <v>289556.51999999996</v>
      </c>
    </row>
    <row r="184" spans="1:3">
      <c r="A184" s="3">
        <v>35900</v>
      </c>
      <c r="B184" s="3" t="s">
        <v>168</v>
      </c>
      <c r="C184" s="1">
        <v>2295798.7600000002</v>
      </c>
    </row>
    <row r="185" spans="1:3">
      <c r="A185" s="3">
        <v>35905</v>
      </c>
      <c r="B185" s="3" t="s">
        <v>169</v>
      </c>
      <c r="C185" s="1">
        <v>340384.18</v>
      </c>
    </row>
    <row r="186" spans="1:3">
      <c r="A186" s="3">
        <v>36000</v>
      </c>
      <c r="B186" s="3" t="s">
        <v>170</v>
      </c>
      <c r="C186" s="1">
        <v>53706705.490000002</v>
      </c>
    </row>
    <row r="187" spans="1:3">
      <c r="A187" s="3">
        <v>36001</v>
      </c>
      <c r="B187" s="3" t="s">
        <v>171</v>
      </c>
      <c r="C187" s="1">
        <v>0</v>
      </c>
    </row>
    <row r="188" spans="1:3">
      <c r="A188" s="3">
        <v>36002</v>
      </c>
      <c r="B188" s="3" t="s">
        <v>551</v>
      </c>
      <c r="C188" s="1">
        <v>0</v>
      </c>
    </row>
    <row r="189" spans="1:3">
      <c r="A189" s="3">
        <v>36003</v>
      </c>
      <c r="B189" s="3" t="s">
        <v>172</v>
      </c>
      <c r="C189" s="1">
        <v>347983.27999999997</v>
      </c>
    </row>
    <row r="190" spans="1:3">
      <c r="A190" s="3">
        <v>36004</v>
      </c>
      <c r="B190" s="3" t="s">
        <v>340</v>
      </c>
      <c r="C190" s="1">
        <v>213006.12999999998</v>
      </c>
    </row>
    <row r="191" spans="1:3">
      <c r="A191" s="3">
        <v>36005</v>
      </c>
      <c r="B191" s="3" t="s">
        <v>173</v>
      </c>
      <c r="C191" s="1">
        <v>4673923.01</v>
      </c>
    </row>
    <row r="192" spans="1:3">
      <c r="A192" s="3">
        <v>36006</v>
      </c>
      <c r="B192" s="3" t="s">
        <v>174</v>
      </c>
      <c r="C192" s="1">
        <v>567320.30999999994</v>
      </c>
    </row>
    <row r="193" spans="1:3">
      <c r="A193" s="3">
        <v>36007</v>
      </c>
      <c r="B193" s="3" t="s">
        <v>175</v>
      </c>
      <c r="C193" s="1">
        <v>182201.86</v>
      </c>
    </row>
    <row r="194" spans="1:3">
      <c r="A194" s="3">
        <v>36008</v>
      </c>
      <c r="B194" s="3" t="s">
        <v>176</v>
      </c>
      <c r="C194" s="1">
        <v>473447.00999999995</v>
      </c>
    </row>
    <row r="195" spans="1:3">
      <c r="A195" s="3">
        <v>36009</v>
      </c>
      <c r="B195" s="3" t="s">
        <v>177</v>
      </c>
      <c r="C195" s="1">
        <v>84318.310000000012</v>
      </c>
    </row>
    <row r="196" spans="1:3">
      <c r="A196" s="3">
        <v>36100</v>
      </c>
      <c r="B196" s="3" t="s">
        <v>178</v>
      </c>
      <c r="C196" s="1">
        <v>732477.58</v>
      </c>
    </row>
    <row r="197" spans="1:3">
      <c r="A197" s="3">
        <v>36102</v>
      </c>
      <c r="B197" s="3" t="s">
        <v>179</v>
      </c>
      <c r="C197" s="1">
        <v>199453.47999999998</v>
      </c>
    </row>
    <row r="198" spans="1:3">
      <c r="A198" s="3">
        <v>36105</v>
      </c>
      <c r="B198" s="3" t="s">
        <v>180</v>
      </c>
      <c r="C198" s="1">
        <v>380646.68</v>
      </c>
    </row>
    <row r="199" spans="1:3">
      <c r="A199" s="3">
        <v>36200</v>
      </c>
      <c r="B199" s="3" t="s">
        <v>181</v>
      </c>
      <c r="C199" s="1">
        <v>1469121.4100000001</v>
      </c>
    </row>
    <row r="200" spans="1:3">
      <c r="A200" s="3">
        <v>36205</v>
      </c>
      <c r="B200" s="3" t="s">
        <v>182</v>
      </c>
      <c r="C200" s="1">
        <v>274707.78000000003</v>
      </c>
    </row>
    <row r="201" spans="1:3">
      <c r="A201" s="3">
        <v>36300</v>
      </c>
      <c r="B201" s="3" t="s">
        <v>183</v>
      </c>
      <c r="C201" s="1">
        <v>4693952.2599999988</v>
      </c>
    </row>
    <row r="202" spans="1:3">
      <c r="A202" s="3">
        <v>36301</v>
      </c>
      <c r="B202" s="3" t="s">
        <v>184</v>
      </c>
      <c r="C202" s="1">
        <v>88850.709999999992</v>
      </c>
    </row>
    <row r="203" spans="1:3">
      <c r="A203" s="3">
        <v>36302</v>
      </c>
      <c r="B203" s="3" t="s">
        <v>185</v>
      </c>
      <c r="C203" s="1">
        <v>122356.03000000003</v>
      </c>
    </row>
    <row r="204" spans="1:3">
      <c r="A204" s="3">
        <v>36303</v>
      </c>
      <c r="B204" s="3" t="s">
        <v>341</v>
      </c>
      <c r="C204" s="1">
        <v>146998.70000000001</v>
      </c>
    </row>
    <row r="205" spans="1:3">
      <c r="A205" s="3">
        <v>36305</v>
      </c>
      <c r="B205" s="3" t="s">
        <v>186</v>
      </c>
      <c r="C205" s="1">
        <v>1008169.1899999998</v>
      </c>
    </row>
    <row r="206" spans="1:3">
      <c r="A206" s="3">
        <v>36310</v>
      </c>
      <c r="B206" s="3" t="s">
        <v>328</v>
      </c>
      <c r="C206" s="1">
        <v>0</v>
      </c>
    </row>
    <row r="207" spans="1:3">
      <c r="A207" s="3">
        <v>36400</v>
      </c>
      <c r="B207" s="3" t="s">
        <v>187</v>
      </c>
      <c r="C207" s="1">
        <v>5162935.8000000007</v>
      </c>
    </row>
    <row r="208" spans="1:3">
      <c r="A208" s="3">
        <v>36405</v>
      </c>
      <c r="B208" s="3" t="s">
        <v>342</v>
      </c>
      <c r="C208" s="1">
        <v>811884.89</v>
      </c>
    </row>
    <row r="209" spans="1:3">
      <c r="A209" s="3">
        <v>36500</v>
      </c>
      <c r="B209" s="3" t="s">
        <v>188</v>
      </c>
      <c r="C209" s="1">
        <v>10055141.880000001</v>
      </c>
    </row>
    <row r="210" spans="1:3">
      <c r="A210" s="3">
        <v>36501</v>
      </c>
      <c r="B210" s="3" t="s">
        <v>189</v>
      </c>
      <c r="C210" s="1">
        <v>115132.44999999998</v>
      </c>
    </row>
    <row r="211" spans="1:3">
      <c r="A211" s="3">
        <v>36502</v>
      </c>
      <c r="B211" s="3" t="s">
        <v>190</v>
      </c>
      <c r="C211" s="1">
        <v>39630.33</v>
      </c>
    </row>
    <row r="212" spans="1:3">
      <c r="A212" s="3">
        <v>36505</v>
      </c>
      <c r="B212" s="3" t="s">
        <v>191</v>
      </c>
      <c r="C212" s="1">
        <v>2041296.1</v>
      </c>
    </row>
    <row r="213" spans="1:3">
      <c r="A213" s="3">
        <v>36600</v>
      </c>
      <c r="B213" s="3" t="s">
        <v>192</v>
      </c>
      <c r="C213" s="1">
        <v>764707.7</v>
      </c>
    </row>
    <row r="214" spans="1:3">
      <c r="A214" s="3">
        <v>36601</v>
      </c>
      <c r="B214" s="3" t="s">
        <v>193</v>
      </c>
      <c r="C214" s="1">
        <v>346704.01999999996</v>
      </c>
    </row>
    <row r="215" spans="1:3">
      <c r="A215" s="3">
        <v>36700</v>
      </c>
      <c r="B215" s="3" t="s">
        <v>194</v>
      </c>
      <c r="C215" s="1">
        <v>8720710.2400000002</v>
      </c>
    </row>
    <row r="216" spans="1:3">
      <c r="A216" s="3">
        <v>36701</v>
      </c>
      <c r="B216" s="3" t="s">
        <v>195</v>
      </c>
      <c r="C216" s="1">
        <v>35364.189999999995</v>
      </c>
    </row>
    <row r="217" spans="1:3">
      <c r="A217" s="3">
        <v>36705</v>
      </c>
      <c r="B217" s="3" t="s">
        <v>196</v>
      </c>
      <c r="C217" s="1">
        <v>1024834.69</v>
      </c>
    </row>
    <row r="218" spans="1:3">
      <c r="A218" s="3">
        <v>36800</v>
      </c>
      <c r="B218" s="3" t="s">
        <v>197</v>
      </c>
      <c r="C218" s="1">
        <v>3211624.9600000004</v>
      </c>
    </row>
    <row r="219" spans="1:3">
      <c r="A219" s="3">
        <v>36802</v>
      </c>
      <c r="B219" s="3" t="s">
        <v>198</v>
      </c>
      <c r="C219" s="1">
        <v>178144.52</v>
      </c>
    </row>
    <row r="220" spans="1:3">
      <c r="A220" s="3">
        <v>36810</v>
      </c>
      <c r="B220" s="3" t="s">
        <v>343</v>
      </c>
      <c r="C220" s="1">
        <v>6137157.7599999998</v>
      </c>
    </row>
    <row r="221" spans="1:3">
      <c r="A221" s="3">
        <v>36900</v>
      </c>
      <c r="B221" s="3" t="s">
        <v>199</v>
      </c>
      <c r="C221" s="1">
        <v>625903.63</v>
      </c>
    </row>
    <row r="222" spans="1:3">
      <c r="A222" s="3">
        <v>36901</v>
      </c>
      <c r="B222" s="3" t="s">
        <v>200</v>
      </c>
      <c r="C222" s="1">
        <v>245139.25</v>
      </c>
    </row>
    <row r="223" spans="1:3">
      <c r="A223" s="3">
        <v>36905</v>
      </c>
      <c r="B223" s="3" t="s">
        <v>201</v>
      </c>
      <c r="C223" s="1">
        <v>238325.09000000003</v>
      </c>
    </row>
    <row r="224" spans="1:3">
      <c r="A224" s="3">
        <v>37000</v>
      </c>
      <c r="B224" s="3" t="s">
        <v>202</v>
      </c>
      <c r="C224" s="1">
        <v>1978792.35</v>
      </c>
    </row>
    <row r="225" spans="1:3">
      <c r="A225" s="3">
        <v>37001</v>
      </c>
      <c r="B225" s="3" t="s">
        <v>324</v>
      </c>
      <c r="C225" s="1">
        <v>125944.04000000002</v>
      </c>
    </row>
    <row r="226" spans="1:3">
      <c r="A226" s="3">
        <v>37005</v>
      </c>
      <c r="B226" s="3" t="s">
        <v>203</v>
      </c>
      <c r="C226" s="1">
        <v>562023.79</v>
      </c>
    </row>
    <row r="227" spans="1:3">
      <c r="A227" s="3">
        <v>37100</v>
      </c>
      <c r="B227" s="3" t="s">
        <v>204</v>
      </c>
      <c r="C227" s="1">
        <v>3037350.66</v>
      </c>
    </row>
    <row r="228" spans="1:3">
      <c r="A228" s="3">
        <v>37200</v>
      </c>
      <c r="B228" s="3" t="s">
        <v>205</v>
      </c>
      <c r="C228" s="1">
        <v>662890.0199999999</v>
      </c>
    </row>
    <row r="229" spans="1:3">
      <c r="A229" s="3">
        <v>37300</v>
      </c>
      <c r="B229" s="3" t="s">
        <v>206</v>
      </c>
      <c r="C229" s="1">
        <v>1705935.2</v>
      </c>
    </row>
    <row r="230" spans="1:3">
      <c r="A230" s="3">
        <v>37301</v>
      </c>
      <c r="B230" s="3" t="s">
        <v>207</v>
      </c>
      <c r="C230" s="1">
        <v>206512.63</v>
      </c>
    </row>
    <row r="231" spans="1:3">
      <c r="A231" s="3">
        <v>37305</v>
      </c>
      <c r="B231" s="3" t="s">
        <v>208</v>
      </c>
      <c r="C231" s="1">
        <v>525972.97000000009</v>
      </c>
    </row>
    <row r="232" spans="1:3">
      <c r="A232" s="3">
        <v>37400</v>
      </c>
      <c r="B232" s="3" t="s">
        <v>209</v>
      </c>
      <c r="C232" s="1">
        <v>8167725.4399999995</v>
      </c>
    </row>
    <row r="233" spans="1:3">
      <c r="A233" s="3">
        <v>37405</v>
      </c>
      <c r="B233" s="3" t="s">
        <v>210</v>
      </c>
      <c r="C233" s="1">
        <v>1810062.7300000002</v>
      </c>
    </row>
    <row r="234" spans="1:3">
      <c r="A234" s="3">
        <v>37500</v>
      </c>
      <c r="B234" s="3" t="s">
        <v>211</v>
      </c>
      <c r="C234" s="1">
        <v>1004915.2299999999</v>
      </c>
    </row>
    <row r="235" spans="1:3">
      <c r="A235" s="3">
        <v>37600</v>
      </c>
      <c r="B235" s="3" t="s">
        <v>212</v>
      </c>
      <c r="C235" s="1">
        <v>5531870.6300000008</v>
      </c>
    </row>
    <row r="236" spans="1:3">
      <c r="A236" s="3">
        <v>37601</v>
      </c>
      <c r="B236" s="3" t="s">
        <v>213</v>
      </c>
      <c r="C236" s="1">
        <v>367893.64000000007</v>
      </c>
    </row>
    <row r="237" spans="1:3">
      <c r="A237" s="3">
        <v>37605</v>
      </c>
      <c r="B237" s="3" t="s">
        <v>214</v>
      </c>
      <c r="C237" s="1">
        <v>695168.2</v>
      </c>
    </row>
    <row r="238" spans="1:3">
      <c r="A238" s="3">
        <v>37610</v>
      </c>
      <c r="B238" s="3" t="s">
        <v>215</v>
      </c>
      <c r="C238" s="1">
        <v>1690345.5699999998</v>
      </c>
    </row>
    <row r="239" spans="1:3">
      <c r="A239" s="3">
        <v>37700</v>
      </c>
      <c r="B239" s="3" t="s">
        <v>216</v>
      </c>
      <c r="C239" s="1">
        <v>2474954.98</v>
      </c>
    </row>
    <row r="240" spans="1:3">
      <c r="A240" s="3">
        <v>37705</v>
      </c>
      <c r="B240" s="3" t="s">
        <v>217</v>
      </c>
      <c r="C240" s="1">
        <v>763658.7300000001</v>
      </c>
    </row>
    <row r="241" spans="1:3">
      <c r="A241" s="3">
        <v>37800</v>
      </c>
      <c r="B241" s="3" t="s">
        <v>218</v>
      </c>
      <c r="C241" s="1">
        <v>7946438.6899999995</v>
      </c>
    </row>
    <row r="242" spans="1:3">
      <c r="A242" s="3">
        <v>37801</v>
      </c>
      <c r="B242" s="3" t="s">
        <v>219</v>
      </c>
      <c r="C242" s="1">
        <v>53695.07</v>
      </c>
    </row>
    <row r="243" spans="1:3">
      <c r="A243" s="3">
        <v>37805</v>
      </c>
      <c r="B243" s="3" t="s">
        <v>220</v>
      </c>
      <c r="C243" s="1">
        <v>613569.24</v>
      </c>
    </row>
    <row r="244" spans="1:3">
      <c r="A244" s="3">
        <v>37900</v>
      </c>
      <c r="B244" s="3" t="s">
        <v>221</v>
      </c>
      <c r="C244" s="1">
        <v>3911238.7399999998</v>
      </c>
    </row>
    <row r="245" spans="1:3">
      <c r="A245" s="3">
        <v>37901</v>
      </c>
      <c r="B245" s="3" t="s">
        <v>222</v>
      </c>
      <c r="C245" s="1">
        <v>89418.11</v>
      </c>
    </row>
    <row r="246" spans="1:3">
      <c r="A246" s="3">
        <v>37905</v>
      </c>
      <c r="B246" s="3" t="s">
        <v>223</v>
      </c>
      <c r="C246" s="1">
        <v>513591.62000000011</v>
      </c>
    </row>
    <row r="247" spans="1:3">
      <c r="A247" s="3">
        <v>38000</v>
      </c>
      <c r="B247" s="3" t="s">
        <v>224</v>
      </c>
      <c r="C247" s="1">
        <v>6654063.4800000004</v>
      </c>
    </row>
    <row r="248" spans="1:3">
      <c r="A248" s="3">
        <v>38005</v>
      </c>
      <c r="B248" s="3" t="s">
        <v>225</v>
      </c>
      <c r="C248" s="1">
        <v>1339842.4100000001</v>
      </c>
    </row>
    <row r="249" spans="1:3">
      <c r="A249" s="3">
        <v>38100</v>
      </c>
      <c r="B249" s="3" t="s">
        <v>226</v>
      </c>
      <c r="C249" s="1">
        <v>3100921.29</v>
      </c>
    </row>
    <row r="250" spans="1:3">
      <c r="A250" s="3">
        <v>38105</v>
      </c>
      <c r="B250" s="3" t="s">
        <v>227</v>
      </c>
      <c r="C250" s="1">
        <v>617883.31000000006</v>
      </c>
    </row>
    <row r="251" spans="1:3">
      <c r="A251" s="3">
        <v>38200</v>
      </c>
      <c r="B251" s="3" t="s">
        <v>228</v>
      </c>
      <c r="C251" s="1">
        <v>2836911.46</v>
      </c>
    </row>
    <row r="252" spans="1:3">
      <c r="A252" s="3">
        <v>38205</v>
      </c>
      <c r="B252" s="3" t="s">
        <v>229</v>
      </c>
      <c r="C252" s="1">
        <v>430696.44</v>
      </c>
    </row>
    <row r="253" spans="1:3">
      <c r="A253" s="3">
        <v>38210</v>
      </c>
      <c r="B253" s="3" t="s">
        <v>230</v>
      </c>
      <c r="C253" s="1">
        <v>1080148.1799999997</v>
      </c>
    </row>
    <row r="254" spans="1:3">
      <c r="A254" s="3">
        <v>38300</v>
      </c>
      <c r="B254" s="3" t="s">
        <v>231</v>
      </c>
      <c r="C254" s="1">
        <v>1989985.95</v>
      </c>
    </row>
    <row r="255" spans="1:3">
      <c r="A255" s="3">
        <v>38400</v>
      </c>
      <c r="B255" s="3" t="s">
        <v>232</v>
      </c>
      <c r="C255" s="1">
        <v>2776451.6199999992</v>
      </c>
    </row>
    <row r="256" spans="1:3">
      <c r="A256" s="3">
        <v>38402</v>
      </c>
      <c r="B256" s="3" t="s">
        <v>233</v>
      </c>
      <c r="C256" s="1">
        <v>180310.07999999996</v>
      </c>
    </row>
    <row r="257" spans="1:3">
      <c r="A257" s="3">
        <v>38405</v>
      </c>
      <c r="B257" s="3" t="s">
        <v>234</v>
      </c>
      <c r="C257" s="1">
        <v>698285.32000000018</v>
      </c>
    </row>
    <row r="258" spans="1:3">
      <c r="A258" s="3">
        <v>38500</v>
      </c>
      <c r="B258" s="3" t="s">
        <v>235</v>
      </c>
      <c r="C258" s="1">
        <v>2158515.6800000002</v>
      </c>
    </row>
    <row r="259" spans="1:3">
      <c r="A259" s="3">
        <v>38600</v>
      </c>
      <c r="B259" s="3" t="s">
        <v>236</v>
      </c>
      <c r="C259" s="1">
        <v>2775391.0400000005</v>
      </c>
    </row>
    <row r="260" spans="1:3">
      <c r="A260" s="3">
        <v>38601</v>
      </c>
      <c r="B260" s="3" t="s">
        <v>237</v>
      </c>
      <c r="C260" s="1">
        <v>32535.3</v>
      </c>
    </row>
    <row r="261" spans="1:3">
      <c r="A261" s="3">
        <v>38602</v>
      </c>
      <c r="B261" s="3" t="s">
        <v>238</v>
      </c>
      <c r="C261" s="1">
        <v>229700.81</v>
      </c>
    </row>
    <row r="262" spans="1:3">
      <c r="A262" s="3">
        <v>38605</v>
      </c>
      <c r="B262" s="3" t="s">
        <v>239</v>
      </c>
      <c r="C262" s="1">
        <v>762378.26000000013</v>
      </c>
    </row>
    <row r="263" spans="1:3">
      <c r="A263" s="3">
        <v>38610</v>
      </c>
      <c r="B263" s="3" t="s">
        <v>240</v>
      </c>
      <c r="C263" s="1">
        <v>614142.49000000011</v>
      </c>
    </row>
    <row r="264" spans="1:3">
      <c r="A264" s="3">
        <v>38620</v>
      </c>
      <c r="B264" s="3" t="s">
        <v>241</v>
      </c>
      <c r="C264" s="1">
        <v>462084.43999999994</v>
      </c>
    </row>
    <row r="265" spans="1:3">
      <c r="A265" s="3">
        <v>38700</v>
      </c>
      <c r="B265" s="3" t="s">
        <v>242</v>
      </c>
      <c r="C265" s="1">
        <v>804259.04999999993</v>
      </c>
    </row>
    <row r="266" spans="1:3">
      <c r="A266" s="3">
        <v>38701</v>
      </c>
      <c r="B266" s="3" t="s">
        <v>243</v>
      </c>
      <c r="C266" s="1">
        <v>54814.840000000004</v>
      </c>
    </row>
    <row r="267" spans="1:3">
      <c r="A267" s="3">
        <v>38800</v>
      </c>
      <c r="B267" s="3" t="s">
        <v>244</v>
      </c>
      <c r="C267" s="1">
        <v>1411572.81</v>
      </c>
    </row>
    <row r="268" spans="1:3">
      <c r="A268" s="3">
        <v>38801</v>
      </c>
      <c r="B268" s="3" t="s">
        <v>245</v>
      </c>
      <c r="C268" s="1">
        <v>109017.15000000001</v>
      </c>
    </row>
    <row r="269" spans="1:3">
      <c r="A269" s="3">
        <v>38900</v>
      </c>
      <c r="B269" s="3" t="s">
        <v>246</v>
      </c>
      <c r="C269" s="1">
        <v>338261.27999999997</v>
      </c>
    </row>
    <row r="270" spans="1:3">
      <c r="A270" s="3">
        <v>39000</v>
      </c>
      <c r="B270" s="3" t="s">
        <v>247</v>
      </c>
      <c r="C270" s="1">
        <v>14346750.479999999</v>
      </c>
    </row>
    <row r="271" spans="1:3">
      <c r="A271" s="3">
        <v>39100</v>
      </c>
      <c r="B271" s="3" t="s">
        <v>248</v>
      </c>
      <c r="C271" s="1">
        <v>2079777.15</v>
      </c>
    </row>
    <row r="272" spans="1:3">
      <c r="A272" s="3">
        <v>39101</v>
      </c>
      <c r="B272" s="3" t="s">
        <v>249</v>
      </c>
      <c r="C272" s="1">
        <v>245016.49</v>
      </c>
    </row>
    <row r="273" spans="1:3">
      <c r="A273" s="3">
        <v>39105</v>
      </c>
      <c r="B273" s="3" t="s">
        <v>250</v>
      </c>
      <c r="C273" s="1">
        <v>758976.83</v>
      </c>
    </row>
    <row r="274" spans="1:3">
      <c r="A274" s="3">
        <v>39200</v>
      </c>
      <c r="B274" s="3" t="s">
        <v>344</v>
      </c>
      <c r="C274" s="1">
        <v>59984212.159999996</v>
      </c>
    </row>
    <row r="275" spans="1:3">
      <c r="A275" s="3">
        <v>39201</v>
      </c>
      <c r="B275" s="3" t="s">
        <v>251</v>
      </c>
      <c r="C275" s="1">
        <v>127468.01000000001</v>
      </c>
    </row>
    <row r="276" spans="1:3">
      <c r="A276" s="3">
        <v>39204</v>
      </c>
      <c r="B276" s="3" t="s">
        <v>252</v>
      </c>
      <c r="C276" s="1">
        <v>229692.06999999998</v>
      </c>
    </row>
    <row r="277" spans="1:3">
      <c r="A277" s="3">
        <v>39205</v>
      </c>
      <c r="B277" s="3" t="s">
        <v>253</v>
      </c>
      <c r="C277" s="1">
        <v>5312782.16</v>
      </c>
    </row>
    <row r="278" spans="1:3">
      <c r="A278" s="3">
        <v>39208</v>
      </c>
      <c r="B278" s="3" t="s">
        <v>345</v>
      </c>
      <c r="C278" s="1">
        <v>326345.63</v>
      </c>
    </row>
    <row r="279" spans="1:3">
      <c r="A279" s="3">
        <v>39209</v>
      </c>
      <c r="B279" s="3" t="s">
        <v>254</v>
      </c>
      <c r="C279" s="1">
        <v>149320.16999999998</v>
      </c>
    </row>
    <row r="280" spans="1:3">
      <c r="A280" s="3">
        <v>39220</v>
      </c>
      <c r="B280" s="3" t="s">
        <v>733</v>
      </c>
      <c r="C280" s="1">
        <v>58948.539999999994</v>
      </c>
    </row>
    <row r="281" spans="1:3">
      <c r="A281" s="3">
        <v>39300</v>
      </c>
      <c r="B281" s="3" t="s">
        <v>255</v>
      </c>
      <c r="C281" s="1">
        <v>813517.14</v>
      </c>
    </row>
    <row r="282" spans="1:3">
      <c r="A282" s="3">
        <v>39301</v>
      </c>
      <c r="B282" s="3" t="s">
        <v>256</v>
      </c>
      <c r="C282" s="1">
        <v>30263.120000000003</v>
      </c>
    </row>
    <row r="283" spans="1:3">
      <c r="A283" s="3">
        <v>39400</v>
      </c>
      <c r="B283" s="3" t="s">
        <v>257</v>
      </c>
      <c r="C283" s="1">
        <v>598221.63000000012</v>
      </c>
    </row>
    <row r="284" spans="1:3">
      <c r="A284" s="3">
        <v>39401</v>
      </c>
      <c r="B284" s="3" t="s">
        <v>258</v>
      </c>
      <c r="C284" s="1">
        <v>315696.45</v>
      </c>
    </row>
    <row r="285" spans="1:3">
      <c r="A285" s="3">
        <v>39500</v>
      </c>
      <c r="B285" s="3" t="s">
        <v>259</v>
      </c>
      <c r="C285" s="1">
        <v>1901737.16</v>
      </c>
    </row>
    <row r="286" spans="1:3">
      <c r="A286" s="3">
        <v>39501</v>
      </c>
      <c r="B286" s="3" t="s">
        <v>260</v>
      </c>
      <c r="C286" s="1">
        <v>47678.37999999999</v>
      </c>
    </row>
    <row r="287" spans="1:3">
      <c r="A287" s="3">
        <v>39600</v>
      </c>
      <c r="B287" s="3" t="s">
        <v>261</v>
      </c>
      <c r="C287" s="1">
        <v>6280268.7800000003</v>
      </c>
    </row>
    <row r="288" spans="1:3">
      <c r="A288" s="3">
        <v>39605</v>
      </c>
      <c r="B288" s="3" t="s">
        <v>262</v>
      </c>
      <c r="C288" s="1">
        <v>934844.22000000009</v>
      </c>
    </row>
    <row r="289" spans="1:3">
      <c r="A289" s="3">
        <v>39700</v>
      </c>
      <c r="B289" s="3" t="s">
        <v>263</v>
      </c>
      <c r="C289" s="1">
        <v>3368073.1599999997</v>
      </c>
    </row>
    <row r="290" spans="1:3">
      <c r="A290" s="3">
        <v>39703</v>
      </c>
      <c r="B290" s="3" t="s">
        <v>264</v>
      </c>
      <c r="C290" s="1">
        <v>193940.40000000005</v>
      </c>
    </row>
    <row r="291" spans="1:3">
      <c r="A291" s="3">
        <v>39705</v>
      </c>
      <c r="B291" s="3" t="s">
        <v>265</v>
      </c>
      <c r="C291" s="1">
        <v>889286.82</v>
      </c>
    </row>
    <row r="292" spans="1:3">
      <c r="A292" s="3">
        <v>39800</v>
      </c>
      <c r="B292" s="3" t="s">
        <v>266</v>
      </c>
      <c r="C292" s="1">
        <v>3887678.3800000004</v>
      </c>
    </row>
    <row r="293" spans="1:3">
      <c r="A293" s="3">
        <v>39805</v>
      </c>
      <c r="B293" s="3" t="s">
        <v>267</v>
      </c>
      <c r="C293" s="1">
        <v>492683.79000000004</v>
      </c>
    </row>
    <row r="294" spans="1:3">
      <c r="A294" s="3">
        <v>39900</v>
      </c>
      <c r="B294" s="3" t="s">
        <v>268</v>
      </c>
      <c r="C294" s="1">
        <v>1987533.9999999998</v>
      </c>
    </row>
    <row r="295" spans="1:3">
      <c r="A295" s="5">
        <v>40000</v>
      </c>
      <c r="B295" s="5" t="s">
        <v>674</v>
      </c>
      <c r="C295" s="1">
        <v>4624512.7699999996</v>
      </c>
    </row>
    <row r="296" spans="1:3">
      <c r="A296" s="3">
        <v>51000</v>
      </c>
      <c r="B296" s="3" t="s">
        <v>269</v>
      </c>
      <c r="C296" s="1">
        <v>32884311.539999999</v>
      </c>
    </row>
    <row r="297" spans="1:3">
      <c r="A297" s="3">
        <v>51000.2</v>
      </c>
      <c r="B297" s="3" t="s">
        <v>657</v>
      </c>
      <c r="C297" s="1">
        <v>203348</v>
      </c>
    </row>
    <row r="298" spans="1:3">
      <c r="A298" s="3">
        <v>51000.3</v>
      </c>
      <c r="B298" s="3" t="s">
        <v>658</v>
      </c>
      <c r="C298" s="1">
        <v>831313</v>
      </c>
    </row>
    <row r="299" spans="1:3">
      <c r="A299" s="5">
        <v>60000</v>
      </c>
      <c r="B299" s="5" t="s">
        <v>675</v>
      </c>
      <c r="C299" s="1">
        <v>226402.76</v>
      </c>
    </row>
    <row r="300" spans="1:3">
      <c r="A300" s="3">
        <v>90901</v>
      </c>
      <c r="B300" s="3" t="s">
        <v>676</v>
      </c>
      <c r="C300" s="1">
        <v>935610.67</v>
      </c>
    </row>
    <row r="301" spans="1:3">
      <c r="A301" s="3">
        <v>91041</v>
      </c>
      <c r="B301" s="3" t="s">
        <v>677</v>
      </c>
      <c r="C301" s="1">
        <v>160324.69</v>
      </c>
    </row>
    <row r="302" spans="1:3">
      <c r="A302" s="3">
        <v>91111</v>
      </c>
      <c r="B302" s="3" t="s">
        <v>678</v>
      </c>
      <c r="C302" s="1">
        <v>93204.17</v>
      </c>
    </row>
    <row r="303" spans="1:3">
      <c r="A303" s="3">
        <v>91151</v>
      </c>
      <c r="B303" s="3" t="s">
        <v>679</v>
      </c>
      <c r="C303" s="1">
        <v>224425.72000000003</v>
      </c>
    </row>
    <row r="304" spans="1:3">
      <c r="A304" s="3">
        <v>98101</v>
      </c>
      <c r="B304" s="3" t="s">
        <v>680</v>
      </c>
      <c r="C304" s="1">
        <v>1206162.3500000001</v>
      </c>
    </row>
    <row r="305" spans="1:3">
      <c r="A305" s="3">
        <v>98103</v>
      </c>
      <c r="B305" s="3" t="s">
        <v>681</v>
      </c>
      <c r="C305" s="1">
        <v>225307.66000000003</v>
      </c>
    </row>
    <row r="306" spans="1:3">
      <c r="A306" s="3">
        <v>98111</v>
      </c>
      <c r="B306" s="3" t="s">
        <v>682</v>
      </c>
      <c r="C306" s="1">
        <v>394983.33999999997</v>
      </c>
    </row>
    <row r="307" spans="1:3">
      <c r="A307" s="3">
        <v>98131</v>
      </c>
      <c r="B307" s="3" t="s">
        <v>683</v>
      </c>
      <c r="C307" s="1">
        <v>110512.98000000001</v>
      </c>
    </row>
    <row r="308" spans="1:3">
      <c r="A308" s="3">
        <v>99401</v>
      </c>
      <c r="B308" s="3" t="s">
        <v>684</v>
      </c>
      <c r="C308" s="1">
        <v>353970.56</v>
      </c>
    </row>
    <row r="309" spans="1:3">
      <c r="A309" s="3">
        <v>99521</v>
      </c>
      <c r="B309" s="3" t="s">
        <v>685</v>
      </c>
      <c r="C309" s="1">
        <v>176709.35</v>
      </c>
    </row>
    <row r="310" spans="1:3">
      <c r="A310" s="3">
        <v>99831</v>
      </c>
      <c r="B310" s="3" t="s">
        <v>686</v>
      </c>
      <c r="C310" s="1">
        <v>25739.029999999995</v>
      </c>
    </row>
    <row r="311" spans="1:3">
      <c r="B311" s="4"/>
      <c r="C311" s="10">
        <f>SUM(C3:C310)</f>
        <v>1103026708.5499995</v>
      </c>
    </row>
  </sheetData>
  <autoFilter ref="B1:C312" xr:uid="{CAF8FA8D-222B-48B4-9A14-EBBAF0B6670C}"/>
  <sortState xmlns:xlrd2="http://schemas.microsoft.com/office/spreadsheetml/2017/richdata2" ref="A3:C310">
    <sortCondition ref="A3:A310"/>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5BA346-0A6B-46A8-A8F8-EC4A85921D1D}">
  <dimension ref="A1:CI538"/>
  <sheetViews>
    <sheetView topLeftCell="A6" workbookViewId="0">
      <selection activeCell="K11" sqref="K11"/>
    </sheetView>
  </sheetViews>
  <sheetFormatPr defaultColWidth="9.140625" defaultRowHeight="15.75"/>
  <cols>
    <col min="1" max="1" width="14.28515625" style="267" customWidth="1"/>
    <col min="2" max="2" width="56.42578125" style="3" customWidth="1"/>
    <col min="3" max="4" width="15.42578125" style="264" bestFit="1" customWidth="1"/>
    <col min="5" max="7" width="14.5703125" style="264" customWidth="1"/>
    <col min="8" max="8" width="11.5703125" style="264" customWidth="1"/>
    <col min="9" max="9" width="17.28515625" style="264" customWidth="1"/>
    <col min="10" max="10" width="18.7109375" style="351" customWidth="1"/>
    <col min="11" max="14" width="18.7109375" style="366" customWidth="1"/>
    <col min="15" max="15" width="18.7109375" style="351" customWidth="1"/>
    <col min="16" max="17" width="18.7109375" style="366" customWidth="1"/>
    <col min="18" max="18" width="18.7109375" style="422" customWidth="1"/>
    <col min="19" max="19" width="18.85546875" style="333" customWidth="1"/>
    <col min="20" max="21" width="18.7109375" style="264" customWidth="1"/>
    <col min="22" max="23" width="18.85546875" style="264" customWidth="1"/>
    <col min="24" max="24" width="16.42578125" style="333" customWidth="1"/>
    <col min="25" max="39" width="16.42578125" style="264" customWidth="1"/>
    <col min="40" max="40" width="16.42578125" style="333" customWidth="1"/>
    <col min="41" max="55" width="16.42578125" style="264" customWidth="1"/>
    <col min="56" max="56" width="16.42578125" style="333" customWidth="1"/>
    <col min="57" max="71" width="16.42578125" style="264" customWidth="1"/>
    <col min="72" max="72" width="16.42578125" style="333" customWidth="1"/>
    <col min="73" max="87" width="16.42578125" style="264" customWidth="1"/>
    <col min="88" max="16384" width="9.140625" style="264"/>
  </cols>
  <sheetData>
    <row r="1" spans="1:87" ht="18" hidden="1" customHeight="1">
      <c r="A1" s="261"/>
      <c r="B1" s="262"/>
      <c r="J1" s="263"/>
      <c r="K1" s="262"/>
      <c r="L1" s="262"/>
      <c r="M1" s="262"/>
      <c r="N1" s="262"/>
      <c r="O1" s="263"/>
      <c r="P1" s="262"/>
      <c r="Q1" s="262"/>
      <c r="R1" s="262"/>
      <c r="T1" s="334"/>
      <c r="U1" s="334"/>
      <c r="V1" s="334"/>
    </row>
    <row r="2" spans="1:87" ht="18" hidden="1" customHeight="1">
      <c r="A2" s="261"/>
      <c r="B2" s="262"/>
      <c r="J2" s="263"/>
      <c r="K2" s="262"/>
      <c r="L2" s="262"/>
      <c r="M2" s="262"/>
      <c r="N2" s="262"/>
      <c r="O2" s="263"/>
      <c r="P2" s="262"/>
      <c r="Q2" s="262"/>
      <c r="R2" s="262"/>
      <c r="T2" s="334"/>
      <c r="U2" s="334"/>
      <c r="V2" s="334"/>
    </row>
    <row r="3" spans="1:87" ht="18" hidden="1" customHeight="1">
      <c r="J3" s="263"/>
      <c r="K3" s="262"/>
      <c r="L3" s="262"/>
      <c r="M3" s="262"/>
      <c r="N3" s="262"/>
      <c r="O3" s="263"/>
      <c r="P3" s="262"/>
      <c r="Q3" s="262"/>
      <c r="R3" s="262"/>
      <c r="T3" s="334"/>
      <c r="U3" s="334"/>
      <c r="V3" s="334"/>
    </row>
    <row r="4" spans="1:87" ht="18" hidden="1" customHeight="1">
      <c r="J4" s="263"/>
      <c r="K4" s="262"/>
      <c r="L4" s="262"/>
      <c r="M4" s="262"/>
      <c r="N4" s="262"/>
      <c r="O4" s="263"/>
      <c r="P4" s="262"/>
      <c r="Q4" s="262"/>
      <c r="R4" s="262"/>
      <c r="T4" s="334"/>
      <c r="U4" s="334"/>
      <c r="V4" s="334"/>
    </row>
    <row r="5" spans="1:87" ht="18" hidden="1" customHeight="1">
      <c r="J5" s="263"/>
      <c r="K5" s="262"/>
      <c r="L5" s="262"/>
      <c r="M5" s="262"/>
      <c r="N5" s="262"/>
      <c r="O5" s="263"/>
      <c r="P5" s="262"/>
      <c r="Q5" s="262"/>
      <c r="R5" s="262"/>
      <c r="T5" s="334"/>
      <c r="U5" s="334"/>
      <c r="V5" s="334"/>
    </row>
    <row r="6" spans="1:87" ht="5.45" customHeight="1">
      <c r="A6" s="269"/>
      <c r="B6" s="270"/>
      <c r="C6" s="270"/>
      <c r="D6" s="270"/>
      <c r="E6" s="270"/>
      <c r="F6" s="270"/>
      <c r="G6" s="270"/>
      <c r="H6" s="270"/>
      <c r="I6" s="270"/>
      <c r="J6" s="263"/>
      <c r="K6" s="262"/>
      <c r="L6" s="262"/>
      <c r="M6" s="262"/>
      <c r="N6" s="262"/>
      <c r="O6" s="263"/>
      <c r="P6" s="262"/>
      <c r="Q6" s="262"/>
      <c r="R6" s="262"/>
      <c r="S6" s="335"/>
      <c r="T6" s="270"/>
      <c r="U6" s="270"/>
      <c r="V6" s="270"/>
      <c r="W6" s="270"/>
      <c r="X6" s="335"/>
      <c r="Y6" s="270"/>
      <c r="Z6" s="270"/>
      <c r="AA6" s="270"/>
      <c r="AB6" s="270"/>
      <c r="AC6" s="270"/>
      <c r="AD6" s="270"/>
      <c r="AE6" s="270"/>
      <c r="AF6" s="270"/>
      <c r="AG6" s="270"/>
      <c r="AH6" s="270"/>
      <c r="AI6" s="270"/>
      <c r="AJ6" s="270"/>
      <c r="AK6" s="270"/>
      <c r="AL6" s="270"/>
      <c r="AM6" s="270"/>
      <c r="AN6" s="335"/>
      <c r="AO6" s="270"/>
      <c r="AP6" s="270"/>
      <c r="AQ6" s="270"/>
      <c r="AR6" s="270"/>
      <c r="AS6" s="270"/>
      <c r="AT6" s="270"/>
      <c r="AU6" s="270"/>
      <c r="AV6" s="270"/>
      <c r="AW6" s="270"/>
      <c r="AX6" s="270"/>
      <c r="AY6" s="270"/>
      <c r="AZ6" s="270"/>
      <c r="BA6" s="270"/>
      <c r="BB6" s="270"/>
      <c r="BC6" s="270"/>
      <c r="BD6" s="335"/>
      <c r="BE6" s="270"/>
      <c r="BF6" s="270"/>
      <c r="BG6" s="270"/>
      <c r="BH6" s="270"/>
      <c r="BI6" s="270"/>
      <c r="BJ6" s="270"/>
      <c r="BK6" s="270"/>
      <c r="BL6" s="270"/>
      <c r="BM6" s="270"/>
      <c r="BN6" s="270"/>
      <c r="BO6" s="270"/>
      <c r="BP6" s="270"/>
      <c r="BQ6" s="270"/>
      <c r="BR6" s="270"/>
      <c r="BS6" s="270"/>
      <c r="BT6" s="335"/>
      <c r="BU6" s="270"/>
      <c r="BV6" s="270"/>
      <c r="BW6" s="270"/>
      <c r="BX6" s="270"/>
      <c r="BY6" s="270"/>
      <c r="BZ6" s="270"/>
      <c r="CA6" s="270"/>
      <c r="CB6" s="270"/>
      <c r="CC6" s="270"/>
      <c r="CD6" s="270"/>
      <c r="CE6" s="270"/>
      <c r="CF6" s="270"/>
      <c r="CG6" s="270"/>
      <c r="CH6" s="270"/>
      <c r="CI6" s="270"/>
    </row>
    <row r="7" spans="1:87" s="276" customFormat="1" ht="18" customHeight="1">
      <c r="A7" s="272"/>
      <c r="B7" s="273"/>
      <c r="C7" s="273"/>
      <c r="D7" s="273"/>
      <c r="E7" s="273"/>
      <c r="F7" s="273"/>
      <c r="G7" s="273"/>
      <c r="H7" s="273"/>
      <c r="I7" s="273"/>
      <c r="J7" s="274" t="s">
        <v>812</v>
      </c>
      <c r="K7" s="273"/>
      <c r="L7" s="273"/>
      <c r="M7" s="273"/>
      <c r="N7" s="273"/>
      <c r="O7" s="465" t="s">
        <v>852</v>
      </c>
      <c r="P7" s="465"/>
      <c r="Q7" s="465"/>
      <c r="R7" s="465"/>
      <c r="S7" s="274" t="s">
        <v>853</v>
      </c>
      <c r="T7" s="273"/>
      <c r="U7" s="273"/>
      <c r="V7" s="273"/>
      <c r="W7" s="273"/>
      <c r="X7" s="274" t="s">
        <v>854</v>
      </c>
      <c r="Y7" s="273"/>
      <c r="Z7" s="273"/>
      <c r="AA7" s="273"/>
      <c r="AB7" s="273"/>
      <c r="AC7" s="273"/>
      <c r="AD7" s="273"/>
      <c r="AE7" s="273"/>
      <c r="AF7" s="273"/>
      <c r="AG7" s="273"/>
      <c r="AH7" s="273"/>
      <c r="AI7" s="273"/>
      <c r="AJ7" s="273"/>
      <c r="AK7" s="273"/>
      <c r="AL7" s="273"/>
      <c r="AM7" s="273"/>
      <c r="AN7" s="274" t="s">
        <v>854</v>
      </c>
      <c r="AO7" s="273"/>
      <c r="AP7" s="273"/>
      <c r="AQ7" s="273"/>
      <c r="AR7" s="273"/>
      <c r="AS7" s="273"/>
      <c r="AT7" s="273"/>
      <c r="AU7" s="273"/>
      <c r="AV7" s="273"/>
      <c r="AW7" s="273"/>
      <c r="AX7" s="273"/>
      <c r="AY7" s="273"/>
      <c r="AZ7" s="273"/>
      <c r="BA7" s="273"/>
      <c r="BB7" s="273"/>
      <c r="BC7" s="273"/>
      <c r="BD7" s="274" t="s">
        <v>854</v>
      </c>
      <c r="BE7" s="273"/>
      <c r="BF7" s="273"/>
      <c r="BG7" s="273"/>
      <c r="BH7" s="273"/>
      <c r="BI7" s="273"/>
      <c r="BJ7" s="273"/>
      <c r="BK7" s="273"/>
      <c r="BL7" s="273"/>
      <c r="BM7" s="273"/>
      <c r="BN7" s="273"/>
      <c r="BO7" s="273"/>
      <c r="BP7" s="273"/>
      <c r="BQ7" s="273"/>
      <c r="BR7" s="273"/>
      <c r="BS7" s="273"/>
      <c r="BT7" s="274" t="s">
        <v>854</v>
      </c>
      <c r="BU7" s="273"/>
      <c r="BV7" s="273"/>
      <c r="BW7" s="273"/>
      <c r="BX7" s="273"/>
      <c r="BY7" s="273"/>
      <c r="BZ7" s="273"/>
      <c r="CA7" s="273"/>
      <c r="CB7" s="273"/>
      <c r="CC7" s="273"/>
      <c r="CD7" s="273"/>
      <c r="CE7" s="273"/>
      <c r="CF7" s="273"/>
      <c r="CG7" s="273"/>
      <c r="CH7" s="273"/>
      <c r="CI7" s="273"/>
    </row>
    <row r="8" spans="1:87" s="282" customFormat="1" ht="24.6" customHeight="1">
      <c r="A8" s="277"/>
      <c r="B8" s="278"/>
      <c r="C8" s="458" t="s">
        <v>813</v>
      </c>
      <c r="D8" s="456"/>
      <c r="E8" s="456"/>
      <c r="F8" s="456"/>
      <c r="G8" s="456"/>
      <c r="H8" s="456"/>
      <c r="I8" s="462"/>
      <c r="J8" s="352"/>
      <c r="K8" s="353"/>
      <c r="L8" s="353"/>
      <c r="M8" s="353"/>
      <c r="N8" s="353"/>
      <c r="O8" s="463" t="s">
        <v>855</v>
      </c>
      <c r="P8" s="456"/>
      <c r="Q8" s="456"/>
      <c r="R8" s="462"/>
      <c r="S8" s="392" t="s">
        <v>856</v>
      </c>
      <c r="T8" s="278"/>
      <c r="U8" s="278"/>
      <c r="V8" s="278"/>
      <c r="W8" s="278"/>
      <c r="X8" s="464" t="s">
        <v>857</v>
      </c>
      <c r="Y8" s="456"/>
      <c r="Z8" s="456"/>
      <c r="AA8" s="456"/>
      <c r="AB8" s="456"/>
      <c r="AC8" s="456"/>
      <c r="AD8" s="456"/>
      <c r="AE8" s="456"/>
      <c r="AF8" s="456"/>
      <c r="AG8" s="456"/>
      <c r="AH8" s="456"/>
      <c r="AI8" s="456"/>
      <c r="AJ8" s="456"/>
      <c r="AK8" s="456"/>
      <c r="AL8" s="456"/>
      <c r="AM8" s="462"/>
      <c r="AN8" s="464" t="s">
        <v>858</v>
      </c>
      <c r="AO8" s="456"/>
      <c r="AP8" s="456"/>
      <c r="AQ8" s="456"/>
      <c r="AR8" s="456"/>
      <c r="AS8" s="456"/>
      <c r="AT8" s="456"/>
      <c r="AU8" s="456"/>
      <c r="AV8" s="456"/>
      <c r="AW8" s="456"/>
      <c r="AX8" s="456"/>
      <c r="AY8" s="456"/>
      <c r="AZ8" s="456"/>
      <c r="BA8" s="456"/>
      <c r="BB8" s="456"/>
      <c r="BC8" s="462"/>
      <c r="BD8" s="464" t="s">
        <v>859</v>
      </c>
      <c r="BE8" s="456"/>
      <c r="BF8" s="456"/>
      <c r="BG8" s="456"/>
      <c r="BH8" s="456"/>
      <c r="BI8" s="456"/>
      <c r="BJ8" s="456"/>
      <c r="BK8" s="456"/>
      <c r="BL8" s="456"/>
      <c r="BM8" s="456"/>
      <c r="BN8" s="456"/>
      <c r="BO8" s="456"/>
      <c r="BP8" s="456"/>
      <c r="BQ8" s="456"/>
      <c r="BR8" s="456"/>
      <c r="BS8" s="462"/>
      <c r="BT8" s="464" t="s">
        <v>860</v>
      </c>
      <c r="BU8" s="456"/>
      <c r="BV8" s="456"/>
      <c r="BW8" s="456"/>
      <c r="BX8" s="456"/>
      <c r="BY8" s="456"/>
      <c r="BZ8" s="456"/>
      <c r="CA8" s="456"/>
      <c r="CB8" s="456"/>
      <c r="CC8" s="456"/>
      <c r="CD8" s="456"/>
      <c r="CE8" s="456"/>
      <c r="CF8" s="456"/>
      <c r="CG8" s="456"/>
      <c r="CH8" s="456"/>
      <c r="CI8" s="456"/>
    </row>
    <row r="9" spans="1:87" s="289" customFormat="1" ht="159.75" customHeight="1" thickBot="1">
      <c r="A9" s="283" t="s">
        <v>692</v>
      </c>
      <c r="B9" s="284" t="s">
        <v>364</v>
      </c>
      <c r="C9" s="285">
        <v>2023</v>
      </c>
      <c r="D9" s="285">
        <v>2024</v>
      </c>
      <c r="E9" s="285">
        <v>2025</v>
      </c>
      <c r="F9" s="285">
        <v>2026</v>
      </c>
      <c r="G9" s="285">
        <v>2027</v>
      </c>
      <c r="H9" s="285" t="s">
        <v>287</v>
      </c>
      <c r="I9" s="285" t="s">
        <v>325</v>
      </c>
      <c r="J9" s="354" t="s">
        <v>840</v>
      </c>
      <c r="K9" s="355" t="s">
        <v>841</v>
      </c>
      <c r="L9" s="355" t="s">
        <v>842</v>
      </c>
      <c r="M9" s="355" t="s">
        <v>819</v>
      </c>
      <c r="N9" s="355" t="s">
        <v>820</v>
      </c>
      <c r="O9" s="354" t="s">
        <v>861</v>
      </c>
      <c r="P9" s="355" t="s">
        <v>862</v>
      </c>
      <c r="Q9" s="355" t="s">
        <v>863</v>
      </c>
      <c r="R9" s="355" t="s">
        <v>864</v>
      </c>
      <c r="S9" s="395" t="s">
        <v>865</v>
      </c>
      <c r="T9" s="396" t="s">
        <v>866</v>
      </c>
      <c r="U9" s="396" t="s">
        <v>867</v>
      </c>
      <c r="V9" s="396" t="s">
        <v>868</v>
      </c>
      <c r="W9" s="396" t="s">
        <v>869</v>
      </c>
      <c r="X9" s="393" t="s">
        <v>870</v>
      </c>
      <c r="Y9" s="285" t="s">
        <v>871</v>
      </c>
      <c r="Z9" s="285" t="s">
        <v>872</v>
      </c>
      <c r="AA9" s="285" t="s">
        <v>873</v>
      </c>
      <c r="AB9" s="285" t="s">
        <v>874</v>
      </c>
      <c r="AC9" s="285" t="s">
        <v>875</v>
      </c>
      <c r="AD9" s="285" t="s">
        <v>876</v>
      </c>
      <c r="AE9" s="285" t="s">
        <v>325</v>
      </c>
      <c r="AF9" s="394" t="s">
        <v>877</v>
      </c>
      <c r="AG9" s="285" t="s">
        <v>878</v>
      </c>
      <c r="AH9" s="285" t="s">
        <v>879</v>
      </c>
      <c r="AI9" s="285" t="s">
        <v>880</v>
      </c>
      <c r="AJ9" s="285" t="s">
        <v>881</v>
      </c>
      <c r="AK9" s="285" t="s">
        <v>882</v>
      </c>
      <c r="AL9" s="285" t="s">
        <v>883</v>
      </c>
      <c r="AM9" s="285" t="s">
        <v>325</v>
      </c>
      <c r="AN9" s="393" t="s">
        <v>870</v>
      </c>
      <c r="AO9" s="285" t="s">
        <v>871</v>
      </c>
      <c r="AP9" s="285" t="s">
        <v>872</v>
      </c>
      <c r="AQ9" s="285" t="s">
        <v>873</v>
      </c>
      <c r="AR9" s="285" t="s">
        <v>874</v>
      </c>
      <c r="AS9" s="285" t="s">
        <v>875</v>
      </c>
      <c r="AT9" s="285" t="s">
        <v>876</v>
      </c>
      <c r="AU9" s="285" t="s">
        <v>325</v>
      </c>
      <c r="AV9" s="394" t="s">
        <v>877</v>
      </c>
      <c r="AW9" s="285" t="s">
        <v>878</v>
      </c>
      <c r="AX9" s="285" t="s">
        <v>879</v>
      </c>
      <c r="AY9" s="285" t="s">
        <v>880</v>
      </c>
      <c r="AZ9" s="285" t="s">
        <v>881</v>
      </c>
      <c r="BA9" s="285" t="s">
        <v>882</v>
      </c>
      <c r="BB9" s="285" t="s">
        <v>883</v>
      </c>
      <c r="BC9" s="285" t="s">
        <v>325</v>
      </c>
      <c r="BD9" s="393" t="s">
        <v>870</v>
      </c>
      <c r="BE9" s="285" t="s">
        <v>871</v>
      </c>
      <c r="BF9" s="285" t="s">
        <v>872</v>
      </c>
      <c r="BG9" s="285" t="s">
        <v>873</v>
      </c>
      <c r="BH9" s="285" t="s">
        <v>874</v>
      </c>
      <c r="BI9" s="285" t="s">
        <v>875</v>
      </c>
      <c r="BJ9" s="285" t="s">
        <v>876</v>
      </c>
      <c r="BK9" s="285" t="s">
        <v>325</v>
      </c>
      <c r="BL9" s="394" t="s">
        <v>877</v>
      </c>
      <c r="BM9" s="285" t="s">
        <v>878</v>
      </c>
      <c r="BN9" s="285" t="s">
        <v>879</v>
      </c>
      <c r="BO9" s="285" t="s">
        <v>880</v>
      </c>
      <c r="BP9" s="285" t="s">
        <v>881</v>
      </c>
      <c r="BQ9" s="285" t="s">
        <v>882</v>
      </c>
      <c r="BR9" s="285" t="s">
        <v>883</v>
      </c>
      <c r="BS9" s="285" t="s">
        <v>325</v>
      </c>
      <c r="BT9" s="393" t="s">
        <v>870</v>
      </c>
      <c r="BU9" s="285" t="s">
        <v>871</v>
      </c>
      <c r="BV9" s="285" t="s">
        <v>872</v>
      </c>
      <c r="BW9" s="285" t="s">
        <v>873</v>
      </c>
      <c r="BX9" s="285" t="s">
        <v>874</v>
      </c>
      <c r="BY9" s="285" t="s">
        <v>875</v>
      </c>
      <c r="BZ9" s="285" t="s">
        <v>876</v>
      </c>
      <c r="CA9" s="285" t="s">
        <v>325</v>
      </c>
      <c r="CB9" s="394" t="s">
        <v>877</v>
      </c>
      <c r="CC9" s="285" t="s">
        <v>878</v>
      </c>
      <c r="CD9" s="285" t="s">
        <v>879</v>
      </c>
      <c r="CE9" s="285" t="s">
        <v>880</v>
      </c>
      <c r="CF9" s="285" t="s">
        <v>881</v>
      </c>
      <c r="CG9" s="285" t="s">
        <v>882</v>
      </c>
      <c r="CH9" s="285" t="s">
        <v>883</v>
      </c>
      <c r="CI9" s="285" t="s">
        <v>325</v>
      </c>
    </row>
    <row r="10" spans="1:87" s="294" customFormat="1" ht="13.5" thickBot="1">
      <c r="A10" s="283" t="s">
        <v>693</v>
      </c>
      <c r="B10" s="290" t="s">
        <v>694</v>
      </c>
      <c r="C10" s="293" t="s">
        <v>823</v>
      </c>
      <c r="D10" s="283" t="s">
        <v>824</v>
      </c>
      <c r="E10" s="283" t="s">
        <v>825</v>
      </c>
      <c r="F10" s="283" t="s">
        <v>826</v>
      </c>
      <c r="G10" s="283" t="s">
        <v>827</v>
      </c>
      <c r="H10" s="283" t="s">
        <v>828</v>
      </c>
      <c r="I10" s="283" t="s">
        <v>829</v>
      </c>
      <c r="J10" s="291" t="s">
        <v>830</v>
      </c>
      <c r="K10" s="283" t="s">
        <v>831</v>
      </c>
      <c r="L10" s="283" t="s">
        <v>832</v>
      </c>
      <c r="M10" s="283" t="s">
        <v>833</v>
      </c>
      <c r="N10" s="283" t="s">
        <v>834</v>
      </c>
      <c r="O10" s="291" t="s">
        <v>884</v>
      </c>
      <c r="P10" s="283" t="s">
        <v>885</v>
      </c>
      <c r="Q10" s="283" t="s">
        <v>886</v>
      </c>
      <c r="R10" s="283" t="s">
        <v>887</v>
      </c>
      <c r="S10" s="291" t="s">
        <v>888</v>
      </c>
      <c r="T10" s="283" t="s">
        <v>889</v>
      </c>
      <c r="U10" s="283" t="s">
        <v>890</v>
      </c>
      <c r="V10" s="283" t="s">
        <v>891</v>
      </c>
      <c r="W10" s="283" t="s">
        <v>892</v>
      </c>
      <c r="X10" s="291" t="s">
        <v>893</v>
      </c>
      <c r="Y10" s="283" t="s">
        <v>894</v>
      </c>
      <c r="Z10" s="283" t="s">
        <v>895</v>
      </c>
      <c r="AA10" s="283" t="s">
        <v>896</v>
      </c>
      <c r="AB10" s="283" t="s">
        <v>897</v>
      </c>
      <c r="AC10" s="283" t="s">
        <v>898</v>
      </c>
      <c r="AD10" s="283" t="s">
        <v>899</v>
      </c>
      <c r="AE10" s="283" t="s">
        <v>900</v>
      </c>
      <c r="AF10" s="293" t="s">
        <v>901</v>
      </c>
      <c r="AG10" s="283" t="s">
        <v>902</v>
      </c>
      <c r="AH10" s="283" t="s">
        <v>903</v>
      </c>
      <c r="AI10" s="283" t="s">
        <v>904</v>
      </c>
      <c r="AJ10" s="283" t="s">
        <v>905</v>
      </c>
      <c r="AK10" s="283" t="s">
        <v>906</v>
      </c>
      <c r="AL10" s="283" t="s">
        <v>907</v>
      </c>
      <c r="AM10" s="283" t="s">
        <v>908</v>
      </c>
      <c r="AN10" s="291" t="s">
        <v>909</v>
      </c>
      <c r="AO10" s="283" t="s">
        <v>910</v>
      </c>
      <c r="AP10" s="283" t="s">
        <v>911</v>
      </c>
      <c r="AQ10" s="283" t="s">
        <v>912</v>
      </c>
      <c r="AR10" s="283" t="s">
        <v>913</v>
      </c>
      <c r="AS10" s="283" t="s">
        <v>914</v>
      </c>
      <c r="AT10" s="283" t="s">
        <v>915</v>
      </c>
      <c r="AU10" s="283" t="s">
        <v>916</v>
      </c>
      <c r="AV10" s="293" t="s">
        <v>917</v>
      </c>
      <c r="AW10" s="283" t="s">
        <v>918</v>
      </c>
      <c r="AX10" s="283" t="s">
        <v>919</v>
      </c>
      <c r="AY10" s="283" t="s">
        <v>920</v>
      </c>
      <c r="AZ10" s="283" t="s">
        <v>921</v>
      </c>
      <c r="BA10" s="283" t="s">
        <v>922</v>
      </c>
      <c r="BB10" s="283" t="s">
        <v>923</v>
      </c>
      <c r="BC10" s="283" t="s">
        <v>924</v>
      </c>
      <c r="BD10" s="291" t="s">
        <v>925</v>
      </c>
      <c r="BE10" s="283" t="s">
        <v>926</v>
      </c>
      <c r="BF10" s="283" t="s">
        <v>927</v>
      </c>
      <c r="BG10" s="283" t="s">
        <v>928</v>
      </c>
      <c r="BH10" s="283" t="s">
        <v>929</v>
      </c>
      <c r="BI10" s="283" t="s">
        <v>930</v>
      </c>
      <c r="BJ10" s="283" t="s">
        <v>931</v>
      </c>
      <c r="BK10" s="283" t="s">
        <v>932</v>
      </c>
      <c r="BL10" s="293" t="s">
        <v>933</v>
      </c>
      <c r="BM10" s="283" t="s">
        <v>934</v>
      </c>
      <c r="BN10" s="283" t="s">
        <v>935</v>
      </c>
      <c r="BO10" s="283" t="s">
        <v>936</v>
      </c>
      <c r="BP10" s="283" t="s">
        <v>937</v>
      </c>
      <c r="BQ10" s="283" t="s">
        <v>938</v>
      </c>
      <c r="BR10" s="283" t="s">
        <v>939</v>
      </c>
      <c r="BS10" s="283" t="s">
        <v>940</v>
      </c>
      <c r="BT10" s="291" t="s">
        <v>941</v>
      </c>
      <c r="BU10" s="283" t="s">
        <v>942</v>
      </c>
      <c r="BV10" s="283" t="s">
        <v>943</v>
      </c>
      <c r="BW10" s="283" t="s">
        <v>944</v>
      </c>
      <c r="BX10" s="283" t="s">
        <v>945</v>
      </c>
      <c r="BY10" s="283" t="s">
        <v>946</v>
      </c>
      <c r="BZ10" s="283" t="s">
        <v>947</v>
      </c>
      <c r="CA10" s="283" t="s">
        <v>948</v>
      </c>
      <c r="CB10" s="293" t="s">
        <v>949</v>
      </c>
      <c r="CC10" s="283" t="s">
        <v>950</v>
      </c>
      <c r="CD10" s="283" t="s">
        <v>951</v>
      </c>
      <c r="CE10" s="283" t="s">
        <v>952</v>
      </c>
      <c r="CF10" s="283" t="s">
        <v>953</v>
      </c>
      <c r="CG10" s="283" t="s">
        <v>954</v>
      </c>
      <c r="CH10" s="283" t="s">
        <v>955</v>
      </c>
      <c r="CI10" s="283" t="s">
        <v>956</v>
      </c>
    </row>
    <row r="11" spans="1:87">
      <c r="A11" s="295">
        <v>10200</v>
      </c>
      <c r="B11" s="296" t="s">
        <v>370</v>
      </c>
      <c r="C11" s="299">
        <v>-2964134</v>
      </c>
      <c r="D11" s="297">
        <v>-828398</v>
      </c>
      <c r="E11" s="297">
        <v>501078</v>
      </c>
      <c r="F11" s="297">
        <v>150354</v>
      </c>
      <c r="G11" s="297">
        <v>867361</v>
      </c>
      <c r="H11" s="297">
        <v>0</v>
      </c>
      <c r="I11" s="297">
        <v>-2273739</v>
      </c>
      <c r="J11" s="356">
        <v>32535317</v>
      </c>
      <c r="K11" s="357">
        <v>38700287</v>
      </c>
      <c r="L11" s="357">
        <v>27542385</v>
      </c>
      <c r="M11" s="357">
        <v>26348120</v>
      </c>
      <c r="N11" s="357">
        <v>40743204</v>
      </c>
      <c r="O11" s="356">
        <v>3209400</v>
      </c>
      <c r="P11" s="357">
        <v>1270230.8400000001</v>
      </c>
      <c r="Q11" s="357">
        <v>1939169.16</v>
      </c>
      <c r="R11" s="398">
        <v>6.6799999999999998E-2</v>
      </c>
      <c r="S11" s="399">
        <v>1.0523918E-3</v>
      </c>
      <c r="T11" s="400">
        <v>32535317</v>
      </c>
      <c r="U11" s="400">
        <v>19015431.736526947</v>
      </c>
      <c r="V11" s="401">
        <v>1.7109954404822985</v>
      </c>
      <c r="W11" s="401">
        <v>7.7152503694909322E-2</v>
      </c>
      <c r="X11" s="397">
        <v>3887578</v>
      </c>
      <c r="Y11" s="297">
        <v>1052665</v>
      </c>
      <c r="Z11" s="297">
        <v>796336</v>
      </c>
      <c r="AA11" s="297">
        <v>796336</v>
      </c>
      <c r="AB11" s="297">
        <v>749237</v>
      </c>
      <c r="AC11" s="297">
        <v>493004</v>
      </c>
      <c r="AD11" s="297">
        <v>0</v>
      </c>
      <c r="AE11" s="297">
        <v>3887578</v>
      </c>
      <c r="AF11" s="299">
        <v>485444</v>
      </c>
      <c r="AG11" s="299">
        <v>242722</v>
      </c>
      <c r="AH11" s="299">
        <v>242722</v>
      </c>
      <c r="AI11" s="299">
        <v>0</v>
      </c>
      <c r="AJ11" s="299">
        <v>0</v>
      </c>
      <c r="AK11" s="299">
        <v>0</v>
      </c>
      <c r="AL11" s="299">
        <v>0</v>
      </c>
      <c r="AM11" s="297">
        <v>485444</v>
      </c>
      <c r="AN11" s="397">
        <v>2661109</v>
      </c>
      <c r="AO11" s="297">
        <v>660255</v>
      </c>
      <c r="AP11" s="297">
        <v>660255</v>
      </c>
      <c r="AQ11" s="297">
        <v>660255</v>
      </c>
      <c r="AR11" s="297">
        <v>340172</v>
      </c>
      <c r="AS11" s="297">
        <v>340172</v>
      </c>
      <c r="AT11" s="297">
        <v>0</v>
      </c>
      <c r="AU11" s="297">
        <v>2661109</v>
      </c>
      <c r="AV11" s="299">
        <v>7906789</v>
      </c>
      <c r="AW11" s="297">
        <v>3940696</v>
      </c>
      <c r="AX11" s="297">
        <v>2040227</v>
      </c>
      <c r="AY11" s="297">
        <v>962933</v>
      </c>
      <c r="AZ11" s="297">
        <v>962933</v>
      </c>
      <c r="BA11" s="297">
        <v>0</v>
      </c>
      <c r="BB11" s="297">
        <v>0</v>
      </c>
      <c r="BC11" s="297">
        <v>7906789</v>
      </c>
      <c r="BD11" s="397">
        <v>45740</v>
      </c>
      <c r="BE11" s="297">
        <v>18966</v>
      </c>
      <c r="BF11" s="297">
        <v>15756</v>
      </c>
      <c r="BG11" s="297">
        <v>11018</v>
      </c>
      <c r="BH11" s="297">
        <v>0</v>
      </c>
      <c r="BI11" s="297">
        <v>0</v>
      </c>
      <c r="BJ11" s="297">
        <v>0</v>
      </c>
      <c r="BK11" s="297">
        <v>45740</v>
      </c>
      <c r="BL11" s="299">
        <v>62384</v>
      </c>
      <c r="BM11" s="297">
        <v>15596</v>
      </c>
      <c r="BN11" s="297">
        <v>15596</v>
      </c>
      <c r="BO11" s="297">
        <v>15596</v>
      </c>
      <c r="BP11" s="297">
        <v>15596</v>
      </c>
      <c r="BQ11" s="297">
        <v>0</v>
      </c>
      <c r="BR11" s="297">
        <v>0</v>
      </c>
      <c r="BS11" s="297">
        <v>62384</v>
      </c>
      <c r="BT11" s="397">
        <v>192084</v>
      </c>
      <c r="BU11" s="297">
        <v>39475</v>
      </c>
      <c r="BV11" s="297">
        <v>39475</v>
      </c>
      <c r="BW11" s="297">
        <v>39475</v>
      </c>
      <c r="BX11" s="297">
        <v>39475</v>
      </c>
      <c r="BY11" s="297">
        <v>34185</v>
      </c>
      <c r="BZ11" s="297">
        <v>0</v>
      </c>
      <c r="CA11" s="297">
        <v>192084</v>
      </c>
      <c r="CB11" s="299">
        <v>605633.69547857996</v>
      </c>
      <c r="CC11" s="297">
        <v>536481</v>
      </c>
      <c r="CD11" s="297">
        <v>41676</v>
      </c>
      <c r="CE11" s="297">
        <v>27477</v>
      </c>
      <c r="CF11" s="297">
        <v>0</v>
      </c>
      <c r="CG11" s="297">
        <v>0</v>
      </c>
      <c r="CH11" s="297">
        <v>0</v>
      </c>
      <c r="CI11" s="297">
        <v>605633.69547857996</v>
      </c>
    </row>
    <row r="12" spans="1:87">
      <c r="A12" s="295">
        <v>10400</v>
      </c>
      <c r="B12" s="296" t="s">
        <v>371</v>
      </c>
      <c r="C12" s="299">
        <v>-8863341</v>
      </c>
      <c r="D12" s="297">
        <v>-3044926</v>
      </c>
      <c r="E12" s="297">
        <v>773278</v>
      </c>
      <c r="F12" s="297">
        <v>-159979</v>
      </c>
      <c r="G12" s="297">
        <v>2188327</v>
      </c>
      <c r="H12" s="297">
        <v>0</v>
      </c>
      <c r="I12" s="297">
        <v>-9106641</v>
      </c>
      <c r="J12" s="356">
        <v>92094313</v>
      </c>
      <c r="K12" s="357">
        <v>109544846</v>
      </c>
      <c r="L12" s="357">
        <v>77961344</v>
      </c>
      <c r="M12" s="357">
        <v>74580861</v>
      </c>
      <c r="N12" s="357">
        <v>115327518</v>
      </c>
      <c r="O12" s="356">
        <v>9084513</v>
      </c>
      <c r="P12" s="357">
        <v>3584256.23</v>
      </c>
      <c r="Q12" s="357">
        <v>5500256.7699999996</v>
      </c>
      <c r="R12" s="398">
        <v>6.6799999999999998E-2</v>
      </c>
      <c r="S12" s="399">
        <v>2.9788952000000001E-3</v>
      </c>
      <c r="T12" s="400">
        <v>92094313</v>
      </c>
      <c r="U12" s="400">
        <v>53656530.389221556</v>
      </c>
      <c r="V12" s="401">
        <v>1.7163672777936414</v>
      </c>
      <c r="W12" s="401">
        <v>7.7152503694909322E-2</v>
      </c>
      <c r="X12" s="397">
        <v>8443546</v>
      </c>
      <c r="Y12" s="297">
        <v>2561586</v>
      </c>
      <c r="Z12" s="297">
        <v>1609035</v>
      </c>
      <c r="AA12" s="297">
        <v>1609035</v>
      </c>
      <c r="AB12" s="297">
        <v>1535215</v>
      </c>
      <c r="AC12" s="297">
        <v>1128675</v>
      </c>
      <c r="AD12" s="297">
        <v>0</v>
      </c>
      <c r="AE12" s="297">
        <v>8443546</v>
      </c>
      <c r="AF12" s="299">
        <v>1484088</v>
      </c>
      <c r="AG12" s="299">
        <v>742044</v>
      </c>
      <c r="AH12" s="299">
        <v>742044</v>
      </c>
      <c r="AI12" s="299">
        <v>0</v>
      </c>
      <c r="AJ12" s="299">
        <v>0</v>
      </c>
      <c r="AK12" s="299">
        <v>0</v>
      </c>
      <c r="AL12" s="299">
        <v>0</v>
      </c>
      <c r="AM12" s="297">
        <v>1484088</v>
      </c>
      <c r="AN12" s="397">
        <v>7532522</v>
      </c>
      <c r="AO12" s="297">
        <v>1868915</v>
      </c>
      <c r="AP12" s="297">
        <v>1868915</v>
      </c>
      <c r="AQ12" s="297">
        <v>1868915</v>
      </c>
      <c r="AR12" s="297">
        <v>962888</v>
      </c>
      <c r="AS12" s="297">
        <v>962888</v>
      </c>
      <c r="AT12" s="297">
        <v>0</v>
      </c>
      <c r="AU12" s="297">
        <v>7532522</v>
      </c>
      <c r="AV12" s="299">
        <v>22380920</v>
      </c>
      <c r="AW12" s="297">
        <v>11154516</v>
      </c>
      <c r="AX12" s="297">
        <v>5775056</v>
      </c>
      <c r="AY12" s="297">
        <v>2725674</v>
      </c>
      <c r="AZ12" s="297">
        <v>2725674</v>
      </c>
      <c r="BA12" s="297">
        <v>0</v>
      </c>
      <c r="BB12" s="297">
        <v>0</v>
      </c>
      <c r="BC12" s="297">
        <v>22380920</v>
      </c>
      <c r="BD12" s="397">
        <v>129471</v>
      </c>
      <c r="BE12" s="297">
        <v>53686</v>
      </c>
      <c r="BF12" s="297">
        <v>44599</v>
      </c>
      <c r="BG12" s="297">
        <v>31186</v>
      </c>
      <c r="BH12" s="297">
        <v>0</v>
      </c>
      <c r="BI12" s="297">
        <v>0</v>
      </c>
      <c r="BJ12" s="297">
        <v>0</v>
      </c>
      <c r="BK12" s="297">
        <v>129471</v>
      </c>
      <c r="BL12" s="299">
        <v>176580</v>
      </c>
      <c r="BM12" s="297">
        <v>44145</v>
      </c>
      <c r="BN12" s="297">
        <v>44145</v>
      </c>
      <c r="BO12" s="297">
        <v>44145</v>
      </c>
      <c r="BP12" s="297">
        <v>44145</v>
      </c>
      <c r="BQ12" s="297">
        <v>0</v>
      </c>
      <c r="BR12" s="297">
        <v>0</v>
      </c>
      <c r="BS12" s="297">
        <v>176580</v>
      </c>
      <c r="BT12" s="397">
        <v>543711</v>
      </c>
      <c r="BU12" s="297">
        <v>111737</v>
      </c>
      <c r="BV12" s="297">
        <v>111737</v>
      </c>
      <c r="BW12" s="297">
        <v>111737</v>
      </c>
      <c r="BX12" s="297">
        <v>111737</v>
      </c>
      <c r="BY12" s="297">
        <v>96764</v>
      </c>
      <c r="BZ12" s="297">
        <v>0</v>
      </c>
      <c r="CA12" s="297">
        <v>543711</v>
      </c>
      <c r="CB12" s="299">
        <v>1714303.8442711201</v>
      </c>
      <c r="CC12" s="297">
        <v>1518561</v>
      </c>
      <c r="CD12" s="297">
        <v>117967</v>
      </c>
      <c r="CE12" s="297">
        <v>77776</v>
      </c>
      <c r="CF12" s="297">
        <v>0</v>
      </c>
      <c r="CG12" s="297">
        <v>0</v>
      </c>
      <c r="CH12" s="297">
        <v>0</v>
      </c>
      <c r="CI12" s="297">
        <v>1714303.8442711201</v>
      </c>
    </row>
    <row r="13" spans="1:87">
      <c r="A13" s="295">
        <v>10500</v>
      </c>
      <c r="B13" s="296" t="s">
        <v>372</v>
      </c>
      <c r="C13" s="299">
        <v>-1980773</v>
      </c>
      <c r="D13" s="297">
        <v>-1025907</v>
      </c>
      <c r="E13" s="297">
        <v>-177478</v>
      </c>
      <c r="F13" s="297">
        <v>-249658</v>
      </c>
      <c r="G13" s="297">
        <v>284880</v>
      </c>
      <c r="H13" s="297">
        <v>0</v>
      </c>
      <c r="I13" s="297">
        <v>-3148936</v>
      </c>
      <c r="J13" s="356">
        <v>20999803</v>
      </c>
      <c r="K13" s="357">
        <v>24978961</v>
      </c>
      <c r="L13" s="357">
        <v>17777133</v>
      </c>
      <c r="M13" s="357">
        <v>17006299</v>
      </c>
      <c r="N13" s="357">
        <v>26297554</v>
      </c>
      <c r="O13" s="356">
        <v>2071496</v>
      </c>
      <c r="P13" s="357">
        <v>816862.63</v>
      </c>
      <c r="Q13" s="357">
        <v>1254633.3700000001</v>
      </c>
      <c r="R13" s="398">
        <v>6.6799999999999998E-2</v>
      </c>
      <c r="S13" s="399">
        <v>6.7926249999999998E-4</v>
      </c>
      <c r="T13" s="400">
        <v>20999803</v>
      </c>
      <c r="U13" s="400">
        <v>12228482.485029941</v>
      </c>
      <c r="V13" s="401">
        <v>1.7172861003569226</v>
      </c>
      <c r="W13" s="401">
        <v>7.7152503694909322E-2</v>
      </c>
      <c r="X13" s="397">
        <v>1179892</v>
      </c>
      <c r="Y13" s="297">
        <v>725972</v>
      </c>
      <c r="Z13" s="297">
        <v>136889</v>
      </c>
      <c r="AA13" s="297">
        <v>136889</v>
      </c>
      <c r="AB13" s="297">
        <v>136889</v>
      </c>
      <c r="AC13" s="297">
        <v>43253</v>
      </c>
      <c r="AD13" s="297">
        <v>0</v>
      </c>
      <c r="AE13" s="297">
        <v>1179892</v>
      </c>
      <c r="AF13" s="299">
        <v>665355</v>
      </c>
      <c r="AG13" s="299">
        <v>270781</v>
      </c>
      <c r="AH13" s="299">
        <v>270781</v>
      </c>
      <c r="AI13" s="299">
        <v>123793</v>
      </c>
      <c r="AJ13" s="299">
        <v>0</v>
      </c>
      <c r="AK13" s="299">
        <v>0</v>
      </c>
      <c r="AL13" s="299">
        <v>0</v>
      </c>
      <c r="AM13" s="297">
        <v>665355</v>
      </c>
      <c r="AN13" s="397">
        <v>1717603</v>
      </c>
      <c r="AO13" s="297">
        <v>426159</v>
      </c>
      <c r="AP13" s="297">
        <v>426159</v>
      </c>
      <c r="AQ13" s="297">
        <v>426159</v>
      </c>
      <c r="AR13" s="297">
        <v>219563</v>
      </c>
      <c r="AS13" s="297">
        <v>219563</v>
      </c>
      <c r="AT13" s="297">
        <v>0</v>
      </c>
      <c r="AU13" s="297">
        <v>1717603</v>
      </c>
      <c r="AV13" s="299">
        <v>5103409</v>
      </c>
      <c r="AW13" s="297">
        <v>2543508</v>
      </c>
      <c r="AX13" s="297">
        <v>1316857</v>
      </c>
      <c r="AY13" s="297">
        <v>621522</v>
      </c>
      <c r="AZ13" s="297">
        <v>621522</v>
      </c>
      <c r="BA13" s="297">
        <v>0</v>
      </c>
      <c r="BB13" s="297">
        <v>0</v>
      </c>
      <c r="BC13" s="297">
        <v>5103409</v>
      </c>
      <c r="BD13" s="397">
        <v>29523</v>
      </c>
      <c r="BE13" s="297">
        <v>12242</v>
      </c>
      <c r="BF13" s="297">
        <v>10170</v>
      </c>
      <c r="BG13" s="297">
        <v>7111</v>
      </c>
      <c r="BH13" s="297">
        <v>0</v>
      </c>
      <c r="BI13" s="297">
        <v>0</v>
      </c>
      <c r="BJ13" s="297">
        <v>0</v>
      </c>
      <c r="BK13" s="297">
        <v>29523</v>
      </c>
      <c r="BL13" s="299">
        <v>40264</v>
      </c>
      <c r="BM13" s="297">
        <v>10066</v>
      </c>
      <c r="BN13" s="297">
        <v>10066</v>
      </c>
      <c r="BO13" s="297">
        <v>10066</v>
      </c>
      <c r="BP13" s="297">
        <v>10066</v>
      </c>
      <c r="BQ13" s="297">
        <v>0</v>
      </c>
      <c r="BR13" s="297">
        <v>0</v>
      </c>
      <c r="BS13" s="297">
        <v>40264</v>
      </c>
      <c r="BT13" s="397">
        <v>123980</v>
      </c>
      <c r="BU13" s="297">
        <v>25479</v>
      </c>
      <c r="BV13" s="297">
        <v>25479</v>
      </c>
      <c r="BW13" s="297">
        <v>25479</v>
      </c>
      <c r="BX13" s="297">
        <v>25479</v>
      </c>
      <c r="BY13" s="297">
        <v>22065</v>
      </c>
      <c r="BZ13" s="297">
        <v>0</v>
      </c>
      <c r="CA13" s="297">
        <v>123980</v>
      </c>
      <c r="CB13" s="299">
        <v>390904.08921374998</v>
      </c>
      <c r="CC13" s="297">
        <v>346270</v>
      </c>
      <c r="CD13" s="297">
        <v>26899</v>
      </c>
      <c r="CE13" s="297">
        <v>17735</v>
      </c>
      <c r="CF13" s="297">
        <v>0</v>
      </c>
      <c r="CG13" s="297">
        <v>0</v>
      </c>
      <c r="CH13" s="297">
        <v>0</v>
      </c>
      <c r="CI13" s="297">
        <v>390904.08921374998</v>
      </c>
    </row>
    <row r="14" spans="1:87">
      <c r="A14" s="295">
        <v>10700</v>
      </c>
      <c r="B14" s="296" t="s">
        <v>373</v>
      </c>
      <c r="C14" s="299">
        <v>-10251612</v>
      </c>
      <c r="D14" s="297">
        <v>-2357199</v>
      </c>
      <c r="E14" s="297">
        <v>1798361</v>
      </c>
      <c r="F14" s="297">
        <v>-1363656</v>
      </c>
      <c r="G14" s="297">
        <v>2954714</v>
      </c>
      <c r="H14" s="297">
        <v>0</v>
      </c>
      <c r="I14" s="297">
        <v>-9219392</v>
      </c>
      <c r="J14" s="356">
        <v>140224547</v>
      </c>
      <c r="K14" s="357">
        <v>166795060</v>
      </c>
      <c r="L14" s="357">
        <v>118705420</v>
      </c>
      <c r="M14" s="357">
        <v>113558233</v>
      </c>
      <c r="N14" s="357">
        <v>175599865</v>
      </c>
      <c r="O14" s="356">
        <v>13832252</v>
      </c>
      <c r="P14" s="357">
        <v>5593933.0099999998</v>
      </c>
      <c r="Q14" s="357">
        <v>8238318.9900000002</v>
      </c>
      <c r="R14" s="398">
        <v>6.6799999999999998E-2</v>
      </c>
      <c r="S14" s="399">
        <v>4.5357223000000004E-3</v>
      </c>
      <c r="T14" s="400">
        <v>140224547</v>
      </c>
      <c r="U14" s="400">
        <v>83741512.1257485</v>
      </c>
      <c r="V14" s="401">
        <v>1.6744926553205184</v>
      </c>
      <c r="W14" s="401">
        <v>7.7152503694909322E-2</v>
      </c>
      <c r="X14" s="397">
        <v>15738308</v>
      </c>
      <c r="Y14" s="297">
        <v>6138137</v>
      </c>
      <c r="Z14" s="297">
        <v>3722948</v>
      </c>
      <c r="AA14" s="297">
        <v>3194689</v>
      </c>
      <c r="AB14" s="297">
        <v>1341267</v>
      </c>
      <c r="AC14" s="297">
        <v>1341267</v>
      </c>
      <c r="AD14" s="297">
        <v>0</v>
      </c>
      <c r="AE14" s="297">
        <v>15738308</v>
      </c>
      <c r="AF14" s="299">
        <v>495152</v>
      </c>
      <c r="AG14" s="299">
        <v>123788</v>
      </c>
      <c r="AH14" s="299">
        <v>123788</v>
      </c>
      <c r="AI14" s="299">
        <v>123788</v>
      </c>
      <c r="AJ14" s="299">
        <v>123788</v>
      </c>
      <c r="AK14" s="299">
        <v>0</v>
      </c>
      <c r="AL14" s="299">
        <v>0</v>
      </c>
      <c r="AM14" s="297">
        <v>495152</v>
      </c>
      <c r="AN14" s="397">
        <v>11469161</v>
      </c>
      <c r="AO14" s="297">
        <v>2845646</v>
      </c>
      <c r="AP14" s="297">
        <v>2845646</v>
      </c>
      <c r="AQ14" s="297">
        <v>2845646</v>
      </c>
      <c r="AR14" s="297">
        <v>1466112</v>
      </c>
      <c r="AS14" s="297">
        <v>1466112</v>
      </c>
      <c r="AT14" s="297">
        <v>0</v>
      </c>
      <c r="AU14" s="297">
        <v>11469161</v>
      </c>
      <c r="AV14" s="299">
        <v>34077612</v>
      </c>
      <c r="AW14" s="297">
        <v>16984077</v>
      </c>
      <c r="AX14" s="297">
        <v>8793210</v>
      </c>
      <c r="AY14" s="297">
        <v>4150163</v>
      </c>
      <c r="AZ14" s="297">
        <v>4150163</v>
      </c>
      <c r="BA14" s="297">
        <v>0</v>
      </c>
      <c r="BB14" s="297">
        <v>0</v>
      </c>
      <c r="BC14" s="297">
        <v>34077612</v>
      </c>
      <c r="BD14" s="397">
        <v>197136</v>
      </c>
      <c r="BE14" s="297">
        <v>81744</v>
      </c>
      <c r="BF14" s="297">
        <v>67907</v>
      </c>
      <c r="BG14" s="297">
        <v>47485</v>
      </c>
      <c r="BH14" s="297">
        <v>0</v>
      </c>
      <c r="BI14" s="297">
        <v>0</v>
      </c>
      <c r="BJ14" s="297">
        <v>0</v>
      </c>
      <c r="BK14" s="297">
        <v>197136</v>
      </c>
      <c r="BL14" s="299">
        <v>268868</v>
      </c>
      <c r="BM14" s="297">
        <v>67217</v>
      </c>
      <c r="BN14" s="297">
        <v>67217</v>
      </c>
      <c r="BO14" s="297">
        <v>67217</v>
      </c>
      <c r="BP14" s="297">
        <v>67217</v>
      </c>
      <c r="BQ14" s="297">
        <v>0</v>
      </c>
      <c r="BR14" s="297">
        <v>0</v>
      </c>
      <c r="BS14" s="297">
        <v>268868</v>
      </c>
      <c r="BT14" s="397">
        <v>827865</v>
      </c>
      <c r="BU14" s="297">
        <v>170133</v>
      </c>
      <c r="BV14" s="297">
        <v>170133</v>
      </c>
      <c r="BW14" s="297">
        <v>170133</v>
      </c>
      <c r="BX14" s="297">
        <v>170133</v>
      </c>
      <c r="BY14" s="297">
        <v>147335</v>
      </c>
      <c r="BZ14" s="297">
        <v>0</v>
      </c>
      <c r="CA14" s="297">
        <v>827865</v>
      </c>
      <c r="CB14" s="299">
        <v>2610231.5299431304</v>
      </c>
      <c r="CC14" s="297">
        <v>2312189</v>
      </c>
      <c r="CD14" s="297">
        <v>179619</v>
      </c>
      <c r="CE14" s="297">
        <v>118424</v>
      </c>
      <c r="CF14" s="297">
        <v>0</v>
      </c>
      <c r="CG14" s="297">
        <v>0</v>
      </c>
      <c r="CH14" s="297">
        <v>0</v>
      </c>
      <c r="CI14" s="297">
        <v>2610231.5299431304</v>
      </c>
    </row>
    <row r="15" spans="1:87">
      <c r="A15" s="295">
        <v>10800</v>
      </c>
      <c r="B15" s="296" t="s">
        <v>374</v>
      </c>
      <c r="C15" s="299">
        <v>-49857546</v>
      </c>
      <c r="D15" s="297">
        <v>-18254436</v>
      </c>
      <c r="E15" s="297">
        <v>-1215127</v>
      </c>
      <c r="F15" s="297">
        <v>-6937969</v>
      </c>
      <c r="G15" s="297">
        <v>10168367</v>
      </c>
      <c r="H15" s="297">
        <v>0</v>
      </c>
      <c r="I15" s="297">
        <v>-66096711</v>
      </c>
      <c r="J15" s="356">
        <v>567457968</v>
      </c>
      <c r="K15" s="357">
        <v>674983004</v>
      </c>
      <c r="L15" s="357">
        <v>480374785</v>
      </c>
      <c r="M15" s="357">
        <v>459545250</v>
      </c>
      <c r="N15" s="357">
        <v>710614117</v>
      </c>
      <c r="O15" s="356">
        <v>55976089</v>
      </c>
      <c r="P15" s="357">
        <v>24064402.359999999</v>
      </c>
      <c r="Q15" s="357">
        <v>31911686.640000001</v>
      </c>
      <c r="R15" s="398">
        <v>6.6799999999999998E-2</v>
      </c>
      <c r="S15" s="399">
        <v>1.83550728E-2</v>
      </c>
      <c r="T15" s="400">
        <v>567457968</v>
      </c>
      <c r="U15" s="400">
        <v>360245544.31137723</v>
      </c>
      <c r="V15" s="401">
        <v>1.5751977420975936</v>
      </c>
      <c r="W15" s="401">
        <v>7.7152503694909322E-2</v>
      </c>
      <c r="X15" s="397">
        <v>33424987</v>
      </c>
      <c r="Y15" s="297">
        <v>16099011</v>
      </c>
      <c r="Z15" s="297">
        <v>5981426</v>
      </c>
      <c r="AA15" s="297">
        <v>4066346</v>
      </c>
      <c r="AB15" s="297">
        <v>3639102</v>
      </c>
      <c r="AC15" s="297">
        <v>3639102</v>
      </c>
      <c r="AD15" s="297">
        <v>0</v>
      </c>
      <c r="AE15" s="297">
        <v>33424987</v>
      </c>
      <c r="AF15" s="299">
        <v>527132</v>
      </c>
      <c r="AG15" s="299">
        <v>131783</v>
      </c>
      <c r="AH15" s="299">
        <v>131783</v>
      </c>
      <c r="AI15" s="299">
        <v>131783</v>
      </c>
      <c r="AJ15" s="299">
        <v>131783</v>
      </c>
      <c r="AK15" s="299">
        <v>0</v>
      </c>
      <c r="AL15" s="299">
        <v>0</v>
      </c>
      <c r="AM15" s="297">
        <v>527132</v>
      </c>
      <c r="AN15" s="397">
        <v>46413176</v>
      </c>
      <c r="AO15" s="297">
        <v>11515704</v>
      </c>
      <c r="AP15" s="297">
        <v>11515704</v>
      </c>
      <c r="AQ15" s="297">
        <v>11515704</v>
      </c>
      <c r="AR15" s="297">
        <v>5933033</v>
      </c>
      <c r="AS15" s="297">
        <v>5933033</v>
      </c>
      <c r="AT15" s="297">
        <v>0</v>
      </c>
      <c r="AU15" s="297">
        <v>46413176</v>
      </c>
      <c r="AV15" s="299">
        <v>137904619</v>
      </c>
      <c r="AW15" s="297">
        <v>68730833</v>
      </c>
      <c r="AX15" s="297">
        <v>35584190</v>
      </c>
      <c r="AY15" s="297">
        <v>16794798</v>
      </c>
      <c r="AZ15" s="297">
        <v>16794798</v>
      </c>
      <c r="BA15" s="297">
        <v>0</v>
      </c>
      <c r="BB15" s="297">
        <v>0</v>
      </c>
      <c r="BC15" s="297">
        <v>137904619</v>
      </c>
      <c r="BD15" s="397">
        <v>797768</v>
      </c>
      <c r="BE15" s="297">
        <v>330800</v>
      </c>
      <c r="BF15" s="297">
        <v>274806</v>
      </c>
      <c r="BG15" s="297">
        <v>192162</v>
      </c>
      <c r="BH15" s="297">
        <v>0</v>
      </c>
      <c r="BI15" s="297">
        <v>0</v>
      </c>
      <c r="BJ15" s="297">
        <v>0</v>
      </c>
      <c r="BK15" s="297">
        <v>797768</v>
      </c>
      <c r="BL15" s="299">
        <v>1088044</v>
      </c>
      <c r="BM15" s="297">
        <v>272011</v>
      </c>
      <c r="BN15" s="297">
        <v>272011</v>
      </c>
      <c r="BO15" s="297">
        <v>272011</v>
      </c>
      <c r="BP15" s="297">
        <v>272011</v>
      </c>
      <c r="BQ15" s="297">
        <v>0</v>
      </c>
      <c r="BR15" s="297">
        <v>0</v>
      </c>
      <c r="BS15" s="297">
        <v>1088044</v>
      </c>
      <c r="BT15" s="397">
        <v>3350190</v>
      </c>
      <c r="BU15" s="297">
        <v>688489</v>
      </c>
      <c r="BV15" s="297">
        <v>688489</v>
      </c>
      <c r="BW15" s="297">
        <v>688489</v>
      </c>
      <c r="BX15" s="297">
        <v>688489</v>
      </c>
      <c r="BY15" s="297">
        <v>596232</v>
      </c>
      <c r="BZ15" s="297">
        <v>0</v>
      </c>
      <c r="CA15" s="297">
        <v>3350190</v>
      </c>
      <c r="CB15" s="299">
        <v>10563034.195669681</v>
      </c>
      <c r="CC15" s="297">
        <v>9356923</v>
      </c>
      <c r="CD15" s="297">
        <v>726877</v>
      </c>
      <c r="CE15" s="297">
        <v>479235</v>
      </c>
      <c r="CF15" s="297">
        <v>0</v>
      </c>
      <c r="CG15" s="297">
        <v>0</v>
      </c>
      <c r="CH15" s="297">
        <v>0</v>
      </c>
      <c r="CI15" s="297">
        <v>10563034.195669681</v>
      </c>
    </row>
    <row r="16" spans="1:87">
      <c r="A16" s="295">
        <v>10850</v>
      </c>
      <c r="B16" s="296" t="s">
        <v>375</v>
      </c>
      <c r="C16" s="299">
        <v>-233591</v>
      </c>
      <c r="D16" s="297">
        <v>31898</v>
      </c>
      <c r="E16" s="297">
        <v>-30601</v>
      </c>
      <c r="F16" s="297">
        <v>-60223</v>
      </c>
      <c r="G16" s="297">
        <v>90340</v>
      </c>
      <c r="H16" s="297">
        <v>0</v>
      </c>
      <c r="I16" s="297">
        <v>-202177</v>
      </c>
      <c r="J16" s="356">
        <v>4594193</v>
      </c>
      <c r="K16" s="357">
        <v>5464726</v>
      </c>
      <c r="L16" s="357">
        <v>3889160</v>
      </c>
      <c r="M16" s="357">
        <v>3720522</v>
      </c>
      <c r="N16" s="357">
        <v>5753199</v>
      </c>
      <c r="O16" s="356">
        <v>453188</v>
      </c>
      <c r="P16" s="357">
        <v>262303.84000000003</v>
      </c>
      <c r="Q16" s="357">
        <v>190884.15999999997</v>
      </c>
      <c r="R16" s="398">
        <v>6.6799999999999998E-2</v>
      </c>
      <c r="S16" s="399">
        <v>1.4860439999999999E-4</v>
      </c>
      <c r="T16" s="400">
        <v>4594193</v>
      </c>
      <c r="U16" s="400">
        <v>3926704.1916167671</v>
      </c>
      <c r="V16" s="401">
        <v>1.1699870364078542</v>
      </c>
      <c r="W16" s="401">
        <v>7.7152503694909322E-2</v>
      </c>
      <c r="X16" s="397">
        <v>691588</v>
      </c>
      <c r="Y16" s="297">
        <v>325720</v>
      </c>
      <c r="Z16" s="297">
        <v>253434</v>
      </c>
      <c r="AA16" s="297">
        <v>37478</v>
      </c>
      <c r="AB16" s="297">
        <v>37478</v>
      </c>
      <c r="AC16" s="297">
        <v>37478</v>
      </c>
      <c r="AD16" s="297">
        <v>0</v>
      </c>
      <c r="AE16" s="297">
        <v>691588</v>
      </c>
      <c r="AF16" s="299">
        <v>92296</v>
      </c>
      <c r="AG16" s="299">
        <v>26387</v>
      </c>
      <c r="AH16" s="299">
        <v>26387</v>
      </c>
      <c r="AI16" s="299">
        <v>26387</v>
      </c>
      <c r="AJ16" s="299">
        <v>13135</v>
      </c>
      <c r="AK16" s="299">
        <v>0</v>
      </c>
      <c r="AL16" s="299">
        <v>0</v>
      </c>
      <c r="AM16" s="297">
        <v>92296</v>
      </c>
      <c r="AN16" s="397">
        <v>375765</v>
      </c>
      <c r="AO16" s="297">
        <v>93232</v>
      </c>
      <c r="AP16" s="297">
        <v>93232</v>
      </c>
      <c r="AQ16" s="297">
        <v>93232</v>
      </c>
      <c r="AR16" s="297">
        <v>48034</v>
      </c>
      <c r="AS16" s="297">
        <v>48034</v>
      </c>
      <c r="AT16" s="297">
        <v>0</v>
      </c>
      <c r="AU16" s="297">
        <v>375765</v>
      </c>
      <c r="AV16" s="299">
        <v>1116489</v>
      </c>
      <c r="AW16" s="297">
        <v>556451</v>
      </c>
      <c r="AX16" s="297">
        <v>288093</v>
      </c>
      <c r="AY16" s="297">
        <v>135972</v>
      </c>
      <c r="AZ16" s="297">
        <v>135972</v>
      </c>
      <c r="BA16" s="297">
        <v>0</v>
      </c>
      <c r="BB16" s="297">
        <v>0</v>
      </c>
      <c r="BC16" s="297">
        <v>1116489</v>
      </c>
      <c r="BD16" s="397">
        <v>6459</v>
      </c>
      <c r="BE16" s="297">
        <v>2678</v>
      </c>
      <c r="BF16" s="297">
        <v>2225</v>
      </c>
      <c r="BG16" s="297">
        <v>1556</v>
      </c>
      <c r="BH16" s="297">
        <v>0</v>
      </c>
      <c r="BI16" s="297">
        <v>0</v>
      </c>
      <c r="BJ16" s="297">
        <v>0</v>
      </c>
      <c r="BK16" s="297">
        <v>6459</v>
      </c>
      <c r="BL16" s="299">
        <v>8808</v>
      </c>
      <c r="BM16" s="297">
        <v>2202</v>
      </c>
      <c r="BN16" s="297">
        <v>2202</v>
      </c>
      <c r="BO16" s="297">
        <v>2202</v>
      </c>
      <c r="BP16" s="297">
        <v>2202</v>
      </c>
      <c r="BQ16" s="297">
        <v>0</v>
      </c>
      <c r="BR16" s="297">
        <v>0</v>
      </c>
      <c r="BS16" s="297">
        <v>8808</v>
      </c>
      <c r="BT16" s="397">
        <v>27123</v>
      </c>
      <c r="BU16" s="297">
        <v>5574</v>
      </c>
      <c r="BV16" s="297">
        <v>5574</v>
      </c>
      <c r="BW16" s="297">
        <v>5574</v>
      </c>
      <c r="BX16" s="297">
        <v>5574</v>
      </c>
      <c r="BY16" s="297">
        <v>4827</v>
      </c>
      <c r="BZ16" s="297">
        <v>0</v>
      </c>
      <c r="CA16" s="297">
        <v>27123</v>
      </c>
      <c r="CB16" s="299">
        <v>85519.320785639997</v>
      </c>
      <c r="CC16" s="297">
        <v>75755</v>
      </c>
      <c r="CD16" s="297">
        <v>5885</v>
      </c>
      <c r="CE16" s="297">
        <v>3880</v>
      </c>
      <c r="CF16" s="297">
        <v>0</v>
      </c>
      <c r="CG16" s="297">
        <v>0</v>
      </c>
      <c r="CH16" s="297">
        <v>0</v>
      </c>
      <c r="CI16" s="297">
        <v>85519.320785639997</v>
      </c>
    </row>
    <row r="17" spans="1:87">
      <c r="A17" s="295">
        <v>10900</v>
      </c>
      <c r="B17" s="296" t="s">
        <v>376</v>
      </c>
      <c r="C17" s="299">
        <v>-5825086</v>
      </c>
      <c r="D17" s="297">
        <v>-2435081</v>
      </c>
      <c r="E17" s="297">
        <v>652237</v>
      </c>
      <c r="F17" s="297">
        <v>67185</v>
      </c>
      <c r="G17" s="297">
        <v>1486325</v>
      </c>
      <c r="H17" s="297">
        <v>0</v>
      </c>
      <c r="I17" s="297">
        <v>-6054420</v>
      </c>
      <c r="J17" s="356">
        <v>44807497</v>
      </c>
      <c r="K17" s="357">
        <v>53297866</v>
      </c>
      <c r="L17" s="357">
        <v>37931253</v>
      </c>
      <c r="M17" s="357">
        <v>36286515</v>
      </c>
      <c r="N17" s="357">
        <v>56111363</v>
      </c>
      <c r="O17" s="356">
        <v>4419972</v>
      </c>
      <c r="P17" s="357">
        <v>2151620.5500000003</v>
      </c>
      <c r="Q17" s="357">
        <v>2268351.4499999997</v>
      </c>
      <c r="R17" s="398">
        <v>6.6799999999999998E-2</v>
      </c>
      <c r="S17" s="399">
        <v>1.4493494000000001E-3</v>
      </c>
      <c r="T17" s="400">
        <v>44807497</v>
      </c>
      <c r="U17" s="400">
        <v>32209888.473053899</v>
      </c>
      <c r="V17" s="401">
        <v>1.3911099703895278</v>
      </c>
      <c r="W17" s="401">
        <v>7.7152503694909322E-2</v>
      </c>
      <c r="X17" s="397">
        <v>5354521</v>
      </c>
      <c r="Y17" s="297">
        <v>1137665</v>
      </c>
      <c r="Z17" s="297">
        <v>1137665</v>
      </c>
      <c r="AA17" s="297">
        <v>1137665</v>
      </c>
      <c r="AB17" s="297">
        <v>970763</v>
      </c>
      <c r="AC17" s="297">
        <v>970763</v>
      </c>
      <c r="AD17" s="297">
        <v>0</v>
      </c>
      <c r="AE17" s="297">
        <v>5354521</v>
      </c>
      <c r="AF17" s="299">
        <v>3592152</v>
      </c>
      <c r="AG17" s="299">
        <v>1765109</v>
      </c>
      <c r="AH17" s="299">
        <v>1669445</v>
      </c>
      <c r="AI17" s="299">
        <v>78799</v>
      </c>
      <c r="AJ17" s="299">
        <v>78799</v>
      </c>
      <c r="AK17" s="299">
        <v>0</v>
      </c>
      <c r="AL17" s="299">
        <v>0</v>
      </c>
      <c r="AM17" s="297">
        <v>3592152</v>
      </c>
      <c r="AN17" s="397">
        <v>3664867</v>
      </c>
      <c r="AO17" s="297">
        <v>909301</v>
      </c>
      <c r="AP17" s="297">
        <v>909301</v>
      </c>
      <c r="AQ17" s="297">
        <v>909301</v>
      </c>
      <c r="AR17" s="297">
        <v>468483</v>
      </c>
      <c r="AS17" s="297">
        <v>468483</v>
      </c>
      <c r="AT17" s="297">
        <v>0</v>
      </c>
      <c r="AU17" s="297">
        <v>3664867</v>
      </c>
      <c r="AV17" s="299">
        <v>10889196</v>
      </c>
      <c r="AW17" s="297">
        <v>5427110</v>
      </c>
      <c r="AX17" s="297">
        <v>2809791</v>
      </c>
      <c r="AY17" s="297">
        <v>1326147</v>
      </c>
      <c r="AZ17" s="297">
        <v>1326147</v>
      </c>
      <c r="BA17" s="297">
        <v>0</v>
      </c>
      <c r="BB17" s="297">
        <v>0</v>
      </c>
      <c r="BC17" s="297">
        <v>10889196</v>
      </c>
      <c r="BD17" s="397">
        <v>62993</v>
      </c>
      <c r="BE17" s="297">
        <v>26121</v>
      </c>
      <c r="BF17" s="297">
        <v>21699</v>
      </c>
      <c r="BG17" s="297">
        <v>15173</v>
      </c>
      <c r="BH17" s="297">
        <v>0</v>
      </c>
      <c r="BI17" s="297">
        <v>0</v>
      </c>
      <c r="BJ17" s="297">
        <v>0</v>
      </c>
      <c r="BK17" s="297">
        <v>62993</v>
      </c>
      <c r="BL17" s="299">
        <v>85912</v>
      </c>
      <c r="BM17" s="297">
        <v>21478</v>
      </c>
      <c r="BN17" s="297">
        <v>21478</v>
      </c>
      <c r="BO17" s="297">
        <v>21478</v>
      </c>
      <c r="BP17" s="297">
        <v>21478</v>
      </c>
      <c r="BQ17" s="297">
        <v>0</v>
      </c>
      <c r="BR17" s="297">
        <v>0</v>
      </c>
      <c r="BS17" s="297">
        <v>85912</v>
      </c>
      <c r="BT17" s="397">
        <v>264537</v>
      </c>
      <c r="BU17" s="297">
        <v>54364</v>
      </c>
      <c r="BV17" s="297">
        <v>54364</v>
      </c>
      <c r="BW17" s="297">
        <v>54364</v>
      </c>
      <c r="BX17" s="297">
        <v>54364</v>
      </c>
      <c r="BY17" s="297">
        <v>47080</v>
      </c>
      <c r="BZ17" s="297">
        <v>0</v>
      </c>
      <c r="CA17" s="297">
        <v>264537</v>
      </c>
      <c r="CB17" s="299">
        <v>834076.08569514006</v>
      </c>
      <c r="CC17" s="297">
        <v>738839</v>
      </c>
      <c r="CD17" s="297">
        <v>57395</v>
      </c>
      <c r="CE17" s="297">
        <v>37841</v>
      </c>
      <c r="CF17" s="297">
        <v>0</v>
      </c>
      <c r="CG17" s="297">
        <v>0</v>
      </c>
      <c r="CH17" s="297">
        <v>0</v>
      </c>
      <c r="CI17" s="297">
        <v>834076.08569514006</v>
      </c>
    </row>
    <row r="18" spans="1:87">
      <c r="A18" s="295">
        <v>10910</v>
      </c>
      <c r="B18" s="296" t="s">
        <v>377</v>
      </c>
      <c r="C18" s="299">
        <v>-345502</v>
      </c>
      <c r="D18" s="297">
        <v>409556</v>
      </c>
      <c r="E18" s="297">
        <v>719045</v>
      </c>
      <c r="F18" s="297">
        <v>440754</v>
      </c>
      <c r="G18" s="297">
        <v>605263</v>
      </c>
      <c r="H18" s="297">
        <v>0</v>
      </c>
      <c r="I18" s="297">
        <v>1829116</v>
      </c>
      <c r="J18" s="356">
        <v>12047358</v>
      </c>
      <c r="K18" s="357">
        <v>14330158</v>
      </c>
      <c r="L18" s="357">
        <v>10198548</v>
      </c>
      <c r="M18" s="357">
        <v>9756329</v>
      </c>
      <c r="N18" s="357">
        <v>15086620</v>
      </c>
      <c r="O18" s="356">
        <v>1188395</v>
      </c>
      <c r="P18" s="357">
        <v>509268.42</v>
      </c>
      <c r="Q18" s="357">
        <v>679126.58000000007</v>
      </c>
      <c r="R18" s="398">
        <v>6.6799999999999998E-2</v>
      </c>
      <c r="S18" s="399">
        <v>3.8968549999999997E-4</v>
      </c>
      <c r="T18" s="400">
        <v>12047358</v>
      </c>
      <c r="U18" s="400">
        <v>7623778.7425149698</v>
      </c>
      <c r="V18" s="401">
        <v>1.5802344751712663</v>
      </c>
      <c r="W18" s="401">
        <v>7.7152503694909322E-2</v>
      </c>
      <c r="X18" s="397">
        <v>3930810</v>
      </c>
      <c r="Y18" s="297">
        <v>1051984</v>
      </c>
      <c r="Z18" s="297">
        <v>921295</v>
      </c>
      <c r="AA18" s="297">
        <v>828375</v>
      </c>
      <c r="AB18" s="297">
        <v>662512</v>
      </c>
      <c r="AC18" s="297">
        <v>466644</v>
      </c>
      <c r="AD18" s="297">
        <v>0</v>
      </c>
      <c r="AE18" s="297">
        <v>3930810</v>
      </c>
      <c r="AF18" s="299">
        <v>0</v>
      </c>
      <c r="AG18" s="299">
        <v>0</v>
      </c>
      <c r="AH18" s="299">
        <v>0</v>
      </c>
      <c r="AI18" s="299">
        <v>0</v>
      </c>
      <c r="AJ18" s="299">
        <v>0</v>
      </c>
      <c r="AK18" s="299">
        <v>0</v>
      </c>
      <c r="AL18" s="299">
        <v>0</v>
      </c>
      <c r="AM18" s="297">
        <v>0</v>
      </c>
      <c r="AN18" s="397">
        <v>985370</v>
      </c>
      <c r="AO18" s="297">
        <v>244483</v>
      </c>
      <c r="AP18" s="297">
        <v>244483</v>
      </c>
      <c r="AQ18" s="297">
        <v>244483</v>
      </c>
      <c r="AR18" s="297">
        <v>125961</v>
      </c>
      <c r="AS18" s="297">
        <v>125961</v>
      </c>
      <c r="AT18" s="297">
        <v>0</v>
      </c>
      <c r="AU18" s="297">
        <v>985370</v>
      </c>
      <c r="AV18" s="299">
        <v>2927770</v>
      </c>
      <c r="AW18" s="297">
        <v>1459183</v>
      </c>
      <c r="AX18" s="297">
        <v>755467</v>
      </c>
      <c r="AY18" s="297">
        <v>356560</v>
      </c>
      <c r="AZ18" s="297">
        <v>356560</v>
      </c>
      <c r="BA18" s="297">
        <v>0</v>
      </c>
      <c r="BB18" s="297">
        <v>0</v>
      </c>
      <c r="BC18" s="297">
        <v>2927770</v>
      </c>
      <c r="BD18" s="397">
        <v>16937</v>
      </c>
      <c r="BE18" s="297">
        <v>7023</v>
      </c>
      <c r="BF18" s="297">
        <v>5834</v>
      </c>
      <c r="BG18" s="297">
        <v>4080</v>
      </c>
      <c r="BH18" s="297">
        <v>0</v>
      </c>
      <c r="BI18" s="297">
        <v>0</v>
      </c>
      <c r="BJ18" s="297">
        <v>0</v>
      </c>
      <c r="BK18" s="297">
        <v>16937</v>
      </c>
      <c r="BL18" s="299">
        <v>23100</v>
      </c>
      <c r="BM18" s="297">
        <v>5775</v>
      </c>
      <c r="BN18" s="297">
        <v>5775</v>
      </c>
      <c r="BO18" s="297">
        <v>5775</v>
      </c>
      <c r="BP18" s="297">
        <v>5775</v>
      </c>
      <c r="BQ18" s="297">
        <v>0</v>
      </c>
      <c r="BR18" s="297">
        <v>0</v>
      </c>
      <c r="BS18" s="297">
        <v>23100</v>
      </c>
      <c r="BT18" s="397">
        <v>71126</v>
      </c>
      <c r="BU18" s="297">
        <v>14617</v>
      </c>
      <c r="BV18" s="297">
        <v>14617</v>
      </c>
      <c r="BW18" s="297">
        <v>14617</v>
      </c>
      <c r="BX18" s="297">
        <v>14617</v>
      </c>
      <c r="BY18" s="297">
        <v>12658</v>
      </c>
      <c r="BZ18" s="297">
        <v>0</v>
      </c>
      <c r="CA18" s="297">
        <v>71126</v>
      </c>
      <c r="CB18" s="299">
        <v>224257.41956504999</v>
      </c>
      <c r="CC18" s="297">
        <v>198651</v>
      </c>
      <c r="CD18" s="297">
        <v>15432</v>
      </c>
      <c r="CE18" s="297">
        <v>10174</v>
      </c>
      <c r="CF18" s="297">
        <v>0</v>
      </c>
      <c r="CG18" s="297">
        <v>0</v>
      </c>
      <c r="CH18" s="297">
        <v>0</v>
      </c>
      <c r="CI18" s="297">
        <v>224257.41956504999</v>
      </c>
    </row>
    <row r="19" spans="1:87">
      <c r="A19" s="295">
        <v>10930</v>
      </c>
      <c r="B19" s="296" t="s">
        <v>378</v>
      </c>
      <c r="C19" s="299">
        <v>2806205</v>
      </c>
      <c r="D19" s="297">
        <v>11576359</v>
      </c>
      <c r="E19" s="297">
        <v>17440384</v>
      </c>
      <c r="F19" s="297">
        <v>2477090</v>
      </c>
      <c r="G19" s="297">
        <v>4835566</v>
      </c>
      <c r="H19" s="297">
        <v>0</v>
      </c>
      <c r="I19" s="297">
        <v>39135604</v>
      </c>
      <c r="J19" s="356">
        <v>150788875</v>
      </c>
      <c r="K19" s="357">
        <v>179361175</v>
      </c>
      <c r="L19" s="357">
        <v>127648526</v>
      </c>
      <c r="M19" s="357">
        <v>122113557</v>
      </c>
      <c r="N19" s="357">
        <v>188829321</v>
      </c>
      <c r="O19" s="356">
        <v>14874355</v>
      </c>
      <c r="P19" s="357">
        <v>7066787.0199999996</v>
      </c>
      <c r="Q19" s="357">
        <v>7807567.9800000004</v>
      </c>
      <c r="R19" s="398">
        <v>6.6799999999999998E-2</v>
      </c>
      <c r="S19" s="399">
        <v>4.8774374999999998E-3</v>
      </c>
      <c r="T19" s="400">
        <v>150788875</v>
      </c>
      <c r="U19" s="400">
        <v>105790224.8502994</v>
      </c>
      <c r="V19" s="401">
        <v>1.4253573542676259</v>
      </c>
      <c r="W19" s="401">
        <v>7.7152503694909322E-2</v>
      </c>
      <c r="X19" s="397">
        <v>67095792</v>
      </c>
      <c r="Y19" s="297">
        <v>21124954</v>
      </c>
      <c r="Z19" s="297">
        <v>18808795</v>
      </c>
      <c r="AA19" s="297">
        <v>18808795</v>
      </c>
      <c r="AB19" s="297">
        <v>5252684</v>
      </c>
      <c r="AC19" s="297">
        <v>3100564</v>
      </c>
      <c r="AD19" s="297">
        <v>0</v>
      </c>
      <c r="AE19" s="297">
        <v>67095792</v>
      </c>
      <c r="AF19" s="299">
        <v>1654666</v>
      </c>
      <c r="AG19" s="299">
        <v>827333</v>
      </c>
      <c r="AH19" s="299">
        <v>827333</v>
      </c>
      <c r="AI19" s="299">
        <v>0</v>
      </c>
      <c r="AJ19" s="299">
        <v>0</v>
      </c>
      <c r="AK19" s="299">
        <v>0</v>
      </c>
      <c r="AL19" s="299">
        <v>0</v>
      </c>
      <c r="AM19" s="297">
        <v>1654666</v>
      </c>
      <c r="AN19" s="397">
        <v>12333232</v>
      </c>
      <c r="AO19" s="297">
        <v>3060033</v>
      </c>
      <c r="AP19" s="297">
        <v>3060033</v>
      </c>
      <c r="AQ19" s="297">
        <v>3060033</v>
      </c>
      <c r="AR19" s="297">
        <v>1576567</v>
      </c>
      <c r="AS19" s="297">
        <v>1576567</v>
      </c>
      <c r="AT19" s="297">
        <v>0</v>
      </c>
      <c r="AU19" s="297">
        <v>12333232</v>
      </c>
      <c r="AV19" s="299">
        <v>36644974</v>
      </c>
      <c r="AW19" s="297">
        <v>18263635</v>
      </c>
      <c r="AX19" s="297">
        <v>9455678</v>
      </c>
      <c r="AY19" s="297">
        <v>4462831</v>
      </c>
      <c r="AZ19" s="297">
        <v>4462831</v>
      </c>
      <c r="BA19" s="297">
        <v>0</v>
      </c>
      <c r="BB19" s="297">
        <v>0</v>
      </c>
      <c r="BC19" s="297">
        <v>36644974</v>
      </c>
      <c r="BD19" s="397">
        <v>211988</v>
      </c>
      <c r="BE19" s="297">
        <v>87902</v>
      </c>
      <c r="BF19" s="297">
        <v>73023</v>
      </c>
      <c r="BG19" s="297">
        <v>51063</v>
      </c>
      <c r="BH19" s="297">
        <v>0</v>
      </c>
      <c r="BI19" s="297">
        <v>0</v>
      </c>
      <c r="BJ19" s="297">
        <v>0</v>
      </c>
      <c r="BK19" s="297">
        <v>211988</v>
      </c>
      <c r="BL19" s="299">
        <v>289124</v>
      </c>
      <c r="BM19" s="297">
        <v>72281</v>
      </c>
      <c r="BN19" s="297">
        <v>72281</v>
      </c>
      <c r="BO19" s="297">
        <v>72281</v>
      </c>
      <c r="BP19" s="297">
        <v>72281</v>
      </c>
      <c r="BQ19" s="297">
        <v>0</v>
      </c>
      <c r="BR19" s="297">
        <v>0</v>
      </c>
      <c r="BS19" s="297">
        <v>289124</v>
      </c>
      <c r="BT19" s="397">
        <v>890236</v>
      </c>
      <c r="BU19" s="297">
        <v>182950</v>
      </c>
      <c r="BV19" s="297">
        <v>182950</v>
      </c>
      <c r="BW19" s="297">
        <v>182950</v>
      </c>
      <c r="BX19" s="297">
        <v>182950</v>
      </c>
      <c r="BY19" s="297">
        <v>158435</v>
      </c>
      <c r="BZ19" s="297">
        <v>0</v>
      </c>
      <c r="CA19" s="297">
        <v>890236</v>
      </c>
      <c r="CB19" s="299">
        <v>2806882.8525562501</v>
      </c>
      <c r="CC19" s="297">
        <v>2486387</v>
      </c>
      <c r="CD19" s="297">
        <v>193151</v>
      </c>
      <c r="CE19" s="297">
        <v>127346</v>
      </c>
      <c r="CF19" s="297">
        <v>0</v>
      </c>
      <c r="CG19" s="297">
        <v>0</v>
      </c>
      <c r="CH19" s="297">
        <v>0</v>
      </c>
      <c r="CI19" s="297">
        <v>2806882.8525562501</v>
      </c>
    </row>
    <row r="20" spans="1:87">
      <c r="A20" s="295">
        <v>10940</v>
      </c>
      <c r="B20" s="296" t="s">
        <v>379</v>
      </c>
      <c r="C20" s="299">
        <v>-1859146</v>
      </c>
      <c r="D20" s="297">
        <v>-754012</v>
      </c>
      <c r="E20" s="297">
        <v>-156741</v>
      </c>
      <c r="F20" s="297">
        <v>-91980</v>
      </c>
      <c r="G20" s="297">
        <v>341512</v>
      </c>
      <c r="H20" s="297">
        <v>0</v>
      </c>
      <c r="I20" s="297">
        <v>-2520367</v>
      </c>
      <c r="J20" s="356">
        <v>18497885</v>
      </c>
      <c r="K20" s="357">
        <v>22002965</v>
      </c>
      <c r="L20" s="357">
        <v>15659164</v>
      </c>
      <c r="M20" s="357">
        <v>14980167</v>
      </c>
      <c r="N20" s="357">
        <v>23164461</v>
      </c>
      <c r="O20" s="356">
        <v>1824698</v>
      </c>
      <c r="P20" s="357">
        <v>908459.81</v>
      </c>
      <c r="Q20" s="357">
        <v>916238.19</v>
      </c>
      <c r="R20" s="398">
        <v>6.6799999999999998E-2</v>
      </c>
      <c r="S20" s="399">
        <v>5.983351E-4</v>
      </c>
      <c r="T20" s="400">
        <v>18497885</v>
      </c>
      <c r="U20" s="400">
        <v>13599697.75449102</v>
      </c>
      <c r="V20" s="401">
        <v>1.3601688312441689</v>
      </c>
      <c r="W20" s="401">
        <v>7.7152503694909322E-2</v>
      </c>
      <c r="X20" s="397">
        <v>1418793</v>
      </c>
      <c r="Y20" s="297">
        <v>523982</v>
      </c>
      <c r="Z20" s="297">
        <v>269113</v>
      </c>
      <c r="AA20" s="297">
        <v>248513</v>
      </c>
      <c r="AB20" s="297">
        <v>248513</v>
      </c>
      <c r="AC20" s="297">
        <v>128672</v>
      </c>
      <c r="AD20" s="297">
        <v>0</v>
      </c>
      <c r="AE20" s="297">
        <v>1418793</v>
      </c>
      <c r="AF20" s="299">
        <v>712155</v>
      </c>
      <c r="AG20" s="299">
        <v>237385</v>
      </c>
      <c r="AH20" s="299">
        <v>237385</v>
      </c>
      <c r="AI20" s="299">
        <v>237385</v>
      </c>
      <c r="AJ20" s="299">
        <v>0</v>
      </c>
      <c r="AK20" s="299">
        <v>0</v>
      </c>
      <c r="AL20" s="299">
        <v>0</v>
      </c>
      <c r="AM20" s="297">
        <v>712155</v>
      </c>
      <c r="AN20" s="397">
        <v>1512968</v>
      </c>
      <c r="AO20" s="297">
        <v>375387</v>
      </c>
      <c r="AP20" s="297">
        <v>375387</v>
      </c>
      <c r="AQ20" s="297">
        <v>375387</v>
      </c>
      <c r="AR20" s="297">
        <v>193404</v>
      </c>
      <c r="AS20" s="297">
        <v>193404</v>
      </c>
      <c r="AT20" s="297">
        <v>0</v>
      </c>
      <c r="AU20" s="297">
        <v>1512968</v>
      </c>
      <c r="AV20" s="299">
        <v>4495388</v>
      </c>
      <c r="AW20" s="297">
        <v>2240474</v>
      </c>
      <c r="AX20" s="297">
        <v>1159967</v>
      </c>
      <c r="AY20" s="297">
        <v>547474</v>
      </c>
      <c r="AZ20" s="297">
        <v>547474</v>
      </c>
      <c r="BA20" s="297">
        <v>0</v>
      </c>
      <c r="BB20" s="297">
        <v>0</v>
      </c>
      <c r="BC20" s="297">
        <v>4495388</v>
      </c>
      <c r="BD20" s="397">
        <v>26005</v>
      </c>
      <c r="BE20" s="297">
        <v>10783</v>
      </c>
      <c r="BF20" s="297">
        <v>8958</v>
      </c>
      <c r="BG20" s="297">
        <v>6264</v>
      </c>
      <c r="BH20" s="297">
        <v>0</v>
      </c>
      <c r="BI20" s="297">
        <v>0</v>
      </c>
      <c r="BJ20" s="297">
        <v>0</v>
      </c>
      <c r="BK20" s="297">
        <v>26005</v>
      </c>
      <c r="BL20" s="299">
        <v>35468</v>
      </c>
      <c r="BM20" s="297">
        <v>8867</v>
      </c>
      <c r="BN20" s="297">
        <v>8867</v>
      </c>
      <c r="BO20" s="297">
        <v>8867</v>
      </c>
      <c r="BP20" s="297">
        <v>8867</v>
      </c>
      <c r="BQ20" s="297">
        <v>0</v>
      </c>
      <c r="BR20" s="297">
        <v>0</v>
      </c>
      <c r="BS20" s="297">
        <v>35468</v>
      </c>
      <c r="BT20" s="397">
        <v>109209</v>
      </c>
      <c r="BU20" s="297">
        <v>22443</v>
      </c>
      <c r="BV20" s="297">
        <v>22443</v>
      </c>
      <c r="BW20" s="297">
        <v>22443</v>
      </c>
      <c r="BX20" s="297">
        <v>22443</v>
      </c>
      <c r="BY20" s="297">
        <v>19436</v>
      </c>
      <c r="BZ20" s="297">
        <v>0</v>
      </c>
      <c r="CA20" s="297">
        <v>109209</v>
      </c>
      <c r="CB20" s="299">
        <v>344331.73818680999</v>
      </c>
      <c r="CC20" s="297">
        <v>305015</v>
      </c>
      <c r="CD20" s="297">
        <v>23695</v>
      </c>
      <c r="CE20" s="297">
        <v>15622</v>
      </c>
      <c r="CF20" s="297">
        <v>0</v>
      </c>
      <c r="CG20" s="297">
        <v>0</v>
      </c>
      <c r="CH20" s="297">
        <v>0</v>
      </c>
      <c r="CI20" s="297">
        <v>344331.73818680999</v>
      </c>
    </row>
    <row r="21" spans="1:87">
      <c r="A21" s="295">
        <v>10950</v>
      </c>
      <c r="B21" s="296" t="s">
        <v>380</v>
      </c>
      <c r="C21" s="299">
        <v>-2460092</v>
      </c>
      <c r="D21" s="297">
        <v>-413597</v>
      </c>
      <c r="E21" s="297">
        <v>428702</v>
      </c>
      <c r="F21" s="297">
        <v>-243711</v>
      </c>
      <c r="G21" s="297">
        <v>462469</v>
      </c>
      <c r="H21" s="297">
        <v>0</v>
      </c>
      <c r="I21" s="297">
        <v>-2226229</v>
      </c>
      <c r="J21" s="356">
        <v>25218582</v>
      </c>
      <c r="K21" s="357">
        <v>29997137</v>
      </c>
      <c r="L21" s="357">
        <v>21348490</v>
      </c>
      <c r="M21" s="357">
        <v>20422798</v>
      </c>
      <c r="N21" s="357">
        <v>31580631</v>
      </c>
      <c r="O21" s="356">
        <v>2487651</v>
      </c>
      <c r="P21" s="357">
        <v>990714.19</v>
      </c>
      <c r="Q21" s="357">
        <v>1496936.81</v>
      </c>
      <c r="R21" s="398">
        <v>6.6799999999999998E-2</v>
      </c>
      <c r="S21" s="399">
        <v>8.1572369999999999E-4</v>
      </c>
      <c r="T21" s="400">
        <v>25218582</v>
      </c>
      <c r="U21" s="400">
        <v>14831050.748502994</v>
      </c>
      <c r="V21" s="401">
        <v>1.7003907833398451</v>
      </c>
      <c r="W21" s="401">
        <v>7.7152503694909322E-2</v>
      </c>
      <c r="X21" s="397">
        <v>2365592</v>
      </c>
      <c r="Y21" s="297">
        <v>657620</v>
      </c>
      <c r="Z21" s="297">
        <v>657620</v>
      </c>
      <c r="AA21" s="297">
        <v>657561</v>
      </c>
      <c r="AB21" s="297">
        <v>220491</v>
      </c>
      <c r="AC21" s="297">
        <v>172300</v>
      </c>
      <c r="AD21" s="297">
        <v>0</v>
      </c>
      <c r="AE21" s="297">
        <v>2365592</v>
      </c>
      <c r="AF21" s="299">
        <v>192372</v>
      </c>
      <c r="AG21" s="299">
        <v>192372</v>
      </c>
      <c r="AH21" s="299">
        <v>0</v>
      </c>
      <c r="AI21" s="299">
        <v>0</v>
      </c>
      <c r="AJ21" s="299">
        <v>0</v>
      </c>
      <c r="AK21" s="299">
        <v>0</v>
      </c>
      <c r="AL21" s="299">
        <v>0</v>
      </c>
      <c r="AM21" s="297">
        <v>192372</v>
      </c>
      <c r="AN21" s="397">
        <v>2062663</v>
      </c>
      <c r="AO21" s="297">
        <v>511773</v>
      </c>
      <c r="AP21" s="297">
        <v>511773</v>
      </c>
      <c r="AQ21" s="297">
        <v>511773</v>
      </c>
      <c r="AR21" s="297">
        <v>263672</v>
      </c>
      <c r="AS21" s="297">
        <v>263672</v>
      </c>
      <c r="AT21" s="297">
        <v>0</v>
      </c>
      <c r="AU21" s="297">
        <v>2062663</v>
      </c>
      <c r="AV21" s="299">
        <v>6128664</v>
      </c>
      <c r="AW21" s="297">
        <v>3054489</v>
      </c>
      <c r="AX21" s="297">
        <v>1581408</v>
      </c>
      <c r="AY21" s="297">
        <v>746383</v>
      </c>
      <c r="AZ21" s="297">
        <v>746383</v>
      </c>
      <c r="BA21" s="297">
        <v>0</v>
      </c>
      <c r="BB21" s="297">
        <v>0</v>
      </c>
      <c r="BC21" s="297">
        <v>6128664</v>
      </c>
      <c r="BD21" s="397">
        <v>35454</v>
      </c>
      <c r="BE21" s="297">
        <v>14701</v>
      </c>
      <c r="BF21" s="297">
        <v>12213</v>
      </c>
      <c r="BG21" s="297">
        <v>8540</v>
      </c>
      <c r="BH21" s="297">
        <v>0</v>
      </c>
      <c r="BI21" s="297">
        <v>0</v>
      </c>
      <c r="BJ21" s="297">
        <v>0</v>
      </c>
      <c r="BK21" s="297">
        <v>35454</v>
      </c>
      <c r="BL21" s="299">
        <v>48356</v>
      </c>
      <c r="BM21" s="297">
        <v>12089</v>
      </c>
      <c r="BN21" s="297">
        <v>12089</v>
      </c>
      <c r="BO21" s="297">
        <v>12089</v>
      </c>
      <c r="BP21" s="297">
        <v>12089</v>
      </c>
      <c r="BQ21" s="297">
        <v>0</v>
      </c>
      <c r="BR21" s="297">
        <v>0</v>
      </c>
      <c r="BS21" s="297">
        <v>48356</v>
      </c>
      <c r="BT21" s="397">
        <v>148887</v>
      </c>
      <c r="BU21" s="297">
        <v>30597</v>
      </c>
      <c r="BV21" s="297">
        <v>30597</v>
      </c>
      <c r="BW21" s="297">
        <v>30597</v>
      </c>
      <c r="BX21" s="297">
        <v>30597</v>
      </c>
      <c r="BY21" s="297">
        <v>26497</v>
      </c>
      <c r="BZ21" s="297">
        <v>0</v>
      </c>
      <c r="CA21" s="297">
        <v>148887</v>
      </c>
      <c r="CB21" s="299">
        <v>469435.20361947</v>
      </c>
      <c r="CC21" s="297">
        <v>415834</v>
      </c>
      <c r="CD21" s="297">
        <v>32303</v>
      </c>
      <c r="CE21" s="297">
        <v>21298</v>
      </c>
      <c r="CF21" s="297">
        <v>0</v>
      </c>
      <c r="CG21" s="297">
        <v>0</v>
      </c>
      <c r="CH21" s="297">
        <v>0</v>
      </c>
      <c r="CI21" s="297">
        <v>469435.20361947</v>
      </c>
    </row>
    <row r="22" spans="1:87">
      <c r="A22" s="295">
        <v>11050</v>
      </c>
      <c r="B22" s="296" t="s">
        <v>712</v>
      </c>
      <c r="C22" s="299">
        <v>877597</v>
      </c>
      <c r="D22" s="297">
        <v>1400337</v>
      </c>
      <c r="E22" s="297">
        <v>164984</v>
      </c>
      <c r="F22" s="297">
        <v>109109</v>
      </c>
      <c r="G22" s="297">
        <v>197219</v>
      </c>
      <c r="H22" s="297">
        <v>0</v>
      </c>
      <c r="I22" s="297">
        <v>2749246</v>
      </c>
      <c r="J22" s="356">
        <v>7109971</v>
      </c>
      <c r="K22" s="357">
        <v>8457207</v>
      </c>
      <c r="L22" s="357">
        <v>6018862</v>
      </c>
      <c r="M22" s="357">
        <v>5757878</v>
      </c>
      <c r="N22" s="357">
        <v>8903648</v>
      </c>
      <c r="O22" s="356">
        <v>701353</v>
      </c>
      <c r="P22" s="357">
        <v>314968.65999999997</v>
      </c>
      <c r="Q22" s="357">
        <v>386384.34</v>
      </c>
      <c r="R22" s="398">
        <v>6.6799999999999998E-2</v>
      </c>
      <c r="S22" s="399">
        <v>2.299801E-4</v>
      </c>
      <c r="T22" s="400">
        <v>7109971</v>
      </c>
      <c r="U22" s="400">
        <v>4715099.7005988024</v>
      </c>
      <c r="V22" s="401">
        <v>1.5079153043353584</v>
      </c>
      <c r="W22" s="401">
        <v>7.7152503694909322E-2</v>
      </c>
      <c r="X22" s="397">
        <v>4021026</v>
      </c>
      <c r="Y22" s="297">
        <v>1712825</v>
      </c>
      <c r="Z22" s="297">
        <v>1712825</v>
      </c>
      <c r="AA22" s="297">
        <v>239983</v>
      </c>
      <c r="AB22" s="297">
        <v>239983</v>
      </c>
      <c r="AC22" s="297">
        <v>115410</v>
      </c>
      <c r="AD22" s="297">
        <v>0</v>
      </c>
      <c r="AE22" s="297">
        <v>4021026</v>
      </c>
      <c r="AF22" s="299">
        <v>31428</v>
      </c>
      <c r="AG22" s="299">
        <v>10476</v>
      </c>
      <c r="AH22" s="299">
        <v>10476</v>
      </c>
      <c r="AI22" s="299">
        <v>10476</v>
      </c>
      <c r="AJ22" s="299">
        <v>0</v>
      </c>
      <c r="AK22" s="299">
        <v>0</v>
      </c>
      <c r="AL22" s="299">
        <v>0</v>
      </c>
      <c r="AM22" s="297">
        <v>31428</v>
      </c>
      <c r="AN22" s="397">
        <v>581534</v>
      </c>
      <c r="AO22" s="297">
        <v>144286</v>
      </c>
      <c r="AP22" s="297">
        <v>144286</v>
      </c>
      <c r="AQ22" s="297">
        <v>144286</v>
      </c>
      <c r="AR22" s="297">
        <v>74338</v>
      </c>
      <c r="AS22" s="297">
        <v>74338</v>
      </c>
      <c r="AT22" s="297">
        <v>0</v>
      </c>
      <c r="AU22" s="297">
        <v>581534</v>
      </c>
      <c r="AV22" s="299">
        <v>1727878</v>
      </c>
      <c r="AW22" s="297">
        <v>861164</v>
      </c>
      <c r="AX22" s="297">
        <v>445853</v>
      </c>
      <c r="AY22" s="297">
        <v>210431</v>
      </c>
      <c r="AZ22" s="297">
        <v>210431</v>
      </c>
      <c r="BA22" s="297">
        <v>0</v>
      </c>
      <c r="BB22" s="297">
        <v>0</v>
      </c>
      <c r="BC22" s="297">
        <v>1727878</v>
      </c>
      <c r="BD22" s="397">
        <v>9996</v>
      </c>
      <c r="BE22" s="297">
        <v>4145</v>
      </c>
      <c r="BF22" s="297">
        <v>3443</v>
      </c>
      <c r="BG22" s="297">
        <v>2408</v>
      </c>
      <c r="BH22" s="297">
        <v>0</v>
      </c>
      <c r="BI22" s="297">
        <v>0</v>
      </c>
      <c r="BJ22" s="297">
        <v>0</v>
      </c>
      <c r="BK22" s="297">
        <v>9996</v>
      </c>
      <c r="BL22" s="299">
        <v>13632</v>
      </c>
      <c r="BM22" s="297">
        <v>3408</v>
      </c>
      <c r="BN22" s="297">
        <v>3408</v>
      </c>
      <c r="BO22" s="297">
        <v>3408</v>
      </c>
      <c r="BP22" s="297">
        <v>3408</v>
      </c>
      <c r="BQ22" s="297">
        <v>0</v>
      </c>
      <c r="BR22" s="297">
        <v>0</v>
      </c>
      <c r="BS22" s="297">
        <v>13632</v>
      </c>
      <c r="BT22" s="397">
        <v>41976</v>
      </c>
      <c r="BU22" s="297">
        <v>8626</v>
      </c>
      <c r="BV22" s="297">
        <v>8626</v>
      </c>
      <c r="BW22" s="297">
        <v>8626</v>
      </c>
      <c r="BX22" s="297">
        <v>8626</v>
      </c>
      <c r="BY22" s="297">
        <v>7471</v>
      </c>
      <c r="BZ22" s="297">
        <v>0</v>
      </c>
      <c r="CA22" s="297">
        <v>41976</v>
      </c>
      <c r="CB22" s="299">
        <v>132349.66088631001</v>
      </c>
      <c r="CC22" s="297">
        <v>117238</v>
      </c>
      <c r="CD22" s="297">
        <v>9107</v>
      </c>
      <c r="CE22" s="297">
        <v>6005</v>
      </c>
      <c r="CF22" s="297">
        <v>0</v>
      </c>
      <c r="CG22" s="297">
        <v>0</v>
      </c>
      <c r="CH22" s="297">
        <v>0</v>
      </c>
      <c r="CI22" s="297">
        <v>132349.66088631001</v>
      </c>
    </row>
    <row r="23" spans="1:87">
      <c r="A23" s="295">
        <v>11300</v>
      </c>
      <c r="B23" s="296" t="s">
        <v>381</v>
      </c>
      <c r="C23" s="299">
        <v>-15404816</v>
      </c>
      <c r="D23" s="297">
        <v>-4630622</v>
      </c>
      <c r="E23" s="297">
        <v>466863</v>
      </c>
      <c r="F23" s="297">
        <v>-1360056</v>
      </c>
      <c r="G23" s="297">
        <v>2689803</v>
      </c>
      <c r="H23" s="297">
        <v>0</v>
      </c>
      <c r="I23" s="297">
        <v>-18238828</v>
      </c>
      <c r="J23" s="356">
        <v>132023882</v>
      </c>
      <c r="K23" s="357">
        <v>157040489</v>
      </c>
      <c r="L23" s="357">
        <v>111763245</v>
      </c>
      <c r="M23" s="357">
        <v>106917078</v>
      </c>
      <c r="N23" s="357">
        <v>165330368</v>
      </c>
      <c r="O23" s="356">
        <v>13023309</v>
      </c>
      <c r="P23" s="357">
        <v>6054692.6499999994</v>
      </c>
      <c r="Q23" s="357">
        <v>6968616.3500000006</v>
      </c>
      <c r="R23" s="398">
        <v>6.6799999999999998E-2</v>
      </c>
      <c r="S23" s="399">
        <v>4.2704624999999998E-3</v>
      </c>
      <c r="T23" s="400">
        <v>132023882</v>
      </c>
      <c r="U23" s="400">
        <v>90639111.526946098</v>
      </c>
      <c r="V23" s="401">
        <v>1.4565884393157431</v>
      </c>
      <c r="W23" s="401">
        <v>7.7152503694909322E-2</v>
      </c>
      <c r="X23" s="397">
        <v>7638132</v>
      </c>
      <c r="Y23" s="297">
        <v>1765568</v>
      </c>
      <c r="Z23" s="297">
        <v>1765568</v>
      </c>
      <c r="AA23" s="297">
        <v>1765568</v>
      </c>
      <c r="AB23" s="297">
        <v>1170714</v>
      </c>
      <c r="AC23" s="297">
        <v>1170714</v>
      </c>
      <c r="AD23" s="297">
        <v>0</v>
      </c>
      <c r="AE23" s="297">
        <v>7638132</v>
      </c>
      <c r="AF23" s="299">
        <v>2845040</v>
      </c>
      <c r="AG23" s="299">
        <v>1855695</v>
      </c>
      <c r="AH23" s="299">
        <v>788173</v>
      </c>
      <c r="AI23" s="299">
        <v>100586</v>
      </c>
      <c r="AJ23" s="299">
        <v>100586</v>
      </c>
      <c r="AK23" s="299">
        <v>0</v>
      </c>
      <c r="AL23" s="299">
        <v>0</v>
      </c>
      <c r="AM23" s="297">
        <v>2845040</v>
      </c>
      <c r="AN23" s="397">
        <v>10798417</v>
      </c>
      <c r="AO23" s="297">
        <v>2679226</v>
      </c>
      <c r="AP23" s="297">
        <v>2679226</v>
      </c>
      <c r="AQ23" s="297">
        <v>2679226</v>
      </c>
      <c r="AR23" s="297">
        <v>1380370</v>
      </c>
      <c r="AS23" s="297">
        <v>1380370</v>
      </c>
      <c r="AT23" s="297">
        <v>0</v>
      </c>
      <c r="AU23" s="297">
        <v>10798417</v>
      </c>
      <c r="AV23" s="299">
        <v>32084673</v>
      </c>
      <c r="AW23" s="297">
        <v>15990808</v>
      </c>
      <c r="AX23" s="297">
        <v>8278962</v>
      </c>
      <c r="AY23" s="297">
        <v>3907451</v>
      </c>
      <c r="AZ23" s="297">
        <v>3907451</v>
      </c>
      <c r="BA23" s="297">
        <v>0</v>
      </c>
      <c r="BB23" s="297">
        <v>0</v>
      </c>
      <c r="BC23" s="297">
        <v>32084673</v>
      </c>
      <c r="BD23" s="397">
        <v>185607</v>
      </c>
      <c r="BE23" s="297">
        <v>76963</v>
      </c>
      <c r="BF23" s="297">
        <v>63936</v>
      </c>
      <c r="BG23" s="297">
        <v>44708</v>
      </c>
      <c r="BH23" s="297">
        <v>0</v>
      </c>
      <c r="BI23" s="297">
        <v>0</v>
      </c>
      <c r="BJ23" s="297">
        <v>0</v>
      </c>
      <c r="BK23" s="297">
        <v>185607</v>
      </c>
      <c r="BL23" s="299">
        <v>253144</v>
      </c>
      <c r="BM23" s="297">
        <v>63286</v>
      </c>
      <c r="BN23" s="297">
        <v>63286</v>
      </c>
      <c r="BO23" s="297">
        <v>63286</v>
      </c>
      <c r="BP23" s="297">
        <v>63286</v>
      </c>
      <c r="BQ23" s="297">
        <v>0</v>
      </c>
      <c r="BR23" s="297">
        <v>0</v>
      </c>
      <c r="BS23" s="297">
        <v>253144</v>
      </c>
      <c r="BT23" s="397">
        <v>779450</v>
      </c>
      <c r="BU23" s="297">
        <v>160183</v>
      </c>
      <c r="BV23" s="297">
        <v>160183</v>
      </c>
      <c r="BW23" s="297">
        <v>160183</v>
      </c>
      <c r="BX23" s="297">
        <v>160183</v>
      </c>
      <c r="BY23" s="297">
        <v>138718</v>
      </c>
      <c r="BZ23" s="297">
        <v>0</v>
      </c>
      <c r="CA23" s="297">
        <v>779450</v>
      </c>
      <c r="CB23" s="299">
        <v>2457578.99793375</v>
      </c>
      <c r="CC23" s="297">
        <v>2176967</v>
      </c>
      <c r="CD23" s="297">
        <v>169114</v>
      </c>
      <c r="CE23" s="297">
        <v>111498</v>
      </c>
      <c r="CF23" s="297">
        <v>0</v>
      </c>
      <c r="CG23" s="297">
        <v>0</v>
      </c>
      <c r="CH23" s="297">
        <v>0</v>
      </c>
      <c r="CI23" s="297">
        <v>2457578.99793375</v>
      </c>
    </row>
    <row r="24" spans="1:87">
      <c r="A24" s="295">
        <v>11310</v>
      </c>
      <c r="B24" s="296" t="s">
        <v>382</v>
      </c>
      <c r="C24" s="299">
        <v>-1141453</v>
      </c>
      <c r="D24" s="297">
        <v>-153835</v>
      </c>
      <c r="E24" s="297">
        <v>148353</v>
      </c>
      <c r="F24" s="297">
        <v>-50658</v>
      </c>
      <c r="G24" s="297">
        <v>371274</v>
      </c>
      <c r="H24" s="297">
        <v>0</v>
      </c>
      <c r="I24" s="297">
        <v>-826319</v>
      </c>
      <c r="J24" s="356">
        <v>15732318</v>
      </c>
      <c r="K24" s="357">
        <v>18713363</v>
      </c>
      <c r="L24" s="357">
        <v>13318006</v>
      </c>
      <c r="M24" s="357">
        <v>12740524</v>
      </c>
      <c r="N24" s="357">
        <v>19701208</v>
      </c>
      <c r="O24" s="356">
        <v>1551892</v>
      </c>
      <c r="P24" s="357">
        <v>683179.95</v>
      </c>
      <c r="Q24" s="357">
        <v>868712.05</v>
      </c>
      <c r="R24" s="398">
        <v>6.6799999999999998E-2</v>
      </c>
      <c r="S24" s="399">
        <v>5.0887969999999997E-4</v>
      </c>
      <c r="T24" s="400">
        <v>15732318</v>
      </c>
      <c r="U24" s="400">
        <v>10227244.760479042</v>
      </c>
      <c r="V24" s="401">
        <v>1.538275299794732</v>
      </c>
      <c r="W24" s="401">
        <v>7.7152503694909322E-2</v>
      </c>
      <c r="X24" s="397">
        <v>1918225</v>
      </c>
      <c r="Y24" s="297">
        <v>683486</v>
      </c>
      <c r="Z24" s="297">
        <v>514431</v>
      </c>
      <c r="AA24" s="297">
        <v>291124</v>
      </c>
      <c r="AB24" s="297">
        <v>238929</v>
      </c>
      <c r="AC24" s="297">
        <v>190255</v>
      </c>
      <c r="AD24" s="297">
        <v>0</v>
      </c>
      <c r="AE24" s="297">
        <v>1918225</v>
      </c>
      <c r="AF24" s="299">
        <v>0</v>
      </c>
      <c r="AG24" s="299">
        <v>0</v>
      </c>
      <c r="AH24" s="299">
        <v>0</v>
      </c>
      <c r="AI24" s="299">
        <v>0</v>
      </c>
      <c r="AJ24" s="299">
        <v>0</v>
      </c>
      <c r="AK24" s="299">
        <v>0</v>
      </c>
      <c r="AL24" s="299">
        <v>0</v>
      </c>
      <c r="AM24" s="297">
        <v>0</v>
      </c>
      <c r="AN24" s="397">
        <v>1286768</v>
      </c>
      <c r="AO24" s="297">
        <v>319264</v>
      </c>
      <c r="AP24" s="297">
        <v>319264</v>
      </c>
      <c r="AQ24" s="297">
        <v>319264</v>
      </c>
      <c r="AR24" s="297">
        <v>164489</v>
      </c>
      <c r="AS24" s="297">
        <v>164489</v>
      </c>
      <c r="AT24" s="297">
        <v>0</v>
      </c>
      <c r="AU24" s="297">
        <v>1286768</v>
      </c>
      <c r="AV24" s="299">
        <v>3823295</v>
      </c>
      <c r="AW24" s="297">
        <v>1905507</v>
      </c>
      <c r="AX24" s="297">
        <v>986543</v>
      </c>
      <c r="AY24" s="297">
        <v>465622</v>
      </c>
      <c r="AZ24" s="297">
        <v>465622</v>
      </c>
      <c r="BA24" s="297">
        <v>0</v>
      </c>
      <c r="BB24" s="297">
        <v>0</v>
      </c>
      <c r="BC24" s="297">
        <v>3823295</v>
      </c>
      <c r="BD24" s="397">
        <v>22118</v>
      </c>
      <c r="BE24" s="297">
        <v>9171</v>
      </c>
      <c r="BF24" s="297">
        <v>7619</v>
      </c>
      <c r="BG24" s="297">
        <v>5328</v>
      </c>
      <c r="BH24" s="297">
        <v>0</v>
      </c>
      <c r="BI24" s="297">
        <v>0</v>
      </c>
      <c r="BJ24" s="297">
        <v>0</v>
      </c>
      <c r="BK24" s="297">
        <v>22118</v>
      </c>
      <c r="BL24" s="299">
        <v>30164</v>
      </c>
      <c r="BM24" s="297">
        <v>7541</v>
      </c>
      <c r="BN24" s="297">
        <v>7541</v>
      </c>
      <c r="BO24" s="297">
        <v>7541</v>
      </c>
      <c r="BP24" s="297">
        <v>7541</v>
      </c>
      <c r="BQ24" s="297">
        <v>0</v>
      </c>
      <c r="BR24" s="297">
        <v>0</v>
      </c>
      <c r="BS24" s="297">
        <v>30164</v>
      </c>
      <c r="BT24" s="397">
        <v>92881</v>
      </c>
      <c r="BU24" s="297">
        <v>19088</v>
      </c>
      <c r="BV24" s="297">
        <v>19088</v>
      </c>
      <c r="BW24" s="297">
        <v>19088</v>
      </c>
      <c r="BX24" s="297">
        <v>19088</v>
      </c>
      <c r="BY24" s="297">
        <v>16530</v>
      </c>
      <c r="BZ24" s="297">
        <v>0</v>
      </c>
      <c r="CA24" s="297">
        <v>92881</v>
      </c>
      <c r="CB24" s="299">
        <v>292851.66728306998</v>
      </c>
      <c r="CC24" s="297">
        <v>259413</v>
      </c>
      <c r="CD24" s="297">
        <v>20152</v>
      </c>
      <c r="CE24" s="297">
        <v>13286</v>
      </c>
      <c r="CF24" s="297">
        <v>0</v>
      </c>
      <c r="CG24" s="297">
        <v>0</v>
      </c>
      <c r="CH24" s="297">
        <v>0</v>
      </c>
      <c r="CI24" s="297">
        <v>292851.66728306998</v>
      </c>
    </row>
    <row r="25" spans="1:87">
      <c r="A25" s="295">
        <v>11600</v>
      </c>
      <c r="B25" s="296" t="s">
        <v>383</v>
      </c>
      <c r="C25" s="299">
        <v>-5247200</v>
      </c>
      <c r="D25" s="297">
        <v>-1214322</v>
      </c>
      <c r="E25" s="297">
        <v>1169750</v>
      </c>
      <c r="F25" s="297">
        <v>-748319</v>
      </c>
      <c r="G25" s="297">
        <v>620891</v>
      </c>
      <c r="H25" s="297">
        <v>0</v>
      </c>
      <c r="I25" s="297">
        <v>-5419200</v>
      </c>
      <c r="J25" s="356">
        <v>66434893</v>
      </c>
      <c r="K25" s="357">
        <v>79023339</v>
      </c>
      <c r="L25" s="357">
        <v>56239667</v>
      </c>
      <c r="M25" s="357">
        <v>53801059</v>
      </c>
      <c r="N25" s="357">
        <v>83194836</v>
      </c>
      <c r="O25" s="356">
        <v>6553376</v>
      </c>
      <c r="P25" s="357">
        <v>2446621.85</v>
      </c>
      <c r="Q25" s="357">
        <v>4106754.15</v>
      </c>
      <c r="R25" s="398">
        <v>6.6799999999999998E-2</v>
      </c>
      <c r="S25" s="399">
        <v>2.1489120999999998E-3</v>
      </c>
      <c r="T25" s="400">
        <v>66434893</v>
      </c>
      <c r="U25" s="400">
        <v>36626075.598802395</v>
      </c>
      <c r="V25" s="401">
        <v>1.8138687236852724</v>
      </c>
      <c r="W25" s="401">
        <v>7.7152503694909322E-2</v>
      </c>
      <c r="X25" s="397">
        <v>7218136</v>
      </c>
      <c r="Y25" s="297">
        <v>2767722</v>
      </c>
      <c r="Z25" s="297">
        <v>1916168</v>
      </c>
      <c r="AA25" s="297">
        <v>1916168</v>
      </c>
      <c r="AB25" s="297">
        <v>618078</v>
      </c>
      <c r="AC25" s="297">
        <v>0</v>
      </c>
      <c r="AD25" s="297">
        <v>0</v>
      </c>
      <c r="AE25" s="297">
        <v>7218136</v>
      </c>
      <c r="AF25" s="299">
        <v>1047590</v>
      </c>
      <c r="AG25" s="299">
        <v>308515</v>
      </c>
      <c r="AH25" s="299">
        <v>308515</v>
      </c>
      <c r="AI25" s="299">
        <v>143520</v>
      </c>
      <c r="AJ25" s="299">
        <v>143520</v>
      </c>
      <c r="AK25" s="299">
        <v>143520</v>
      </c>
      <c r="AL25" s="299">
        <v>0</v>
      </c>
      <c r="AM25" s="297">
        <v>1047590</v>
      </c>
      <c r="AN25" s="397">
        <v>5433802</v>
      </c>
      <c r="AO25" s="297">
        <v>1348196</v>
      </c>
      <c r="AP25" s="297">
        <v>1348196</v>
      </c>
      <c r="AQ25" s="297">
        <v>1348196</v>
      </c>
      <c r="AR25" s="297">
        <v>694607</v>
      </c>
      <c r="AS25" s="297">
        <v>694607</v>
      </c>
      <c r="AT25" s="297">
        <v>0</v>
      </c>
      <c r="AU25" s="297">
        <v>5433802</v>
      </c>
      <c r="AV25" s="299">
        <v>16145123</v>
      </c>
      <c r="AW25" s="297">
        <v>8046632</v>
      </c>
      <c r="AX25" s="297">
        <v>4166003</v>
      </c>
      <c r="AY25" s="297">
        <v>1966244</v>
      </c>
      <c r="AZ25" s="297">
        <v>1966244</v>
      </c>
      <c r="BA25" s="297">
        <v>0</v>
      </c>
      <c r="BB25" s="297">
        <v>0</v>
      </c>
      <c r="BC25" s="297">
        <v>16145123</v>
      </c>
      <c r="BD25" s="397">
        <v>93398</v>
      </c>
      <c r="BE25" s="297">
        <v>38728</v>
      </c>
      <c r="BF25" s="297">
        <v>32173</v>
      </c>
      <c r="BG25" s="297">
        <v>22497</v>
      </c>
      <c r="BH25" s="297">
        <v>0</v>
      </c>
      <c r="BI25" s="297">
        <v>0</v>
      </c>
      <c r="BJ25" s="297">
        <v>0</v>
      </c>
      <c r="BK25" s="297">
        <v>93398</v>
      </c>
      <c r="BL25" s="299">
        <v>127384</v>
      </c>
      <c r="BM25" s="297">
        <v>31846</v>
      </c>
      <c r="BN25" s="297">
        <v>31846</v>
      </c>
      <c r="BO25" s="297">
        <v>31846</v>
      </c>
      <c r="BP25" s="297">
        <v>31846</v>
      </c>
      <c r="BQ25" s="297">
        <v>0</v>
      </c>
      <c r="BR25" s="297">
        <v>0</v>
      </c>
      <c r="BS25" s="297">
        <v>127384</v>
      </c>
      <c r="BT25" s="397">
        <v>392222</v>
      </c>
      <c r="BU25" s="297">
        <v>80605</v>
      </c>
      <c r="BV25" s="297">
        <v>80605</v>
      </c>
      <c r="BW25" s="297">
        <v>80605</v>
      </c>
      <c r="BX25" s="297">
        <v>80605</v>
      </c>
      <c r="BY25" s="297">
        <v>69804</v>
      </c>
      <c r="BZ25" s="297">
        <v>0</v>
      </c>
      <c r="CA25" s="297">
        <v>392222</v>
      </c>
      <c r="CB25" s="299">
        <v>1236662.5969355099</v>
      </c>
      <c r="CC25" s="297">
        <v>1095458</v>
      </c>
      <c r="CD25" s="297">
        <v>85099</v>
      </c>
      <c r="CE25" s="297">
        <v>56106</v>
      </c>
      <c r="CF25" s="297">
        <v>0</v>
      </c>
      <c r="CG25" s="297">
        <v>0</v>
      </c>
      <c r="CH25" s="297">
        <v>0</v>
      </c>
      <c r="CI25" s="297">
        <v>1236662.5969355099</v>
      </c>
    </row>
    <row r="26" spans="1:87">
      <c r="A26" s="295">
        <v>11900</v>
      </c>
      <c r="B26" s="296" t="s">
        <v>384</v>
      </c>
      <c r="C26" s="299">
        <v>-360851</v>
      </c>
      <c r="D26" s="297">
        <v>459812</v>
      </c>
      <c r="E26" s="297">
        <v>855724</v>
      </c>
      <c r="F26" s="297">
        <v>514986</v>
      </c>
      <c r="G26" s="297">
        <v>707959</v>
      </c>
      <c r="H26" s="297">
        <v>0</v>
      </c>
      <c r="I26" s="297">
        <v>2177630</v>
      </c>
      <c r="J26" s="356">
        <v>10203101</v>
      </c>
      <c r="K26" s="357">
        <v>12136440</v>
      </c>
      <c r="L26" s="357">
        <v>8637314</v>
      </c>
      <c r="M26" s="357">
        <v>8262791</v>
      </c>
      <c r="N26" s="357">
        <v>12777101</v>
      </c>
      <c r="O26" s="356">
        <v>1006470</v>
      </c>
      <c r="P26" s="357">
        <v>449691.3</v>
      </c>
      <c r="Q26" s="357">
        <v>556778.69999999995</v>
      </c>
      <c r="R26" s="398">
        <v>6.6799999999999998E-2</v>
      </c>
      <c r="S26" s="399">
        <v>3.3003090000000002E-4</v>
      </c>
      <c r="T26" s="400">
        <v>10203101</v>
      </c>
      <c r="U26" s="400">
        <v>6731905.6886227541</v>
      </c>
      <c r="V26" s="401">
        <v>1.5156333840570189</v>
      </c>
      <c r="W26" s="401">
        <v>7.7152503694909322E-2</v>
      </c>
      <c r="X26" s="397">
        <v>4138307</v>
      </c>
      <c r="Y26" s="297">
        <v>948317</v>
      </c>
      <c r="Z26" s="297">
        <v>948317</v>
      </c>
      <c r="AA26" s="297">
        <v>948317</v>
      </c>
      <c r="AB26" s="297">
        <v>702796</v>
      </c>
      <c r="AC26" s="297">
        <v>590560</v>
      </c>
      <c r="AD26" s="297">
        <v>0</v>
      </c>
      <c r="AE26" s="297">
        <v>4138307</v>
      </c>
      <c r="AF26" s="299">
        <v>180720</v>
      </c>
      <c r="AG26" s="299">
        <v>125615</v>
      </c>
      <c r="AH26" s="299">
        <v>55105</v>
      </c>
      <c r="AI26" s="299">
        <v>0</v>
      </c>
      <c r="AJ26" s="299">
        <v>0</v>
      </c>
      <c r="AK26" s="299">
        <v>0</v>
      </c>
      <c r="AL26" s="299">
        <v>0</v>
      </c>
      <c r="AM26" s="297">
        <v>180720</v>
      </c>
      <c r="AN26" s="397">
        <v>834526</v>
      </c>
      <c r="AO26" s="297">
        <v>207057</v>
      </c>
      <c r="AP26" s="297">
        <v>207057</v>
      </c>
      <c r="AQ26" s="297">
        <v>207057</v>
      </c>
      <c r="AR26" s="297">
        <v>106678</v>
      </c>
      <c r="AS26" s="297">
        <v>106678</v>
      </c>
      <c r="AT26" s="297">
        <v>0</v>
      </c>
      <c r="AU26" s="297">
        <v>834526</v>
      </c>
      <c r="AV26" s="299">
        <v>2479575</v>
      </c>
      <c r="AW26" s="297">
        <v>1235805</v>
      </c>
      <c r="AX26" s="297">
        <v>639817</v>
      </c>
      <c r="AY26" s="297">
        <v>301977</v>
      </c>
      <c r="AZ26" s="297">
        <v>301977</v>
      </c>
      <c r="BA26" s="297">
        <v>0</v>
      </c>
      <c r="BB26" s="297">
        <v>0</v>
      </c>
      <c r="BC26" s="297">
        <v>2479575</v>
      </c>
      <c r="BD26" s="397">
        <v>14344</v>
      </c>
      <c r="BE26" s="297">
        <v>5948</v>
      </c>
      <c r="BF26" s="297">
        <v>4941</v>
      </c>
      <c r="BG26" s="297">
        <v>3455</v>
      </c>
      <c r="BH26" s="297">
        <v>0</v>
      </c>
      <c r="BI26" s="297">
        <v>0</v>
      </c>
      <c r="BJ26" s="297">
        <v>0</v>
      </c>
      <c r="BK26" s="297">
        <v>14344</v>
      </c>
      <c r="BL26" s="299">
        <v>19564</v>
      </c>
      <c r="BM26" s="297">
        <v>4891</v>
      </c>
      <c r="BN26" s="297">
        <v>4891</v>
      </c>
      <c r="BO26" s="297">
        <v>4891</v>
      </c>
      <c r="BP26" s="297">
        <v>4891</v>
      </c>
      <c r="BQ26" s="297">
        <v>0</v>
      </c>
      <c r="BR26" s="297">
        <v>0</v>
      </c>
      <c r="BS26" s="297">
        <v>19564</v>
      </c>
      <c r="BT26" s="397">
        <v>60238</v>
      </c>
      <c r="BU26" s="297">
        <v>12379</v>
      </c>
      <c r="BV26" s="297">
        <v>12379</v>
      </c>
      <c r="BW26" s="297">
        <v>12379</v>
      </c>
      <c r="BX26" s="297">
        <v>12379</v>
      </c>
      <c r="BY26" s="297">
        <v>10720</v>
      </c>
      <c r="BZ26" s="297">
        <v>0</v>
      </c>
      <c r="CA26" s="297">
        <v>60238</v>
      </c>
      <c r="CB26" s="299">
        <v>189927.20542779</v>
      </c>
      <c r="CC26" s="297">
        <v>168241</v>
      </c>
      <c r="CD26" s="297">
        <v>13070</v>
      </c>
      <c r="CE26" s="297">
        <v>8617</v>
      </c>
      <c r="CF26" s="297">
        <v>0</v>
      </c>
      <c r="CG26" s="297">
        <v>0</v>
      </c>
      <c r="CH26" s="297">
        <v>0</v>
      </c>
      <c r="CI26" s="297">
        <v>189927.20542779</v>
      </c>
    </row>
    <row r="27" spans="1:87">
      <c r="A27" s="295">
        <v>12100</v>
      </c>
      <c r="B27" s="296" t="s">
        <v>385</v>
      </c>
      <c r="C27" s="299">
        <v>-828421</v>
      </c>
      <c r="D27" s="297">
        <v>-228892</v>
      </c>
      <c r="E27" s="297">
        <v>206089</v>
      </c>
      <c r="F27" s="297">
        <v>106300</v>
      </c>
      <c r="G27" s="297">
        <v>203445</v>
      </c>
      <c r="H27" s="297">
        <v>0</v>
      </c>
      <c r="I27" s="297">
        <v>-541479</v>
      </c>
      <c r="J27" s="356">
        <v>8239652</v>
      </c>
      <c r="K27" s="357">
        <v>9800946</v>
      </c>
      <c r="L27" s="357">
        <v>6975179</v>
      </c>
      <c r="M27" s="357">
        <v>6672728</v>
      </c>
      <c r="N27" s="357">
        <v>10318320</v>
      </c>
      <c r="O27" s="356">
        <v>812789</v>
      </c>
      <c r="P27" s="357">
        <v>319992.46000000002</v>
      </c>
      <c r="Q27" s="357">
        <v>492796.54</v>
      </c>
      <c r="R27" s="398">
        <v>6.6799999999999998E-2</v>
      </c>
      <c r="S27" s="399">
        <v>2.665209E-4</v>
      </c>
      <c r="T27" s="400">
        <v>8239652</v>
      </c>
      <c r="U27" s="400">
        <v>4790306.2874251502</v>
      </c>
      <c r="V27" s="401">
        <v>1.7200678840995189</v>
      </c>
      <c r="W27" s="401">
        <v>7.7152503694909322E-2</v>
      </c>
      <c r="X27" s="397">
        <v>1215467</v>
      </c>
      <c r="Y27" s="297">
        <v>287132</v>
      </c>
      <c r="Z27" s="297">
        <v>280864</v>
      </c>
      <c r="AA27" s="297">
        <v>280864</v>
      </c>
      <c r="AB27" s="297">
        <v>257969</v>
      </c>
      <c r="AC27" s="297">
        <v>108638</v>
      </c>
      <c r="AD27" s="297">
        <v>0</v>
      </c>
      <c r="AE27" s="297">
        <v>1215467</v>
      </c>
      <c r="AF27" s="299">
        <v>319516</v>
      </c>
      <c r="AG27" s="299">
        <v>159758</v>
      </c>
      <c r="AH27" s="299">
        <v>159758</v>
      </c>
      <c r="AI27" s="299">
        <v>0</v>
      </c>
      <c r="AJ27" s="299">
        <v>0</v>
      </c>
      <c r="AK27" s="299">
        <v>0</v>
      </c>
      <c r="AL27" s="299">
        <v>0</v>
      </c>
      <c r="AM27" s="297">
        <v>319516</v>
      </c>
      <c r="AN27" s="397">
        <v>673933</v>
      </c>
      <c r="AO27" s="297">
        <v>167211</v>
      </c>
      <c r="AP27" s="297">
        <v>167211</v>
      </c>
      <c r="AQ27" s="297">
        <v>167211</v>
      </c>
      <c r="AR27" s="297">
        <v>86149</v>
      </c>
      <c r="AS27" s="297">
        <v>86149</v>
      </c>
      <c r="AT27" s="297">
        <v>0</v>
      </c>
      <c r="AU27" s="297">
        <v>673933</v>
      </c>
      <c r="AV27" s="299">
        <v>2002414</v>
      </c>
      <c r="AW27" s="297">
        <v>997991</v>
      </c>
      <c r="AX27" s="297">
        <v>516693</v>
      </c>
      <c r="AY27" s="297">
        <v>243865</v>
      </c>
      <c r="AZ27" s="297">
        <v>243865</v>
      </c>
      <c r="BA27" s="297">
        <v>0</v>
      </c>
      <c r="BB27" s="297">
        <v>0</v>
      </c>
      <c r="BC27" s="297">
        <v>2002414</v>
      </c>
      <c r="BD27" s="397">
        <v>11583</v>
      </c>
      <c r="BE27" s="297">
        <v>4803</v>
      </c>
      <c r="BF27" s="297">
        <v>3990</v>
      </c>
      <c r="BG27" s="297">
        <v>2790</v>
      </c>
      <c r="BH27" s="297">
        <v>0</v>
      </c>
      <c r="BI27" s="297">
        <v>0</v>
      </c>
      <c r="BJ27" s="297">
        <v>0</v>
      </c>
      <c r="BK27" s="297">
        <v>11583</v>
      </c>
      <c r="BL27" s="299">
        <v>15800</v>
      </c>
      <c r="BM27" s="297">
        <v>3950</v>
      </c>
      <c r="BN27" s="297">
        <v>3950</v>
      </c>
      <c r="BO27" s="297">
        <v>3950</v>
      </c>
      <c r="BP27" s="297">
        <v>3950</v>
      </c>
      <c r="BQ27" s="297">
        <v>0</v>
      </c>
      <c r="BR27" s="297">
        <v>0</v>
      </c>
      <c r="BS27" s="297">
        <v>15800</v>
      </c>
      <c r="BT27" s="397">
        <v>48646</v>
      </c>
      <c r="BU27" s="297">
        <v>9997</v>
      </c>
      <c r="BV27" s="297">
        <v>9997</v>
      </c>
      <c r="BW27" s="297">
        <v>9997</v>
      </c>
      <c r="BX27" s="297">
        <v>9997</v>
      </c>
      <c r="BY27" s="297">
        <v>8657</v>
      </c>
      <c r="BZ27" s="297">
        <v>0</v>
      </c>
      <c r="CA27" s="297">
        <v>48646</v>
      </c>
      <c r="CB27" s="299">
        <v>153378.27374678999</v>
      </c>
      <c r="CC27" s="297">
        <v>135865</v>
      </c>
      <c r="CD27" s="297">
        <v>10554</v>
      </c>
      <c r="CE27" s="297">
        <v>6959</v>
      </c>
      <c r="CF27" s="297">
        <v>0</v>
      </c>
      <c r="CG27" s="297">
        <v>0</v>
      </c>
      <c r="CH27" s="297">
        <v>0</v>
      </c>
      <c r="CI27" s="297">
        <v>153378.27374678999</v>
      </c>
    </row>
    <row r="28" spans="1:87">
      <c r="A28" s="295">
        <v>12150</v>
      </c>
      <c r="B28" s="296" t="s">
        <v>386</v>
      </c>
      <c r="C28" s="299">
        <v>-143283</v>
      </c>
      <c r="D28" s="297">
        <v>-64914</v>
      </c>
      <c r="E28" s="297">
        <v>-41369</v>
      </c>
      <c r="F28" s="297">
        <v>-69618</v>
      </c>
      <c r="G28" s="297">
        <v>-1850</v>
      </c>
      <c r="H28" s="297">
        <v>0</v>
      </c>
      <c r="I28" s="297">
        <v>-321034</v>
      </c>
      <c r="J28" s="356">
        <v>1049958</v>
      </c>
      <c r="K28" s="357">
        <v>1248910</v>
      </c>
      <c r="L28" s="357">
        <v>888830</v>
      </c>
      <c r="M28" s="357">
        <v>850289</v>
      </c>
      <c r="N28" s="357">
        <v>1314838</v>
      </c>
      <c r="O28" s="356">
        <v>103572</v>
      </c>
      <c r="P28" s="357">
        <v>40229.32</v>
      </c>
      <c r="Q28" s="357">
        <v>63342.68</v>
      </c>
      <c r="R28" s="398">
        <v>6.6799999999999998E-2</v>
      </c>
      <c r="S28" s="399">
        <v>3.3962099999999998E-5</v>
      </c>
      <c r="T28" s="400">
        <v>1049958</v>
      </c>
      <c r="U28" s="400">
        <v>602235.32934131741</v>
      </c>
      <c r="V28" s="401">
        <v>1.7434347485863544</v>
      </c>
      <c r="W28" s="401">
        <v>7.7152503694909322E-2</v>
      </c>
      <c r="X28" s="397">
        <v>78402</v>
      </c>
      <c r="Y28" s="297">
        <v>29976</v>
      </c>
      <c r="Z28" s="297">
        <v>29976</v>
      </c>
      <c r="AA28" s="297">
        <v>18450</v>
      </c>
      <c r="AB28" s="297">
        <v>0</v>
      </c>
      <c r="AC28" s="297">
        <v>0</v>
      </c>
      <c r="AD28" s="297">
        <v>0</v>
      </c>
      <c r="AE28" s="297">
        <v>78402</v>
      </c>
      <c r="AF28" s="299">
        <v>216268</v>
      </c>
      <c r="AG28" s="299">
        <v>51464</v>
      </c>
      <c r="AH28" s="299">
        <v>50291</v>
      </c>
      <c r="AI28" s="299">
        <v>50291</v>
      </c>
      <c r="AJ28" s="299">
        <v>50291</v>
      </c>
      <c r="AK28" s="299">
        <v>13931</v>
      </c>
      <c r="AL28" s="299">
        <v>0</v>
      </c>
      <c r="AM28" s="297">
        <v>216268</v>
      </c>
      <c r="AN28" s="397">
        <v>85878</v>
      </c>
      <c r="AO28" s="297">
        <v>21307</v>
      </c>
      <c r="AP28" s="297">
        <v>21307</v>
      </c>
      <c r="AQ28" s="297">
        <v>21307</v>
      </c>
      <c r="AR28" s="297">
        <v>10978</v>
      </c>
      <c r="AS28" s="297">
        <v>10978</v>
      </c>
      <c r="AT28" s="297">
        <v>0</v>
      </c>
      <c r="AU28" s="297">
        <v>85878</v>
      </c>
      <c r="AV28" s="299">
        <v>255163</v>
      </c>
      <c r="AW28" s="297">
        <v>127172</v>
      </c>
      <c r="AX28" s="297">
        <v>65841</v>
      </c>
      <c r="AY28" s="297">
        <v>31075</v>
      </c>
      <c r="AZ28" s="297">
        <v>31075</v>
      </c>
      <c r="BA28" s="297">
        <v>0</v>
      </c>
      <c r="BB28" s="297">
        <v>0</v>
      </c>
      <c r="BC28" s="297">
        <v>255163</v>
      </c>
      <c r="BD28" s="397">
        <v>1476</v>
      </c>
      <c r="BE28" s="297">
        <v>612</v>
      </c>
      <c r="BF28" s="297">
        <v>508</v>
      </c>
      <c r="BG28" s="297">
        <v>356</v>
      </c>
      <c r="BH28" s="297">
        <v>0</v>
      </c>
      <c r="BI28" s="297">
        <v>0</v>
      </c>
      <c r="BJ28" s="297">
        <v>0</v>
      </c>
      <c r="BK28" s="297">
        <v>1476</v>
      </c>
      <c r="BL28" s="299">
        <v>2012</v>
      </c>
      <c r="BM28" s="297">
        <v>503</v>
      </c>
      <c r="BN28" s="297">
        <v>503</v>
      </c>
      <c r="BO28" s="297">
        <v>503</v>
      </c>
      <c r="BP28" s="297">
        <v>503</v>
      </c>
      <c r="BQ28" s="297">
        <v>0</v>
      </c>
      <c r="BR28" s="297">
        <v>0</v>
      </c>
      <c r="BS28" s="297">
        <v>2012</v>
      </c>
      <c r="BT28" s="397">
        <v>6199</v>
      </c>
      <c r="BU28" s="297">
        <v>1274</v>
      </c>
      <c r="BV28" s="297">
        <v>1274</v>
      </c>
      <c r="BW28" s="297">
        <v>1274</v>
      </c>
      <c r="BX28" s="297">
        <v>1274</v>
      </c>
      <c r="BY28" s="297">
        <v>1103</v>
      </c>
      <c r="BZ28" s="297">
        <v>0</v>
      </c>
      <c r="CA28" s="297">
        <v>6199</v>
      </c>
      <c r="CB28" s="299">
        <v>19544.614590509998</v>
      </c>
      <c r="CC28" s="297">
        <v>17313</v>
      </c>
      <c r="CD28" s="297">
        <v>1345</v>
      </c>
      <c r="CE28" s="297">
        <v>887</v>
      </c>
      <c r="CF28" s="297">
        <v>0</v>
      </c>
      <c r="CG28" s="297">
        <v>0</v>
      </c>
      <c r="CH28" s="297">
        <v>0</v>
      </c>
      <c r="CI28" s="297">
        <v>19544.614590509998</v>
      </c>
    </row>
    <row r="29" spans="1:87">
      <c r="A29" s="295">
        <v>12160</v>
      </c>
      <c r="B29" s="296" t="s">
        <v>387</v>
      </c>
      <c r="C29" s="299">
        <v>-5170638</v>
      </c>
      <c r="D29" s="297">
        <v>-1311704</v>
      </c>
      <c r="E29" s="297">
        <v>152889</v>
      </c>
      <c r="F29" s="297">
        <v>-21611</v>
      </c>
      <c r="G29" s="297">
        <v>910431</v>
      </c>
      <c r="H29" s="297">
        <v>0</v>
      </c>
      <c r="I29" s="297">
        <v>-5440633</v>
      </c>
      <c r="J29" s="356">
        <v>53766004</v>
      </c>
      <c r="K29" s="357">
        <v>63953880</v>
      </c>
      <c r="L29" s="357">
        <v>45514971</v>
      </c>
      <c r="M29" s="357">
        <v>43541395</v>
      </c>
      <c r="N29" s="357">
        <v>67329888</v>
      </c>
      <c r="O29" s="356">
        <v>5303671</v>
      </c>
      <c r="P29" s="357">
        <v>2372405.79</v>
      </c>
      <c r="Q29" s="357">
        <v>2931265.21</v>
      </c>
      <c r="R29" s="398">
        <v>6.6799999999999998E-2</v>
      </c>
      <c r="S29" s="399">
        <v>1.7391225E-3</v>
      </c>
      <c r="T29" s="400">
        <v>53766004</v>
      </c>
      <c r="U29" s="400">
        <v>35515056.736526951</v>
      </c>
      <c r="V29" s="401">
        <v>1.5138932312250002</v>
      </c>
      <c r="W29" s="401">
        <v>7.7152503694909322E-2</v>
      </c>
      <c r="X29" s="397">
        <v>4920745</v>
      </c>
      <c r="Y29" s="297">
        <v>1393437</v>
      </c>
      <c r="Z29" s="297">
        <v>1299382</v>
      </c>
      <c r="AA29" s="297">
        <v>968068</v>
      </c>
      <c r="AB29" s="297">
        <v>968068</v>
      </c>
      <c r="AC29" s="297">
        <v>291790</v>
      </c>
      <c r="AD29" s="297">
        <v>0</v>
      </c>
      <c r="AE29" s="297">
        <v>4920745</v>
      </c>
      <c r="AF29" s="299">
        <v>981756</v>
      </c>
      <c r="AG29" s="299">
        <v>327252</v>
      </c>
      <c r="AH29" s="299">
        <v>327252</v>
      </c>
      <c r="AI29" s="299">
        <v>327252</v>
      </c>
      <c r="AJ29" s="299">
        <v>0</v>
      </c>
      <c r="AK29" s="299">
        <v>0</v>
      </c>
      <c r="AL29" s="299">
        <v>0</v>
      </c>
      <c r="AM29" s="297">
        <v>981756</v>
      </c>
      <c r="AN29" s="397">
        <v>4397596</v>
      </c>
      <c r="AO29" s="297">
        <v>1091100</v>
      </c>
      <c r="AP29" s="297">
        <v>1091100</v>
      </c>
      <c r="AQ29" s="297">
        <v>1091100</v>
      </c>
      <c r="AR29" s="297">
        <v>562148</v>
      </c>
      <c r="AS29" s="297">
        <v>562148</v>
      </c>
      <c r="AT29" s="297">
        <v>0</v>
      </c>
      <c r="AU29" s="297">
        <v>4397596</v>
      </c>
      <c r="AV29" s="299">
        <v>13066308</v>
      </c>
      <c r="AW29" s="297">
        <v>6512169</v>
      </c>
      <c r="AX29" s="297">
        <v>3371562</v>
      </c>
      <c r="AY29" s="297">
        <v>1591288</v>
      </c>
      <c r="AZ29" s="297">
        <v>1591288</v>
      </c>
      <c r="BA29" s="297">
        <v>0</v>
      </c>
      <c r="BB29" s="297">
        <v>0</v>
      </c>
      <c r="BC29" s="297">
        <v>13066308</v>
      </c>
      <c r="BD29" s="397">
        <v>75588</v>
      </c>
      <c r="BE29" s="297">
        <v>31343</v>
      </c>
      <c r="BF29" s="297">
        <v>26038</v>
      </c>
      <c r="BG29" s="297">
        <v>18207</v>
      </c>
      <c r="BH29" s="297">
        <v>0</v>
      </c>
      <c r="BI29" s="297">
        <v>0</v>
      </c>
      <c r="BJ29" s="297">
        <v>0</v>
      </c>
      <c r="BK29" s="297">
        <v>75588</v>
      </c>
      <c r="BL29" s="299">
        <v>103092</v>
      </c>
      <c r="BM29" s="297">
        <v>25773</v>
      </c>
      <c r="BN29" s="297">
        <v>25773</v>
      </c>
      <c r="BO29" s="297">
        <v>25773</v>
      </c>
      <c r="BP29" s="297">
        <v>25773</v>
      </c>
      <c r="BQ29" s="297">
        <v>0</v>
      </c>
      <c r="BR29" s="297">
        <v>0</v>
      </c>
      <c r="BS29" s="297">
        <v>103092</v>
      </c>
      <c r="BT29" s="397">
        <v>317427</v>
      </c>
      <c r="BU29" s="297">
        <v>65234</v>
      </c>
      <c r="BV29" s="297">
        <v>65234</v>
      </c>
      <c r="BW29" s="297">
        <v>65234</v>
      </c>
      <c r="BX29" s="297">
        <v>65234</v>
      </c>
      <c r="BY29" s="297">
        <v>56492</v>
      </c>
      <c r="BZ29" s="297">
        <v>0</v>
      </c>
      <c r="CA29" s="297">
        <v>317427</v>
      </c>
      <c r="CB29" s="299">
        <v>1000835.60757975</v>
      </c>
      <c r="CC29" s="297">
        <v>886558</v>
      </c>
      <c r="CD29" s="297">
        <v>68871</v>
      </c>
      <c r="CE29" s="297">
        <v>45407</v>
      </c>
      <c r="CF29" s="297">
        <v>0</v>
      </c>
      <c r="CG29" s="297">
        <v>0</v>
      </c>
      <c r="CH29" s="297">
        <v>0</v>
      </c>
      <c r="CI29" s="297">
        <v>1000835.60757975</v>
      </c>
    </row>
    <row r="30" spans="1:87">
      <c r="A30" s="295">
        <v>12220</v>
      </c>
      <c r="B30" s="296" t="s">
        <v>388</v>
      </c>
      <c r="C30" s="299">
        <v>-118363183</v>
      </c>
      <c r="D30" s="297">
        <v>-26278067</v>
      </c>
      <c r="E30" s="297">
        <v>19903207</v>
      </c>
      <c r="F30" s="297">
        <v>4740282</v>
      </c>
      <c r="G30" s="297">
        <v>46191143</v>
      </c>
      <c r="H30" s="297">
        <v>0</v>
      </c>
      <c r="I30" s="297">
        <v>-73806618</v>
      </c>
      <c r="J30" s="356">
        <v>1427472154</v>
      </c>
      <c r="K30" s="357">
        <v>1697957377</v>
      </c>
      <c r="L30" s="357">
        <v>1208409553</v>
      </c>
      <c r="M30" s="357">
        <v>1156011695</v>
      </c>
      <c r="N30" s="357">
        <v>1787589427</v>
      </c>
      <c r="O30" s="356">
        <v>140810972</v>
      </c>
      <c r="P30" s="357">
        <v>61468066.300000004</v>
      </c>
      <c r="Q30" s="357">
        <v>79342905.699999988</v>
      </c>
      <c r="R30" s="398">
        <v>6.6799999999999998E-2</v>
      </c>
      <c r="S30" s="399">
        <v>4.6173208899999998E-2</v>
      </c>
      <c r="T30" s="400">
        <v>1427472154</v>
      </c>
      <c r="U30" s="400">
        <v>920180633.23353302</v>
      </c>
      <c r="V30" s="401">
        <v>1.5512955852850701</v>
      </c>
      <c r="W30" s="401">
        <v>7.7152503694909322E-2</v>
      </c>
      <c r="X30" s="397">
        <v>175219730</v>
      </c>
      <c r="Y30" s="297">
        <v>47222706</v>
      </c>
      <c r="Z30" s="297">
        <v>34357088</v>
      </c>
      <c r="AA30" s="297">
        <v>32857538</v>
      </c>
      <c r="AB30" s="297">
        <v>31015985</v>
      </c>
      <c r="AC30" s="297">
        <v>29766413</v>
      </c>
      <c r="AD30" s="297">
        <v>0</v>
      </c>
      <c r="AE30" s="297">
        <v>175219730</v>
      </c>
      <c r="AF30" s="299">
        <v>0</v>
      </c>
      <c r="AG30" s="299">
        <v>0</v>
      </c>
      <c r="AH30" s="299">
        <v>0</v>
      </c>
      <c r="AI30" s="299">
        <v>0</v>
      </c>
      <c r="AJ30" s="299">
        <v>0</v>
      </c>
      <c r="AK30" s="299">
        <v>0</v>
      </c>
      <c r="AL30" s="299">
        <v>0</v>
      </c>
      <c r="AM30" s="297">
        <v>0</v>
      </c>
      <c r="AN30" s="397">
        <v>116754932</v>
      </c>
      <c r="AO30" s="297">
        <v>28968394</v>
      </c>
      <c r="AP30" s="297">
        <v>28968394</v>
      </c>
      <c r="AQ30" s="297">
        <v>28968394</v>
      </c>
      <c r="AR30" s="297">
        <v>14924874</v>
      </c>
      <c r="AS30" s="297">
        <v>14924874</v>
      </c>
      <c r="AT30" s="297">
        <v>0</v>
      </c>
      <c r="AU30" s="297">
        <v>116754932</v>
      </c>
      <c r="AV30" s="299">
        <v>346906757</v>
      </c>
      <c r="AW30" s="297">
        <v>172896241</v>
      </c>
      <c r="AX30" s="297">
        <v>89514013</v>
      </c>
      <c r="AY30" s="297">
        <v>42248251</v>
      </c>
      <c r="AZ30" s="297">
        <v>42248251</v>
      </c>
      <c r="BA30" s="297">
        <v>0</v>
      </c>
      <c r="BB30" s="297">
        <v>0</v>
      </c>
      <c r="BC30" s="297">
        <v>346906757</v>
      </c>
      <c r="BD30" s="397">
        <v>2006828</v>
      </c>
      <c r="BE30" s="297">
        <v>832145</v>
      </c>
      <c r="BF30" s="297">
        <v>691289</v>
      </c>
      <c r="BG30" s="297">
        <v>483394</v>
      </c>
      <c r="BH30" s="297">
        <v>0</v>
      </c>
      <c r="BI30" s="297">
        <v>0</v>
      </c>
      <c r="BJ30" s="297">
        <v>0</v>
      </c>
      <c r="BK30" s="297">
        <v>2006828</v>
      </c>
      <c r="BL30" s="299">
        <v>2737040</v>
      </c>
      <c r="BM30" s="297">
        <v>684260</v>
      </c>
      <c r="BN30" s="297">
        <v>684260</v>
      </c>
      <c r="BO30" s="297">
        <v>684260</v>
      </c>
      <c r="BP30" s="297">
        <v>684260</v>
      </c>
      <c r="BQ30" s="297">
        <v>0</v>
      </c>
      <c r="BR30" s="297">
        <v>0</v>
      </c>
      <c r="BS30" s="297">
        <v>2737040</v>
      </c>
      <c r="BT30" s="397">
        <v>8427589</v>
      </c>
      <c r="BU30" s="297">
        <v>1731933</v>
      </c>
      <c r="BV30" s="297">
        <v>1731933</v>
      </c>
      <c r="BW30" s="297">
        <v>1731933</v>
      </c>
      <c r="BX30" s="297">
        <v>1731933</v>
      </c>
      <c r="BY30" s="297">
        <v>1499856</v>
      </c>
      <c r="BZ30" s="297">
        <v>0</v>
      </c>
      <c r="CA30" s="297">
        <v>8427589</v>
      </c>
      <c r="CB30" s="299">
        <v>26571901.39471959</v>
      </c>
      <c r="CC30" s="297">
        <v>23537861</v>
      </c>
      <c r="CD30" s="297">
        <v>1828499</v>
      </c>
      <c r="CE30" s="297">
        <v>1205542</v>
      </c>
      <c r="CF30" s="297">
        <v>0</v>
      </c>
      <c r="CG30" s="297">
        <v>0</v>
      </c>
      <c r="CH30" s="297">
        <v>0</v>
      </c>
      <c r="CI30" s="297">
        <v>26571901.39471959</v>
      </c>
    </row>
    <row r="31" spans="1:87">
      <c r="A31" s="295">
        <v>12510</v>
      </c>
      <c r="B31" s="296" t="s">
        <v>389</v>
      </c>
      <c r="C31" s="299">
        <v>-16495817</v>
      </c>
      <c r="D31" s="297">
        <v>-7878426</v>
      </c>
      <c r="E31" s="297">
        <v>780763</v>
      </c>
      <c r="F31" s="297">
        <v>134742</v>
      </c>
      <c r="G31" s="297">
        <v>4557449</v>
      </c>
      <c r="H31" s="297">
        <v>0</v>
      </c>
      <c r="I31" s="297">
        <v>-18901289</v>
      </c>
      <c r="J31" s="356">
        <v>127917061</v>
      </c>
      <c r="K31" s="357">
        <v>152155485</v>
      </c>
      <c r="L31" s="357">
        <v>108286665</v>
      </c>
      <c r="M31" s="357">
        <v>103591246</v>
      </c>
      <c r="N31" s="357">
        <v>160187493</v>
      </c>
      <c r="O31" s="356">
        <v>12618198</v>
      </c>
      <c r="P31" s="357">
        <v>6609825.29</v>
      </c>
      <c r="Q31" s="357">
        <v>6008372.71</v>
      </c>
      <c r="R31" s="398">
        <v>6.6799999999999998E-2</v>
      </c>
      <c r="S31" s="399">
        <v>4.1376227000000003E-3</v>
      </c>
      <c r="T31" s="400">
        <v>127917061</v>
      </c>
      <c r="U31" s="400">
        <v>98949480.389221564</v>
      </c>
      <c r="V31" s="401">
        <v>1.2927512150324929</v>
      </c>
      <c r="W31" s="401">
        <v>7.7152503694909322E-2</v>
      </c>
      <c r="X31" s="397">
        <v>16215408</v>
      </c>
      <c r="Y31" s="297">
        <v>3872952</v>
      </c>
      <c r="Z31" s="297">
        <v>3085614</v>
      </c>
      <c r="AA31" s="297">
        <v>3085614</v>
      </c>
      <c r="AB31" s="297">
        <v>3085614</v>
      </c>
      <c r="AC31" s="297">
        <v>3085614</v>
      </c>
      <c r="AD31" s="297">
        <v>0</v>
      </c>
      <c r="AE31" s="297">
        <v>16215408</v>
      </c>
      <c r="AF31" s="299">
        <v>12801223</v>
      </c>
      <c r="AG31" s="299">
        <v>5530469</v>
      </c>
      <c r="AH31" s="299">
        <v>5530469</v>
      </c>
      <c r="AI31" s="299">
        <v>1144002</v>
      </c>
      <c r="AJ31" s="299">
        <v>596283</v>
      </c>
      <c r="AK31" s="299">
        <v>0</v>
      </c>
      <c r="AL31" s="299">
        <v>0</v>
      </c>
      <c r="AM31" s="297">
        <v>12801223</v>
      </c>
      <c r="AN31" s="397">
        <v>10462514</v>
      </c>
      <c r="AO31" s="297">
        <v>2595884</v>
      </c>
      <c r="AP31" s="297">
        <v>2595884</v>
      </c>
      <c r="AQ31" s="297">
        <v>2595884</v>
      </c>
      <c r="AR31" s="297">
        <v>1337431</v>
      </c>
      <c r="AS31" s="297">
        <v>1337431</v>
      </c>
      <c r="AT31" s="297">
        <v>0</v>
      </c>
      <c r="AU31" s="297">
        <v>10462514</v>
      </c>
      <c r="AV31" s="299">
        <v>31086626</v>
      </c>
      <c r="AW31" s="297">
        <v>15493387</v>
      </c>
      <c r="AX31" s="297">
        <v>8021431</v>
      </c>
      <c r="AY31" s="297">
        <v>3785904</v>
      </c>
      <c r="AZ31" s="297">
        <v>3785904</v>
      </c>
      <c r="BA31" s="297">
        <v>0</v>
      </c>
      <c r="BB31" s="297">
        <v>0</v>
      </c>
      <c r="BC31" s="297">
        <v>31086626</v>
      </c>
      <c r="BD31" s="397">
        <v>179833</v>
      </c>
      <c r="BE31" s="297">
        <v>74569</v>
      </c>
      <c r="BF31" s="297">
        <v>61947</v>
      </c>
      <c r="BG31" s="297">
        <v>43317</v>
      </c>
      <c r="BH31" s="297">
        <v>0</v>
      </c>
      <c r="BI31" s="297">
        <v>0</v>
      </c>
      <c r="BJ31" s="297">
        <v>0</v>
      </c>
      <c r="BK31" s="297">
        <v>179833</v>
      </c>
      <c r="BL31" s="299">
        <v>245268</v>
      </c>
      <c r="BM31" s="297">
        <v>61317</v>
      </c>
      <c r="BN31" s="297">
        <v>61317</v>
      </c>
      <c r="BO31" s="297">
        <v>61317</v>
      </c>
      <c r="BP31" s="297">
        <v>61317</v>
      </c>
      <c r="BQ31" s="297">
        <v>0</v>
      </c>
      <c r="BR31" s="297">
        <v>0</v>
      </c>
      <c r="BS31" s="297">
        <v>245268</v>
      </c>
      <c r="BT31" s="397">
        <v>755204</v>
      </c>
      <c r="BU31" s="297">
        <v>155200</v>
      </c>
      <c r="BV31" s="297">
        <v>155200</v>
      </c>
      <c r="BW31" s="297">
        <v>155200</v>
      </c>
      <c r="BX31" s="297">
        <v>155200</v>
      </c>
      <c r="BY31" s="297">
        <v>134403</v>
      </c>
      <c r="BZ31" s="297">
        <v>0</v>
      </c>
      <c r="CA31" s="297">
        <v>755204</v>
      </c>
      <c r="CB31" s="299">
        <v>2381131.93802637</v>
      </c>
      <c r="CC31" s="297">
        <v>2109249</v>
      </c>
      <c r="CD31" s="297">
        <v>163853</v>
      </c>
      <c r="CE31" s="297">
        <v>108030</v>
      </c>
      <c r="CF31" s="297">
        <v>0</v>
      </c>
      <c r="CG31" s="297">
        <v>0</v>
      </c>
      <c r="CH31" s="297">
        <v>0</v>
      </c>
      <c r="CI31" s="297">
        <v>2381131.93802637</v>
      </c>
    </row>
    <row r="32" spans="1:87">
      <c r="A32" s="295">
        <v>12600</v>
      </c>
      <c r="B32" s="296" t="s">
        <v>390</v>
      </c>
      <c r="C32" s="299">
        <v>-1971205</v>
      </c>
      <c r="D32" s="297">
        <v>1617767</v>
      </c>
      <c r="E32" s="297">
        <v>92104</v>
      </c>
      <c r="F32" s="297">
        <v>-669881</v>
      </c>
      <c r="G32" s="297">
        <v>739721</v>
      </c>
      <c r="H32" s="297">
        <v>0</v>
      </c>
      <c r="I32" s="297">
        <v>-191494</v>
      </c>
      <c r="J32" s="356">
        <v>54283850</v>
      </c>
      <c r="K32" s="357">
        <v>64569850</v>
      </c>
      <c r="L32" s="357">
        <v>45953346</v>
      </c>
      <c r="M32" s="357">
        <v>43960763</v>
      </c>
      <c r="N32" s="357">
        <v>67978374</v>
      </c>
      <c r="O32" s="356">
        <v>5354754</v>
      </c>
      <c r="P32" s="357">
        <v>2522403.2799999998</v>
      </c>
      <c r="Q32" s="357">
        <v>2832350.72</v>
      </c>
      <c r="R32" s="398">
        <v>6.6799999999999998E-2</v>
      </c>
      <c r="S32" s="399">
        <v>1.7558728E-3</v>
      </c>
      <c r="T32" s="400">
        <v>54283850</v>
      </c>
      <c r="U32" s="400">
        <v>37760528.143712573</v>
      </c>
      <c r="V32" s="401">
        <v>1.437581852494261</v>
      </c>
      <c r="W32" s="401">
        <v>7.7152503694909322E-2</v>
      </c>
      <c r="X32" s="397">
        <v>9278469</v>
      </c>
      <c r="Y32" s="297">
        <v>4325688</v>
      </c>
      <c r="Z32" s="297">
        <v>3923598</v>
      </c>
      <c r="AA32" s="297">
        <v>584731</v>
      </c>
      <c r="AB32" s="297">
        <v>329330</v>
      </c>
      <c r="AC32" s="297">
        <v>115122</v>
      </c>
      <c r="AD32" s="297">
        <v>0</v>
      </c>
      <c r="AE32" s="297">
        <v>9278469</v>
      </c>
      <c r="AF32" s="299">
        <v>0</v>
      </c>
      <c r="AG32" s="299">
        <v>0</v>
      </c>
      <c r="AH32" s="299">
        <v>0</v>
      </c>
      <c r="AI32" s="299">
        <v>0</v>
      </c>
      <c r="AJ32" s="299">
        <v>0</v>
      </c>
      <c r="AK32" s="299">
        <v>0</v>
      </c>
      <c r="AL32" s="299">
        <v>0</v>
      </c>
      <c r="AM32" s="297">
        <v>0</v>
      </c>
      <c r="AN32" s="397">
        <v>4439952</v>
      </c>
      <c r="AO32" s="297">
        <v>1101609</v>
      </c>
      <c r="AP32" s="297">
        <v>1101609</v>
      </c>
      <c r="AQ32" s="297">
        <v>1101609</v>
      </c>
      <c r="AR32" s="297">
        <v>567562</v>
      </c>
      <c r="AS32" s="297">
        <v>567562</v>
      </c>
      <c r="AT32" s="297">
        <v>0</v>
      </c>
      <c r="AU32" s="297">
        <v>4439952</v>
      </c>
      <c r="AV32" s="299">
        <v>13192155</v>
      </c>
      <c r="AW32" s="297">
        <v>6574891</v>
      </c>
      <c r="AX32" s="297">
        <v>3404035</v>
      </c>
      <c r="AY32" s="297">
        <v>1606615</v>
      </c>
      <c r="AZ32" s="297">
        <v>1606615</v>
      </c>
      <c r="BA32" s="297">
        <v>0</v>
      </c>
      <c r="BB32" s="297">
        <v>0</v>
      </c>
      <c r="BC32" s="297">
        <v>13192155</v>
      </c>
      <c r="BD32" s="397">
        <v>76315</v>
      </c>
      <c r="BE32" s="297">
        <v>31645</v>
      </c>
      <c r="BF32" s="297">
        <v>26288</v>
      </c>
      <c r="BG32" s="297">
        <v>18382</v>
      </c>
      <c r="BH32" s="297">
        <v>0</v>
      </c>
      <c r="BI32" s="297">
        <v>0</v>
      </c>
      <c r="BJ32" s="297">
        <v>0</v>
      </c>
      <c r="BK32" s="297">
        <v>76315</v>
      </c>
      <c r="BL32" s="299">
        <v>104084</v>
      </c>
      <c r="BM32" s="297">
        <v>26021</v>
      </c>
      <c r="BN32" s="297">
        <v>26021</v>
      </c>
      <c r="BO32" s="297">
        <v>26021</v>
      </c>
      <c r="BP32" s="297">
        <v>26021</v>
      </c>
      <c r="BQ32" s="297">
        <v>0</v>
      </c>
      <c r="BR32" s="297">
        <v>0</v>
      </c>
      <c r="BS32" s="297">
        <v>104084</v>
      </c>
      <c r="BT32" s="397">
        <v>320484</v>
      </c>
      <c r="BU32" s="297">
        <v>65862</v>
      </c>
      <c r="BV32" s="297">
        <v>65862</v>
      </c>
      <c r="BW32" s="297">
        <v>65862</v>
      </c>
      <c r="BX32" s="297">
        <v>65862</v>
      </c>
      <c r="BY32" s="297">
        <v>57036</v>
      </c>
      <c r="BZ32" s="297">
        <v>0</v>
      </c>
      <c r="CA32" s="297">
        <v>320484</v>
      </c>
      <c r="CB32" s="299">
        <v>1010475.1221496799</v>
      </c>
      <c r="CC32" s="297">
        <v>895097</v>
      </c>
      <c r="CD32" s="297">
        <v>69534</v>
      </c>
      <c r="CE32" s="297">
        <v>45844</v>
      </c>
      <c r="CF32" s="297">
        <v>0</v>
      </c>
      <c r="CG32" s="297">
        <v>0</v>
      </c>
      <c r="CH32" s="297">
        <v>0</v>
      </c>
      <c r="CI32" s="297">
        <v>1010475.1221496799</v>
      </c>
    </row>
    <row r="33" spans="1:87">
      <c r="A33" s="295">
        <v>12700</v>
      </c>
      <c r="B33" s="296" t="s">
        <v>391</v>
      </c>
      <c r="C33" s="299">
        <v>-3187657</v>
      </c>
      <c r="D33" s="297">
        <v>-1095308</v>
      </c>
      <c r="E33" s="297">
        <v>-419417</v>
      </c>
      <c r="F33" s="297">
        <v>-696564</v>
      </c>
      <c r="G33" s="297">
        <v>417763</v>
      </c>
      <c r="H33" s="297">
        <v>0</v>
      </c>
      <c r="I33" s="297">
        <v>-4981183</v>
      </c>
      <c r="J33" s="356">
        <v>29475217</v>
      </c>
      <c r="K33" s="357">
        <v>35060343</v>
      </c>
      <c r="L33" s="357">
        <v>24951894</v>
      </c>
      <c r="M33" s="357">
        <v>23869955</v>
      </c>
      <c r="N33" s="357">
        <v>36911114</v>
      </c>
      <c r="O33" s="356">
        <v>2907541</v>
      </c>
      <c r="P33" s="357">
        <v>1417552.52</v>
      </c>
      <c r="Q33" s="357">
        <v>1489988.48</v>
      </c>
      <c r="R33" s="398">
        <v>6.6799999999999998E-2</v>
      </c>
      <c r="S33" s="399">
        <v>9.5340940000000003E-4</v>
      </c>
      <c r="T33" s="400">
        <v>29475217</v>
      </c>
      <c r="U33" s="400">
        <v>21220846.107784431</v>
      </c>
      <c r="V33" s="401">
        <v>1.3889746360861466</v>
      </c>
      <c r="W33" s="401">
        <v>7.7152503694909322E-2</v>
      </c>
      <c r="X33" s="397">
        <v>1091347</v>
      </c>
      <c r="Y33" s="297">
        <v>464075</v>
      </c>
      <c r="Z33" s="297">
        <v>389344</v>
      </c>
      <c r="AA33" s="297">
        <v>80696</v>
      </c>
      <c r="AB33" s="297">
        <v>78616</v>
      </c>
      <c r="AC33" s="297">
        <v>78616</v>
      </c>
      <c r="AD33" s="297">
        <v>0</v>
      </c>
      <c r="AE33" s="297">
        <v>1091347</v>
      </c>
      <c r="AF33" s="299">
        <v>930500</v>
      </c>
      <c r="AG33" s="299">
        <v>232625</v>
      </c>
      <c r="AH33" s="299">
        <v>232625</v>
      </c>
      <c r="AI33" s="299">
        <v>232625</v>
      </c>
      <c r="AJ33" s="299">
        <v>232625</v>
      </c>
      <c r="AK33" s="299">
        <v>0</v>
      </c>
      <c r="AL33" s="299">
        <v>0</v>
      </c>
      <c r="AM33" s="297">
        <v>930500</v>
      </c>
      <c r="AN33" s="397">
        <v>2410819</v>
      </c>
      <c r="AO33" s="297">
        <v>598155</v>
      </c>
      <c r="AP33" s="297">
        <v>598155</v>
      </c>
      <c r="AQ33" s="297">
        <v>598155</v>
      </c>
      <c r="AR33" s="297">
        <v>308177</v>
      </c>
      <c r="AS33" s="297">
        <v>308177</v>
      </c>
      <c r="AT33" s="297">
        <v>0</v>
      </c>
      <c r="AU33" s="297">
        <v>2410819</v>
      </c>
      <c r="AV33" s="299">
        <v>7163118</v>
      </c>
      <c r="AW33" s="297">
        <v>3570055</v>
      </c>
      <c r="AX33" s="297">
        <v>1848334</v>
      </c>
      <c r="AY33" s="297">
        <v>872365</v>
      </c>
      <c r="AZ33" s="297">
        <v>872365</v>
      </c>
      <c r="BA33" s="297">
        <v>0</v>
      </c>
      <c r="BB33" s="297">
        <v>0</v>
      </c>
      <c r="BC33" s="297">
        <v>7163118</v>
      </c>
      <c r="BD33" s="397">
        <v>41438</v>
      </c>
      <c r="BE33" s="297">
        <v>17183</v>
      </c>
      <c r="BF33" s="297">
        <v>14274</v>
      </c>
      <c r="BG33" s="297">
        <v>9981</v>
      </c>
      <c r="BH33" s="297">
        <v>0</v>
      </c>
      <c r="BI33" s="297">
        <v>0</v>
      </c>
      <c r="BJ33" s="297">
        <v>0</v>
      </c>
      <c r="BK33" s="297">
        <v>41438</v>
      </c>
      <c r="BL33" s="299">
        <v>56516</v>
      </c>
      <c r="BM33" s="297">
        <v>14129</v>
      </c>
      <c r="BN33" s="297">
        <v>14129</v>
      </c>
      <c r="BO33" s="297">
        <v>14129</v>
      </c>
      <c r="BP33" s="297">
        <v>14129</v>
      </c>
      <c r="BQ33" s="297">
        <v>0</v>
      </c>
      <c r="BR33" s="297">
        <v>0</v>
      </c>
      <c r="BS33" s="297">
        <v>56516</v>
      </c>
      <c r="BT33" s="397">
        <v>174017</v>
      </c>
      <c r="BU33" s="297">
        <v>35762</v>
      </c>
      <c r="BV33" s="297">
        <v>35762</v>
      </c>
      <c r="BW33" s="297">
        <v>35762</v>
      </c>
      <c r="BX33" s="297">
        <v>35762</v>
      </c>
      <c r="BY33" s="297">
        <v>30970</v>
      </c>
      <c r="BZ33" s="297">
        <v>0</v>
      </c>
      <c r="CA33" s="297">
        <v>174017</v>
      </c>
      <c r="CB33" s="299">
        <v>548670.99708114006</v>
      </c>
      <c r="CC33" s="297">
        <v>486022</v>
      </c>
      <c r="CD33" s="297">
        <v>37756</v>
      </c>
      <c r="CE33" s="297">
        <v>24893</v>
      </c>
      <c r="CF33" s="297">
        <v>0</v>
      </c>
      <c r="CG33" s="297">
        <v>0</v>
      </c>
      <c r="CH33" s="297">
        <v>0</v>
      </c>
      <c r="CI33" s="297">
        <v>548670.99708114006</v>
      </c>
    </row>
    <row r="34" spans="1:87">
      <c r="A34" s="295">
        <v>13500</v>
      </c>
      <c r="B34" s="296" t="s">
        <v>392</v>
      </c>
      <c r="C34" s="299">
        <v>-10896585</v>
      </c>
      <c r="D34" s="297">
        <v>-4659532</v>
      </c>
      <c r="E34" s="297">
        <v>-497767</v>
      </c>
      <c r="F34" s="297">
        <v>-889719</v>
      </c>
      <c r="G34" s="297">
        <v>2647971</v>
      </c>
      <c r="H34" s="297">
        <v>0</v>
      </c>
      <c r="I34" s="297">
        <v>-14295632</v>
      </c>
      <c r="J34" s="356">
        <v>122532341</v>
      </c>
      <c r="K34" s="357">
        <v>145750438</v>
      </c>
      <c r="L34" s="357">
        <v>103728294</v>
      </c>
      <c r="M34" s="357">
        <v>99230530</v>
      </c>
      <c r="N34" s="357">
        <v>153444336</v>
      </c>
      <c r="O34" s="356">
        <v>12087029</v>
      </c>
      <c r="P34" s="357">
        <v>5228315.1100000003</v>
      </c>
      <c r="Q34" s="357">
        <v>6858713.8899999997</v>
      </c>
      <c r="R34" s="398">
        <v>6.6799999999999998E-2</v>
      </c>
      <c r="S34" s="399">
        <v>3.9634478000000004E-3</v>
      </c>
      <c r="T34" s="400">
        <v>122532341</v>
      </c>
      <c r="U34" s="400">
        <v>78268190.26946108</v>
      </c>
      <c r="V34" s="401">
        <v>1.5655445791980964</v>
      </c>
      <c r="W34" s="401">
        <v>7.7152503694909322E-2</v>
      </c>
      <c r="X34" s="397">
        <v>9472887</v>
      </c>
      <c r="Y34" s="297">
        <v>4137534</v>
      </c>
      <c r="Z34" s="297">
        <v>1365753</v>
      </c>
      <c r="AA34" s="297">
        <v>1365753</v>
      </c>
      <c r="AB34" s="297">
        <v>1365753</v>
      </c>
      <c r="AC34" s="297">
        <v>1238094</v>
      </c>
      <c r="AD34" s="297">
        <v>0</v>
      </c>
      <c r="AE34" s="297">
        <v>9472887</v>
      </c>
      <c r="AF34" s="299">
        <v>2392423</v>
      </c>
      <c r="AG34" s="299">
        <v>820443</v>
      </c>
      <c r="AH34" s="299">
        <v>820443</v>
      </c>
      <c r="AI34" s="299">
        <v>751537</v>
      </c>
      <c r="AJ34" s="299">
        <v>0</v>
      </c>
      <c r="AK34" s="299">
        <v>0</v>
      </c>
      <c r="AL34" s="299">
        <v>0</v>
      </c>
      <c r="AM34" s="297">
        <v>2392423</v>
      </c>
      <c r="AN34" s="397">
        <v>10022090</v>
      </c>
      <c r="AO34" s="297">
        <v>2486609</v>
      </c>
      <c r="AP34" s="297">
        <v>2486609</v>
      </c>
      <c r="AQ34" s="297">
        <v>2486609</v>
      </c>
      <c r="AR34" s="297">
        <v>1281132</v>
      </c>
      <c r="AS34" s="297">
        <v>1281132</v>
      </c>
      <c r="AT34" s="297">
        <v>0</v>
      </c>
      <c r="AU34" s="297">
        <v>10022090</v>
      </c>
      <c r="AV34" s="299">
        <v>29778022</v>
      </c>
      <c r="AW34" s="297">
        <v>14841187</v>
      </c>
      <c r="AX34" s="297">
        <v>7683766</v>
      </c>
      <c r="AY34" s="297">
        <v>3626535</v>
      </c>
      <c r="AZ34" s="297">
        <v>3626535</v>
      </c>
      <c r="BA34" s="297">
        <v>0</v>
      </c>
      <c r="BB34" s="297">
        <v>0</v>
      </c>
      <c r="BC34" s="297">
        <v>29778022</v>
      </c>
      <c r="BD34" s="397">
        <v>172263</v>
      </c>
      <c r="BE34" s="297">
        <v>71430</v>
      </c>
      <c r="BF34" s="297">
        <v>59339</v>
      </c>
      <c r="BG34" s="297">
        <v>41494</v>
      </c>
      <c r="BH34" s="297">
        <v>0</v>
      </c>
      <c r="BI34" s="297">
        <v>0</v>
      </c>
      <c r="BJ34" s="297">
        <v>0</v>
      </c>
      <c r="BK34" s="297">
        <v>172263</v>
      </c>
      <c r="BL34" s="299">
        <v>234944</v>
      </c>
      <c r="BM34" s="297">
        <v>58736</v>
      </c>
      <c r="BN34" s="297">
        <v>58736</v>
      </c>
      <c r="BO34" s="297">
        <v>58736</v>
      </c>
      <c r="BP34" s="297">
        <v>58736</v>
      </c>
      <c r="BQ34" s="297">
        <v>0</v>
      </c>
      <c r="BR34" s="297">
        <v>0</v>
      </c>
      <c r="BS34" s="297">
        <v>234944</v>
      </c>
      <c r="BT34" s="397">
        <v>723413</v>
      </c>
      <c r="BU34" s="297">
        <v>148667</v>
      </c>
      <c r="BV34" s="297">
        <v>148667</v>
      </c>
      <c r="BW34" s="297">
        <v>148667</v>
      </c>
      <c r="BX34" s="297">
        <v>148667</v>
      </c>
      <c r="BY34" s="297">
        <v>128746</v>
      </c>
      <c r="BZ34" s="297">
        <v>0</v>
      </c>
      <c r="CA34" s="297">
        <v>723413</v>
      </c>
      <c r="CB34" s="299">
        <v>2280897.2266321802</v>
      </c>
      <c r="CC34" s="297">
        <v>2020459</v>
      </c>
      <c r="CD34" s="297">
        <v>156956</v>
      </c>
      <c r="CE34" s="297">
        <v>103482</v>
      </c>
      <c r="CF34" s="297">
        <v>0</v>
      </c>
      <c r="CG34" s="297">
        <v>0</v>
      </c>
      <c r="CH34" s="297">
        <v>0</v>
      </c>
      <c r="CI34" s="297">
        <v>2280897.2266321802</v>
      </c>
    </row>
    <row r="35" spans="1:87">
      <c r="A35" s="295">
        <v>13700</v>
      </c>
      <c r="B35" s="296" t="s">
        <v>393</v>
      </c>
      <c r="C35" s="299">
        <v>-1443646</v>
      </c>
      <c r="D35" s="297">
        <v>-367600</v>
      </c>
      <c r="E35" s="297">
        <v>33506</v>
      </c>
      <c r="F35" s="297">
        <v>-30705</v>
      </c>
      <c r="G35" s="297">
        <v>288014</v>
      </c>
      <c r="H35" s="297">
        <v>0</v>
      </c>
      <c r="I35" s="297">
        <v>-1520431</v>
      </c>
      <c r="J35" s="356">
        <v>13426593</v>
      </c>
      <c r="K35" s="357">
        <v>15970737</v>
      </c>
      <c r="L35" s="357">
        <v>11366122</v>
      </c>
      <c r="M35" s="357">
        <v>10873276</v>
      </c>
      <c r="N35" s="357">
        <v>16813803</v>
      </c>
      <c r="O35" s="356">
        <v>1324447</v>
      </c>
      <c r="P35" s="357">
        <v>645814.36</v>
      </c>
      <c r="Q35" s="357">
        <v>678632.64</v>
      </c>
      <c r="R35" s="398">
        <v>6.6799999999999998E-2</v>
      </c>
      <c r="S35" s="399">
        <v>4.3429839999999998E-4</v>
      </c>
      <c r="T35" s="400">
        <v>13426593</v>
      </c>
      <c r="U35" s="400">
        <v>9667879.6407185625</v>
      </c>
      <c r="V35" s="401">
        <v>1.3887836318783622</v>
      </c>
      <c r="W35" s="401">
        <v>7.7152503694909322E-2</v>
      </c>
      <c r="X35" s="397">
        <v>1094029</v>
      </c>
      <c r="Y35" s="297">
        <v>263812</v>
      </c>
      <c r="Z35" s="297">
        <v>263812</v>
      </c>
      <c r="AA35" s="297">
        <v>216440</v>
      </c>
      <c r="AB35" s="297">
        <v>216440</v>
      </c>
      <c r="AC35" s="297">
        <v>133525</v>
      </c>
      <c r="AD35" s="297">
        <v>0</v>
      </c>
      <c r="AE35" s="297">
        <v>1094029</v>
      </c>
      <c r="AF35" s="299">
        <v>272156</v>
      </c>
      <c r="AG35" s="299">
        <v>149982</v>
      </c>
      <c r="AH35" s="299">
        <v>61087</v>
      </c>
      <c r="AI35" s="299">
        <v>61087</v>
      </c>
      <c r="AJ35" s="299">
        <v>0</v>
      </c>
      <c r="AK35" s="299">
        <v>0</v>
      </c>
      <c r="AL35" s="299">
        <v>0</v>
      </c>
      <c r="AM35" s="297">
        <v>272156</v>
      </c>
      <c r="AN35" s="397">
        <v>1098180</v>
      </c>
      <c r="AO35" s="297">
        <v>272472</v>
      </c>
      <c r="AP35" s="297">
        <v>272472</v>
      </c>
      <c r="AQ35" s="297">
        <v>272472</v>
      </c>
      <c r="AR35" s="297">
        <v>140381</v>
      </c>
      <c r="AS35" s="297">
        <v>140381</v>
      </c>
      <c r="AT35" s="297">
        <v>0</v>
      </c>
      <c r="AU35" s="297">
        <v>1098180</v>
      </c>
      <c r="AV35" s="299">
        <v>3262954</v>
      </c>
      <c r="AW35" s="297">
        <v>1626237</v>
      </c>
      <c r="AX35" s="297">
        <v>841956</v>
      </c>
      <c r="AY35" s="297">
        <v>397381</v>
      </c>
      <c r="AZ35" s="297">
        <v>397381</v>
      </c>
      <c r="BA35" s="297">
        <v>0</v>
      </c>
      <c r="BB35" s="297">
        <v>0</v>
      </c>
      <c r="BC35" s="297">
        <v>3262954</v>
      </c>
      <c r="BD35" s="397">
        <v>18876</v>
      </c>
      <c r="BE35" s="297">
        <v>7827</v>
      </c>
      <c r="BF35" s="297">
        <v>6502</v>
      </c>
      <c r="BG35" s="297">
        <v>4547</v>
      </c>
      <c r="BH35" s="297">
        <v>0</v>
      </c>
      <c r="BI35" s="297">
        <v>0</v>
      </c>
      <c r="BJ35" s="297">
        <v>0</v>
      </c>
      <c r="BK35" s="297">
        <v>18876</v>
      </c>
      <c r="BL35" s="299">
        <v>25744</v>
      </c>
      <c r="BM35" s="297">
        <v>6436</v>
      </c>
      <c r="BN35" s="297">
        <v>6436</v>
      </c>
      <c r="BO35" s="297">
        <v>6436</v>
      </c>
      <c r="BP35" s="297">
        <v>6436</v>
      </c>
      <c r="BQ35" s="297">
        <v>0</v>
      </c>
      <c r="BR35" s="297">
        <v>0</v>
      </c>
      <c r="BS35" s="297">
        <v>25744</v>
      </c>
      <c r="BT35" s="397">
        <v>79269</v>
      </c>
      <c r="BU35" s="297">
        <v>16290</v>
      </c>
      <c r="BV35" s="297">
        <v>16290</v>
      </c>
      <c r="BW35" s="297">
        <v>16290</v>
      </c>
      <c r="BX35" s="297">
        <v>16290</v>
      </c>
      <c r="BY35" s="297">
        <v>14107</v>
      </c>
      <c r="BZ35" s="297">
        <v>0</v>
      </c>
      <c r="CA35" s="297">
        <v>79269</v>
      </c>
      <c r="CB35" s="299">
        <v>249931.38955703998</v>
      </c>
      <c r="CC35" s="297">
        <v>221394</v>
      </c>
      <c r="CD35" s="297">
        <v>17199</v>
      </c>
      <c r="CE35" s="297">
        <v>11339</v>
      </c>
      <c r="CF35" s="297">
        <v>0</v>
      </c>
      <c r="CG35" s="297">
        <v>0</v>
      </c>
      <c r="CH35" s="297">
        <v>0</v>
      </c>
      <c r="CI35" s="297">
        <v>249931.38955703998</v>
      </c>
    </row>
    <row r="36" spans="1:87">
      <c r="A36" s="295">
        <v>14300</v>
      </c>
      <c r="B36" s="296" t="s">
        <v>394</v>
      </c>
      <c r="C36" s="299">
        <v>-3832280</v>
      </c>
      <c r="D36" s="297">
        <v>-2284260</v>
      </c>
      <c r="E36" s="297">
        <v>-567988</v>
      </c>
      <c r="F36" s="297">
        <v>-558803</v>
      </c>
      <c r="G36" s="297">
        <v>999831</v>
      </c>
      <c r="H36" s="297">
        <v>0</v>
      </c>
      <c r="I36" s="297">
        <v>-6243500</v>
      </c>
      <c r="J36" s="356">
        <v>42339452</v>
      </c>
      <c r="K36" s="357">
        <v>50362163</v>
      </c>
      <c r="L36" s="357">
        <v>35841959</v>
      </c>
      <c r="M36" s="357">
        <v>34287816</v>
      </c>
      <c r="N36" s="357">
        <v>53020689</v>
      </c>
      <c r="O36" s="356">
        <v>4176515</v>
      </c>
      <c r="P36" s="357">
        <v>1744554.68</v>
      </c>
      <c r="Q36" s="357">
        <v>2431960.3200000003</v>
      </c>
      <c r="R36" s="398">
        <v>6.6799999999999998E-2</v>
      </c>
      <c r="S36" s="399">
        <v>1.3695177E-3</v>
      </c>
      <c r="T36" s="400">
        <v>42339452</v>
      </c>
      <c r="U36" s="400">
        <v>26116088.023952097</v>
      </c>
      <c r="V36" s="401">
        <v>1.6212019181880846</v>
      </c>
      <c r="W36" s="401">
        <v>7.7152503694909322E-2</v>
      </c>
      <c r="X36" s="397">
        <v>4128195</v>
      </c>
      <c r="Y36" s="297">
        <v>2077531</v>
      </c>
      <c r="Z36" s="297">
        <v>512666</v>
      </c>
      <c r="AA36" s="297">
        <v>512666</v>
      </c>
      <c r="AB36" s="297">
        <v>512666</v>
      </c>
      <c r="AC36" s="297">
        <v>512666</v>
      </c>
      <c r="AD36" s="297">
        <v>0</v>
      </c>
      <c r="AE36" s="297">
        <v>4128195</v>
      </c>
      <c r="AF36" s="299">
        <v>2985465</v>
      </c>
      <c r="AG36" s="299">
        <v>998461</v>
      </c>
      <c r="AH36" s="299">
        <v>998461</v>
      </c>
      <c r="AI36" s="299">
        <v>696423</v>
      </c>
      <c r="AJ36" s="299">
        <v>292120</v>
      </c>
      <c r="AK36" s="299">
        <v>0</v>
      </c>
      <c r="AL36" s="299">
        <v>0</v>
      </c>
      <c r="AM36" s="297">
        <v>2985465</v>
      </c>
      <c r="AN36" s="397">
        <v>3463003</v>
      </c>
      <c r="AO36" s="297">
        <v>859215</v>
      </c>
      <c r="AP36" s="297">
        <v>859215</v>
      </c>
      <c r="AQ36" s="297">
        <v>859215</v>
      </c>
      <c r="AR36" s="297">
        <v>442678</v>
      </c>
      <c r="AS36" s="297">
        <v>442678</v>
      </c>
      <c r="AT36" s="297">
        <v>0</v>
      </c>
      <c r="AU36" s="297">
        <v>3463003</v>
      </c>
      <c r="AV36" s="299">
        <v>10289407</v>
      </c>
      <c r="AW36" s="297">
        <v>5128179</v>
      </c>
      <c r="AX36" s="297">
        <v>2655025</v>
      </c>
      <c r="AY36" s="297">
        <v>1253102</v>
      </c>
      <c r="AZ36" s="297">
        <v>1253102</v>
      </c>
      <c r="BA36" s="297">
        <v>0</v>
      </c>
      <c r="BB36" s="297">
        <v>0</v>
      </c>
      <c r="BC36" s="297">
        <v>10289407</v>
      </c>
      <c r="BD36" s="397">
        <v>59524</v>
      </c>
      <c r="BE36" s="297">
        <v>24682</v>
      </c>
      <c r="BF36" s="297">
        <v>20504</v>
      </c>
      <c r="BG36" s="297">
        <v>14338</v>
      </c>
      <c r="BH36" s="297">
        <v>0</v>
      </c>
      <c r="BI36" s="297">
        <v>0</v>
      </c>
      <c r="BJ36" s="297">
        <v>0</v>
      </c>
      <c r="BK36" s="297">
        <v>59524</v>
      </c>
      <c r="BL36" s="299">
        <v>81180</v>
      </c>
      <c r="BM36" s="297">
        <v>20295</v>
      </c>
      <c r="BN36" s="297">
        <v>20295</v>
      </c>
      <c r="BO36" s="297">
        <v>20295</v>
      </c>
      <c r="BP36" s="297">
        <v>20295</v>
      </c>
      <c r="BQ36" s="297">
        <v>0</v>
      </c>
      <c r="BR36" s="297">
        <v>0</v>
      </c>
      <c r="BS36" s="297">
        <v>81180</v>
      </c>
      <c r="BT36" s="397">
        <v>249966</v>
      </c>
      <c r="BU36" s="297">
        <v>51370</v>
      </c>
      <c r="BV36" s="297">
        <v>51370</v>
      </c>
      <c r="BW36" s="297">
        <v>51370</v>
      </c>
      <c r="BX36" s="297">
        <v>51370</v>
      </c>
      <c r="BY36" s="297">
        <v>44486</v>
      </c>
      <c r="BZ36" s="297">
        <v>0</v>
      </c>
      <c r="CA36" s="297">
        <v>249966</v>
      </c>
      <c r="CB36" s="299">
        <v>788134.29150087002</v>
      </c>
      <c r="CC36" s="297">
        <v>698143</v>
      </c>
      <c r="CD36" s="297">
        <v>54234</v>
      </c>
      <c r="CE36" s="297">
        <v>35757</v>
      </c>
      <c r="CF36" s="297">
        <v>0</v>
      </c>
      <c r="CG36" s="297">
        <v>0</v>
      </c>
      <c r="CH36" s="297">
        <v>0</v>
      </c>
      <c r="CI36" s="297">
        <v>788134.29150087002</v>
      </c>
    </row>
    <row r="37" spans="1:87">
      <c r="A37" s="295">
        <v>14300.1</v>
      </c>
      <c r="B37" s="296" t="s">
        <v>395</v>
      </c>
      <c r="C37" s="299">
        <v>-242534</v>
      </c>
      <c r="D37" s="297">
        <v>-122611</v>
      </c>
      <c r="E37" s="297">
        <v>261431</v>
      </c>
      <c r="F37" s="297">
        <v>184476</v>
      </c>
      <c r="G37" s="297">
        <v>3039</v>
      </c>
      <c r="H37" s="297">
        <v>0</v>
      </c>
      <c r="I37" s="297">
        <v>83801</v>
      </c>
      <c r="J37" s="356">
        <v>5760475</v>
      </c>
      <c r="K37" s="357">
        <v>6852001</v>
      </c>
      <c r="L37" s="357">
        <v>4876461</v>
      </c>
      <c r="M37" s="357">
        <v>4665013</v>
      </c>
      <c r="N37" s="357">
        <v>7213705</v>
      </c>
      <c r="O37" s="356">
        <v>568234</v>
      </c>
      <c r="P37" s="357">
        <v>223694.59</v>
      </c>
      <c r="Q37" s="357">
        <v>344539.41000000003</v>
      </c>
      <c r="R37" s="398">
        <v>6.6799999999999998E-2</v>
      </c>
      <c r="S37" s="399">
        <v>1.863291E-4</v>
      </c>
      <c r="T37" s="400">
        <v>5760475</v>
      </c>
      <c r="U37" s="400">
        <v>3348721.4071856285</v>
      </c>
      <c r="V37" s="401">
        <v>1.720201324493364</v>
      </c>
      <c r="W37" s="401">
        <v>7.7152503694909322E-2</v>
      </c>
      <c r="X37" s="397">
        <v>1788199</v>
      </c>
      <c r="Y37" s="297">
        <v>680549</v>
      </c>
      <c r="Z37" s="297">
        <v>376949</v>
      </c>
      <c r="AA37" s="297">
        <v>376949</v>
      </c>
      <c r="AB37" s="297">
        <v>353752</v>
      </c>
      <c r="AC37" s="297">
        <v>0</v>
      </c>
      <c r="AD37" s="297">
        <v>0</v>
      </c>
      <c r="AE37" s="297">
        <v>1788199</v>
      </c>
      <c r="AF37" s="299">
        <v>699468</v>
      </c>
      <c r="AG37" s="299">
        <v>254871</v>
      </c>
      <c r="AH37" s="299">
        <v>254871</v>
      </c>
      <c r="AI37" s="299">
        <v>63242</v>
      </c>
      <c r="AJ37" s="299">
        <v>63242</v>
      </c>
      <c r="AK37" s="299">
        <v>63242</v>
      </c>
      <c r="AL37" s="299">
        <v>0</v>
      </c>
      <c r="AM37" s="297">
        <v>699468</v>
      </c>
      <c r="AN37" s="397">
        <v>471157</v>
      </c>
      <c r="AO37" s="297">
        <v>116900</v>
      </c>
      <c r="AP37" s="297">
        <v>116900</v>
      </c>
      <c r="AQ37" s="297">
        <v>116900</v>
      </c>
      <c r="AR37" s="297">
        <v>60228</v>
      </c>
      <c r="AS37" s="297">
        <v>60228</v>
      </c>
      <c r="AT37" s="297">
        <v>0</v>
      </c>
      <c r="AU37" s="297">
        <v>471157</v>
      </c>
      <c r="AV37" s="299">
        <v>1399921</v>
      </c>
      <c r="AW37" s="297">
        <v>697712</v>
      </c>
      <c r="AX37" s="297">
        <v>361228</v>
      </c>
      <c r="AY37" s="297">
        <v>170490</v>
      </c>
      <c r="AZ37" s="297">
        <v>170490</v>
      </c>
      <c r="BA37" s="297">
        <v>0</v>
      </c>
      <c r="BB37" s="297">
        <v>0</v>
      </c>
      <c r="BC37" s="297">
        <v>1399921</v>
      </c>
      <c r="BD37" s="397">
        <v>8099</v>
      </c>
      <c r="BE37" s="297">
        <v>3358</v>
      </c>
      <c r="BF37" s="297">
        <v>2790</v>
      </c>
      <c r="BG37" s="297">
        <v>1951</v>
      </c>
      <c r="BH37" s="297">
        <v>0</v>
      </c>
      <c r="BI37" s="297">
        <v>0</v>
      </c>
      <c r="BJ37" s="297">
        <v>0</v>
      </c>
      <c r="BK37" s="297">
        <v>8099</v>
      </c>
      <c r="BL37" s="299">
        <v>11044</v>
      </c>
      <c r="BM37" s="297">
        <v>2761</v>
      </c>
      <c r="BN37" s="297">
        <v>2761</v>
      </c>
      <c r="BO37" s="297">
        <v>2761</v>
      </c>
      <c r="BP37" s="297">
        <v>2761</v>
      </c>
      <c r="BQ37" s="297">
        <v>0</v>
      </c>
      <c r="BR37" s="297">
        <v>0</v>
      </c>
      <c r="BS37" s="297">
        <v>11044</v>
      </c>
      <c r="BT37" s="397">
        <v>34009</v>
      </c>
      <c r="BU37" s="297">
        <v>6989</v>
      </c>
      <c r="BV37" s="297">
        <v>6989</v>
      </c>
      <c r="BW37" s="297">
        <v>6989</v>
      </c>
      <c r="BX37" s="297">
        <v>6989</v>
      </c>
      <c r="BY37" s="297">
        <v>6053</v>
      </c>
      <c r="BZ37" s="297">
        <v>0</v>
      </c>
      <c r="CA37" s="297">
        <v>34009</v>
      </c>
      <c r="CB37" s="299">
        <v>107229.24808821001</v>
      </c>
      <c r="CC37" s="297">
        <v>94986</v>
      </c>
      <c r="CD37" s="297">
        <v>7379</v>
      </c>
      <c r="CE37" s="297">
        <v>4865</v>
      </c>
      <c r="CF37" s="297">
        <v>0</v>
      </c>
      <c r="CG37" s="297">
        <v>0</v>
      </c>
      <c r="CH37" s="297">
        <v>0</v>
      </c>
      <c r="CI37" s="297">
        <v>107229.24808821001</v>
      </c>
    </row>
    <row r="38" spans="1:87">
      <c r="A38" s="295">
        <v>18400</v>
      </c>
      <c r="B38" s="296" t="s">
        <v>396</v>
      </c>
      <c r="C38" s="299">
        <v>-16009930</v>
      </c>
      <c r="D38" s="297">
        <v>-6768572</v>
      </c>
      <c r="E38" s="297">
        <v>-1720118</v>
      </c>
      <c r="F38" s="297">
        <v>-2883176</v>
      </c>
      <c r="G38" s="297">
        <v>1660096</v>
      </c>
      <c r="H38" s="297">
        <v>0</v>
      </c>
      <c r="I38" s="297">
        <v>-25721700</v>
      </c>
      <c r="J38" s="356">
        <v>146853481</v>
      </c>
      <c r="K38" s="357">
        <v>174680080</v>
      </c>
      <c r="L38" s="357">
        <v>124317065</v>
      </c>
      <c r="M38" s="357">
        <v>118926552</v>
      </c>
      <c r="N38" s="357">
        <v>183901121</v>
      </c>
      <c r="O38" s="356">
        <v>14486154</v>
      </c>
      <c r="P38" s="357">
        <v>6303580.71</v>
      </c>
      <c r="Q38" s="357">
        <v>8182573.29</v>
      </c>
      <c r="R38" s="398">
        <v>6.6799999999999998E-2</v>
      </c>
      <c r="S38" s="399">
        <v>4.7501427000000004E-3</v>
      </c>
      <c r="T38" s="400">
        <v>146853481</v>
      </c>
      <c r="U38" s="400">
        <v>94364980.688622758</v>
      </c>
      <c r="V38" s="401">
        <v>1.5562285916697653</v>
      </c>
      <c r="W38" s="401">
        <v>7.7152503694909322E-2</v>
      </c>
      <c r="X38" s="397">
        <v>1555616</v>
      </c>
      <c r="Y38" s="297">
        <v>1555616</v>
      </c>
      <c r="Z38" s="297">
        <v>0</v>
      </c>
      <c r="AA38" s="297">
        <v>0</v>
      </c>
      <c r="AB38" s="297">
        <v>0</v>
      </c>
      <c r="AC38" s="297">
        <v>0</v>
      </c>
      <c r="AD38" s="297">
        <v>0</v>
      </c>
      <c r="AE38" s="297">
        <v>1555616</v>
      </c>
      <c r="AF38" s="299">
        <v>1658331</v>
      </c>
      <c r="AG38" s="299">
        <v>530633</v>
      </c>
      <c r="AH38" s="299">
        <v>530633</v>
      </c>
      <c r="AI38" s="299">
        <v>387420</v>
      </c>
      <c r="AJ38" s="299">
        <v>180021</v>
      </c>
      <c r="AK38" s="299">
        <v>29624</v>
      </c>
      <c r="AL38" s="299">
        <v>0</v>
      </c>
      <c r="AM38" s="297">
        <v>1658331</v>
      </c>
      <c r="AN38" s="397">
        <v>12011350</v>
      </c>
      <c r="AO38" s="297">
        <v>2980170</v>
      </c>
      <c r="AP38" s="297">
        <v>2980170</v>
      </c>
      <c r="AQ38" s="297">
        <v>2980170</v>
      </c>
      <c r="AR38" s="297">
        <v>1535420</v>
      </c>
      <c r="AS38" s="297">
        <v>1535420</v>
      </c>
      <c r="AT38" s="297">
        <v>0</v>
      </c>
      <c r="AU38" s="297">
        <v>12011350</v>
      </c>
      <c r="AV38" s="299">
        <v>35688587</v>
      </c>
      <c r="AW38" s="297">
        <v>17786977</v>
      </c>
      <c r="AX38" s="297">
        <v>9208897</v>
      </c>
      <c r="AY38" s="297">
        <v>4346356</v>
      </c>
      <c r="AZ38" s="297">
        <v>4346356</v>
      </c>
      <c r="BA38" s="297">
        <v>0</v>
      </c>
      <c r="BB38" s="297">
        <v>0</v>
      </c>
      <c r="BC38" s="297">
        <v>35688587</v>
      </c>
      <c r="BD38" s="397">
        <v>206455</v>
      </c>
      <c r="BE38" s="297">
        <v>85608</v>
      </c>
      <c r="BF38" s="297">
        <v>71117</v>
      </c>
      <c r="BG38" s="297">
        <v>49730</v>
      </c>
      <c r="BH38" s="297">
        <v>0</v>
      </c>
      <c r="BI38" s="297">
        <v>0</v>
      </c>
      <c r="BJ38" s="297">
        <v>0</v>
      </c>
      <c r="BK38" s="297">
        <v>206455</v>
      </c>
      <c r="BL38" s="299">
        <v>281576</v>
      </c>
      <c r="BM38" s="297">
        <v>70394</v>
      </c>
      <c r="BN38" s="297">
        <v>70394</v>
      </c>
      <c r="BO38" s="297">
        <v>70394</v>
      </c>
      <c r="BP38" s="297">
        <v>70394</v>
      </c>
      <c r="BQ38" s="297">
        <v>0</v>
      </c>
      <c r="BR38" s="297">
        <v>0</v>
      </c>
      <c r="BS38" s="297">
        <v>281576</v>
      </c>
      <c r="BT38" s="397">
        <v>867002</v>
      </c>
      <c r="BU38" s="297">
        <v>178175</v>
      </c>
      <c r="BV38" s="297">
        <v>178175</v>
      </c>
      <c r="BW38" s="297">
        <v>178175</v>
      </c>
      <c r="BX38" s="297">
        <v>178175</v>
      </c>
      <c r="BY38" s="297">
        <v>154300</v>
      </c>
      <c r="BZ38" s="297">
        <v>0</v>
      </c>
      <c r="CA38" s="297">
        <v>867002</v>
      </c>
      <c r="CB38" s="299">
        <v>2733626.8464383702</v>
      </c>
      <c r="CC38" s="297">
        <v>2421495</v>
      </c>
      <c r="CD38" s="297">
        <v>188110</v>
      </c>
      <c r="CE38" s="297">
        <v>124022</v>
      </c>
      <c r="CF38" s="297">
        <v>0</v>
      </c>
      <c r="CG38" s="297">
        <v>0</v>
      </c>
      <c r="CH38" s="297">
        <v>0</v>
      </c>
      <c r="CI38" s="297">
        <v>2733626.8464383702</v>
      </c>
    </row>
    <row r="39" spans="1:87">
      <c r="A39" s="295">
        <v>18600</v>
      </c>
      <c r="B39" s="296" t="s">
        <v>397</v>
      </c>
      <c r="C39" s="299">
        <v>-95433</v>
      </c>
      <c r="D39" s="297">
        <v>-30742</v>
      </c>
      <c r="E39" s="297">
        <v>-10932</v>
      </c>
      <c r="F39" s="297">
        <v>-13537</v>
      </c>
      <c r="G39" s="297">
        <v>7302</v>
      </c>
      <c r="H39" s="297">
        <v>0</v>
      </c>
      <c r="I39" s="297">
        <v>-143342</v>
      </c>
      <c r="J39" s="356">
        <v>380225</v>
      </c>
      <c r="K39" s="357">
        <v>452272</v>
      </c>
      <c r="L39" s="357">
        <v>321875</v>
      </c>
      <c r="M39" s="357">
        <v>307918</v>
      </c>
      <c r="N39" s="357">
        <v>476146</v>
      </c>
      <c r="O39" s="356">
        <v>37507</v>
      </c>
      <c r="P39" s="357">
        <v>19449.689999999999</v>
      </c>
      <c r="Q39" s="357">
        <v>18057.310000000001</v>
      </c>
      <c r="R39" s="398">
        <v>6.6799999999999998E-2</v>
      </c>
      <c r="S39" s="399">
        <v>1.22988E-5</v>
      </c>
      <c r="T39" s="400">
        <v>380225</v>
      </c>
      <c r="U39" s="400">
        <v>291163.02395209577</v>
      </c>
      <c r="V39" s="401">
        <v>1.3058835385036986</v>
      </c>
      <c r="W39" s="401">
        <v>7.7152503694909322E-2</v>
      </c>
      <c r="X39" s="397">
        <v>14635</v>
      </c>
      <c r="Y39" s="297">
        <v>2927</v>
      </c>
      <c r="Z39" s="297">
        <v>2927</v>
      </c>
      <c r="AA39" s="297">
        <v>2927</v>
      </c>
      <c r="AB39" s="297">
        <v>2927</v>
      </c>
      <c r="AC39" s="297">
        <v>2927</v>
      </c>
      <c r="AD39" s="297">
        <v>0</v>
      </c>
      <c r="AE39" s="297">
        <v>14635</v>
      </c>
      <c r="AF39" s="299">
        <v>91645</v>
      </c>
      <c r="AG39" s="299">
        <v>54254</v>
      </c>
      <c r="AH39" s="299">
        <v>17518</v>
      </c>
      <c r="AI39" s="299">
        <v>10408</v>
      </c>
      <c r="AJ39" s="299">
        <v>9465</v>
      </c>
      <c r="AK39" s="299">
        <v>0</v>
      </c>
      <c r="AL39" s="299">
        <v>0</v>
      </c>
      <c r="AM39" s="297">
        <v>91645</v>
      </c>
      <c r="AN39" s="397">
        <v>31099</v>
      </c>
      <c r="AO39" s="297">
        <v>7716</v>
      </c>
      <c r="AP39" s="297">
        <v>7716</v>
      </c>
      <c r="AQ39" s="297">
        <v>7716</v>
      </c>
      <c r="AR39" s="297">
        <v>3975</v>
      </c>
      <c r="AS39" s="297">
        <v>3975</v>
      </c>
      <c r="AT39" s="297">
        <v>0</v>
      </c>
      <c r="AU39" s="297">
        <v>31099</v>
      </c>
      <c r="AV39" s="299">
        <v>92403</v>
      </c>
      <c r="AW39" s="297">
        <v>46053</v>
      </c>
      <c r="AX39" s="297">
        <v>23843</v>
      </c>
      <c r="AY39" s="297">
        <v>11253</v>
      </c>
      <c r="AZ39" s="297">
        <v>11253</v>
      </c>
      <c r="BA39" s="297">
        <v>0</v>
      </c>
      <c r="BB39" s="297">
        <v>0</v>
      </c>
      <c r="BC39" s="297">
        <v>92403</v>
      </c>
      <c r="BD39" s="397">
        <v>535</v>
      </c>
      <c r="BE39" s="297">
        <v>222</v>
      </c>
      <c r="BF39" s="297">
        <v>184</v>
      </c>
      <c r="BG39" s="297">
        <v>129</v>
      </c>
      <c r="BH39" s="297">
        <v>0</v>
      </c>
      <c r="BI39" s="297">
        <v>0</v>
      </c>
      <c r="BJ39" s="297">
        <v>0</v>
      </c>
      <c r="BK39" s="297">
        <v>535</v>
      </c>
      <c r="BL39" s="299">
        <v>728</v>
      </c>
      <c r="BM39" s="297">
        <v>182</v>
      </c>
      <c r="BN39" s="297">
        <v>182</v>
      </c>
      <c r="BO39" s="297">
        <v>182</v>
      </c>
      <c r="BP39" s="297">
        <v>182</v>
      </c>
      <c r="BQ39" s="297">
        <v>0</v>
      </c>
      <c r="BR39" s="297">
        <v>0</v>
      </c>
      <c r="BS39" s="297">
        <v>728</v>
      </c>
      <c r="BT39" s="397">
        <v>2245</v>
      </c>
      <c r="BU39" s="297">
        <v>461</v>
      </c>
      <c r="BV39" s="297">
        <v>461</v>
      </c>
      <c r="BW39" s="297">
        <v>461</v>
      </c>
      <c r="BX39" s="297">
        <v>461</v>
      </c>
      <c r="BY39" s="297">
        <v>400</v>
      </c>
      <c r="BZ39" s="297">
        <v>0</v>
      </c>
      <c r="CA39" s="297">
        <v>2245</v>
      </c>
      <c r="CB39" s="299">
        <v>7077.7515502799997</v>
      </c>
      <c r="CC39" s="297">
        <v>6270</v>
      </c>
      <c r="CD39" s="297">
        <v>487</v>
      </c>
      <c r="CE39" s="297">
        <v>321</v>
      </c>
      <c r="CF39" s="297">
        <v>0</v>
      </c>
      <c r="CG39" s="297">
        <v>0</v>
      </c>
      <c r="CH39" s="297">
        <v>0</v>
      </c>
      <c r="CI39" s="297">
        <v>7077.7515502799997</v>
      </c>
    </row>
    <row r="40" spans="1:87">
      <c r="A40" s="295">
        <v>18640</v>
      </c>
      <c r="B40" s="296" t="s">
        <v>713</v>
      </c>
      <c r="C40" s="299">
        <v>6372</v>
      </c>
      <c r="D40" s="297">
        <v>10200</v>
      </c>
      <c r="E40" s="297">
        <v>5038</v>
      </c>
      <c r="F40" s="297">
        <v>1042</v>
      </c>
      <c r="G40" s="297">
        <v>2883</v>
      </c>
      <c r="H40" s="297">
        <v>0</v>
      </c>
      <c r="I40" s="297">
        <v>25535</v>
      </c>
      <c r="J40" s="356">
        <v>52062</v>
      </c>
      <c r="K40" s="357">
        <v>61927</v>
      </c>
      <c r="L40" s="357">
        <v>44072</v>
      </c>
      <c r="M40" s="357">
        <v>42161</v>
      </c>
      <c r="N40" s="357">
        <v>65196</v>
      </c>
      <c r="O40" s="356">
        <v>5136</v>
      </c>
      <c r="P40" s="357">
        <v>2552.04</v>
      </c>
      <c r="Q40" s="357">
        <v>2583.96</v>
      </c>
      <c r="R40" s="398">
        <v>6.6799999999999998E-2</v>
      </c>
      <c r="S40" s="399">
        <v>1.6840000000000001E-6</v>
      </c>
      <c r="T40" s="400">
        <v>52062</v>
      </c>
      <c r="U40" s="400">
        <v>38204.191616766468</v>
      </c>
      <c r="V40" s="401">
        <v>1.3627300512531151</v>
      </c>
      <c r="W40" s="401">
        <v>7.7152503694909322E-2</v>
      </c>
      <c r="X40" s="397">
        <v>35752</v>
      </c>
      <c r="Y40" s="297">
        <v>12695</v>
      </c>
      <c r="Z40" s="297">
        <v>12695</v>
      </c>
      <c r="AA40" s="297">
        <v>5794</v>
      </c>
      <c r="AB40" s="297">
        <v>2284</v>
      </c>
      <c r="AC40" s="297">
        <v>2284</v>
      </c>
      <c r="AD40" s="297">
        <v>0</v>
      </c>
      <c r="AE40" s="297">
        <v>35752</v>
      </c>
      <c r="AF40" s="299">
        <v>1136</v>
      </c>
      <c r="AG40" s="299">
        <v>284</v>
      </c>
      <c r="AH40" s="299">
        <v>284</v>
      </c>
      <c r="AI40" s="299">
        <v>284</v>
      </c>
      <c r="AJ40" s="299">
        <v>284</v>
      </c>
      <c r="AK40" s="299">
        <v>0</v>
      </c>
      <c r="AL40" s="299">
        <v>0</v>
      </c>
      <c r="AM40" s="297">
        <v>1136</v>
      </c>
      <c r="AN40" s="397">
        <v>4258</v>
      </c>
      <c r="AO40" s="297">
        <v>1057</v>
      </c>
      <c r="AP40" s="297">
        <v>1057</v>
      </c>
      <c r="AQ40" s="297">
        <v>1057</v>
      </c>
      <c r="AR40" s="297">
        <v>544</v>
      </c>
      <c r="AS40" s="297">
        <v>544</v>
      </c>
      <c r="AT40" s="297">
        <v>0</v>
      </c>
      <c r="AU40" s="297">
        <v>4258</v>
      </c>
      <c r="AV40" s="299">
        <v>12652</v>
      </c>
      <c r="AW40" s="297">
        <v>6306</v>
      </c>
      <c r="AX40" s="297">
        <v>3265</v>
      </c>
      <c r="AY40" s="297">
        <v>1541</v>
      </c>
      <c r="AZ40" s="297">
        <v>1541</v>
      </c>
      <c r="BA40" s="297">
        <v>0</v>
      </c>
      <c r="BB40" s="297">
        <v>0</v>
      </c>
      <c r="BC40" s="297">
        <v>12652</v>
      </c>
      <c r="BD40" s="397">
        <v>73</v>
      </c>
      <c r="BE40" s="297">
        <v>30</v>
      </c>
      <c r="BF40" s="297">
        <v>25</v>
      </c>
      <c r="BG40" s="297">
        <v>18</v>
      </c>
      <c r="BH40" s="297">
        <v>0</v>
      </c>
      <c r="BI40" s="297">
        <v>0</v>
      </c>
      <c r="BJ40" s="297">
        <v>0</v>
      </c>
      <c r="BK40" s="297">
        <v>73</v>
      </c>
      <c r="BL40" s="299">
        <v>100</v>
      </c>
      <c r="BM40" s="297">
        <v>25</v>
      </c>
      <c r="BN40" s="297">
        <v>25</v>
      </c>
      <c r="BO40" s="297">
        <v>25</v>
      </c>
      <c r="BP40" s="297">
        <v>25</v>
      </c>
      <c r="BQ40" s="297">
        <v>0</v>
      </c>
      <c r="BR40" s="297">
        <v>0</v>
      </c>
      <c r="BS40" s="297">
        <v>100</v>
      </c>
      <c r="BT40" s="397">
        <v>307</v>
      </c>
      <c r="BU40" s="297">
        <v>63</v>
      </c>
      <c r="BV40" s="297">
        <v>63</v>
      </c>
      <c r="BW40" s="297">
        <v>63</v>
      </c>
      <c r="BX40" s="297">
        <v>63</v>
      </c>
      <c r="BY40" s="297">
        <v>55</v>
      </c>
      <c r="BZ40" s="297">
        <v>0</v>
      </c>
      <c r="CA40" s="297">
        <v>307</v>
      </c>
      <c r="CB40" s="299">
        <v>969.11354040000003</v>
      </c>
      <c r="CC40" s="297">
        <v>858</v>
      </c>
      <c r="CD40" s="297">
        <v>67</v>
      </c>
      <c r="CE40" s="297">
        <v>44</v>
      </c>
      <c r="CF40" s="297">
        <v>0</v>
      </c>
      <c r="CG40" s="297">
        <v>0</v>
      </c>
      <c r="CH40" s="297">
        <v>0</v>
      </c>
      <c r="CI40" s="297">
        <v>969.11354040000003</v>
      </c>
    </row>
    <row r="41" spans="1:87">
      <c r="A41" s="295">
        <v>18690</v>
      </c>
      <c r="B41" s="296" t="s">
        <v>398</v>
      </c>
      <c r="C41" s="299">
        <v>-29536</v>
      </c>
      <c r="D41" s="297">
        <v>0</v>
      </c>
      <c r="E41" s="297">
        <v>0</v>
      </c>
      <c r="F41" s="297">
        <v>0</v>
      </c>
      <c r="G41" s="297">
        <v>0</v>
      </c>
      <c r="H41" s="297">
        <v>0</v>
      </c>
      <c r="I41" s="297">
        <v>-29536</v>
      </c>
      <c r="J41" s="356">
        <v>0</v>
      </c>
      <c r="K41" s="357">
        <v>0</v>
      </c>
      <c r="L41" s="357">
        <v>0</v>
      </c>
      <c r="M41" s="357">
        <v>0</v>
      </c>
      <c r="N41" s="357">
        <v>0</v>
      </c>
      <c r="O41" s="356">
        <v>0</v>
      </c>
      <c r="P41" s="357">
        <v>0</v>
      </c>
      <c r="Q41" s="357">
        <v>0</v>
      </c>
      <c r="R41" s="398" t="e">
        <v>#DIV/0!</v>
      </c>
      <c r="S41" s="399">
        <v>0</v>
      </c>
      <c r="T41" s="400">
        <v>0</v>
      </c>
      <c r="U41" s="400">
        <v>0</v>
      </c>
      <c r="V41" s="401" t="e">
        <v>#DIV/0!</v>
      </c>
      <c r="W41" s="401">
        <v>7.7152503694909322E-2</v>
      </c>
      <c r="X41" s="397">
        <v>0</v>
      </c>
      <c r="Y41" s="297">
        <v>0</v>
      </c>
      <c r="Z41" s="297">
        <v>0</v>
      </c>
      <c r="AA41" s="297">
        <v>0</v>
      </c>
      <c r="AB41" s="297">
        <v>0</v>
      </c>
      <c r="AC41" s="297">
        <v>0</v>
      </c>
      <c r="AD41" s="297">
        <v>0</v>
      </c>
      <c r="AE41" s="297">
        <v>0</v>
      </c>
      <c r="AF41" s="299">
        <v>29536</v>
      </c>
      <c r="AG41" s="299">
        <v>29536</v>
      </c>
      <c r="AH41" s="299">
        <v>0</v>
      </c>
      <c r="AI41" s="299">
        <v>0</v>
      </c>
      <c r="AJ41" s="299">
        <v>0</v>
      </c>
      <c r="AK41" s="299">
        <v>0</v>
      </c>
      <c r="AL41" s="299">
        <v>0</v>
      </c>
      <c r="AM41" s="297">
        <v>29536</v>
      </c>
      <c r="AN41" s="397">
        <v>0</v>
      </c>
      <c r="AO41" s="297">
        <v>0</v>
      </c>
      <c r="AP41" s="297">
        <v>0</v>
      </c>
      <c r="AQ41" s="297">
        <v>0</v>
      </c>
      <c r="AR41" s="297">
        <v>0</v>
      </c>
      <c r="AS41" s="297">
        <v>0</v>
      </c>
      <c r="AT41" s="297">
        <v>0</v>
      </c>
      <c r="AU41" s="297">
        <v>0</v>
      </c>
      <c r="AV41" s="299">
        <v>0</v>
      </c>
      <c r="AW41" s="297">
        <v>0</v>
      </c>
      <c r="AX41" s="297">
        <v>0</v>
      </c>
      <c r="AY41" s="297">
        <v>0</v>
      </c>
      <c r="AZ41" s="297">
        <v>0</v>
      </c>
      <c r="BA41" s="297">
        <v>0</v>
      </c>
      <c r="BB41" s="297">
        <v>0</v>
      </c>
      <c r="BC41" s="297">
        <v>0</v>
      </c>
      <c r="BD41" s="397">
        <v>0</v>
      </c>
      <c r="BE41" s="297">
        <v>0</v>
      </c>
      <c r="BF41" s="297">
        <v>0</v>
      </c>
      <c r="BG41" s="297">
        <v>0</v>
      </c>
      <c r="BH41" s="297">
        <v>0</v>
      </c>
      <c r="BI41" s="297">
        <v>0</v>
      </c>
      <c r="BJ41" s="297">
        <v>0</v>
      </c>
      <c r="BK41" s="297">
        <v>0</v>
      </c>
      <c r="BL41" s="299">
        <v>0</v>
      </c>
      <c r="BM41" s="297">
        <v>0</v>
      </c>
      <c r="BN41" s="297">
        <v>0</v>
      </c>
      <c r="BO41" s="297">
        <v>0</v>
      </c>
      <c r="BP41" s="297">
        <v>0</v>
      </c>
      <c r="BQ41" s="297">
        <v>0</v>
      </c>
      <c r="BR41" s="297">
        <v>0</v>
      </c>
      <c r="BS41" s="297">
        <v>0</v>
      </c>
      <c r="BT41" s="397">
        <v>0</v>
      </c>
      <c r="BU41" s="297">
        <v>0</v>
      </c>
      <c r="BV41" s="297">
        <v>0</v>
      </c>
      <c r="BW41" s="297">
        <v>0</v>
      </c>
      <c r="BX41" s="297">
        <v>0</v>
      </c>
      <c r="BY41" s="297">
        <v>0</v>
      </c>
      <c r="BZ41" s="297">
        <v>0</v>
      </c>
      <c r="CA41" s="297">
        <v>0</v>
      </c>
      <c r="CB41" s="299">
        <v>0</v>
      </c>
      <c r="CC41" s="297">
        <v>0</v>
      </c>
      <c r="CD41" s="297">
        <v>0</v>
      </c>
      <c r="CE41" s="297">
        <v>0</v>
      </c>
      <c r="CF41" s="297">
        <v>0</v>
      </c>
      <c r="CG41" s="297">
        <v>0</v>
      </c>
      <c r="CH41" s="297">
        <v>0</v>
      </c>
      <c r="CI41" s="297">
        <v>0</v>
      </c>
    </row>
    <row r="42" spans="1:87">
      <c r="A42" s="295">
        <v>18740</v>
      </c>
      <c r="B42" s="296" t="s">
        <v>399</v>
      </c>
      <c r="C42" s="299">
        <v>-36634</v>
      </c>
      <c r="D42" s="297">
        <v>-42725</v>
      </c>
      <c r="E42" s="297">
        <v>-42059</v>
      </c>
      <c r="F42" s="297">
        <v>-41736</v>
      </c>
      <c r="G42" s="297">
        <v>1687</v>
      </c>
      <c r="H42" s="297">
        <v>0</v>
      </c>
      <c r="I42" s="297">
        <v>-161467</v>
      </c>
      <c r="J42" s="356">
        <v>0</v>
      </c>
      <c r="K42" s="357">
        <v>0</v>
      </c>
      <c r="L42" s="357">
        <v>0</v>
      </c>
      <c r="M42" s="357">
        <v>0</v>
      </c>
      <c r="N42" s="357">
        <v>0</v>
      </c>
      <c r="O42" s="356">
        <v>0</v>
      </c>
      <c r="P42" s="357">
        <v>10119.68</v>
      </c>
      <c r="Q42" s="357">
        <v>-10119.68</v>
      </c>
      <c r="R42" s="398">
        <v>6.6799999999999998E-2</v>
      </c>
      <c r="S42" s="399">
        <v>0</v>
      </c>
      <c r="T42" s="400">
        <v>0</v>
      </c>
      <c r="U42" s="400">
        <v>151492.21556886227</v>
      </c>
      <c r="V42" s="401">
        <v>0</v>
      </c>
      <c r="W42" s="401">
        <v>7.7152503694909322E-2</v>
      </c>
      <c r="X42" s="397">
        <v>14526</v>
      </c>
      <c r="Y42" s="297">
        <v>7778</v>
      </c>
      <c r="Z42" s="297">
        <v>1687</v>
      </c>
      <c r="AA42" s="297">
        <v>1687</v>
      </c>
      <c r="AB42" s="297">
        <v>1687</v>
      </c>
      <c r="AC42" s="297">
        <v>1687</v>
      </c>
      <c r="AD42" s="297">
        <v>0</v>
      </c>
      <c r="AE42" s="297">
        <v>14526</v>
      </c>
      <c r="AF42" s="299">
        <v>175993</v>
      </c>
      <c r="AG42" s="299">
        <v>44412</v>
      </c>
      <c r="AH42" s="299">
        <v>44412</v>
      </c>
      <c r="AI42" s="299">
        <v>43746</v>
      </c>
      <c r="AJ42" s="299">
        <v>43423</v>
      </c>
      <c r="AK42" s="299">
        <v>0</v>
      </c>
      <c r="AL42" s="299">
        <v>0</v>
      </c>
      <c r="AM42" s="297">
        <v>175993</v>
      </c>
      <c r="AN42" s="397">
        <v>0</v>
      </c>
      <c r="AO42" s="297">
        <v>0</v>
      </c>
      <c r="AP42" s="297">
        <v>0</v>
      </c>
      <c r="AQ42" s="297">
        <v>0</v>
      </c>
      <c r="AR42" s="297">
        <v>0</v>
      </c>
      <c r="AS42" s="297">
        <v>0</v>
      </c>
      <c r="AT42" s="297">
        <v>0</v>
      </c>
      <c r="AU42" s="297">
        <v>0</v>
      </c>
      <c r="AV42" s="299">
        <v>0</v>
      </c>
      <c r="AW42" s="297">
        <v>0</v>
      </c>
      <c r="AX42" s="297">
        <v>0</v>
      </c>
      <c r="AY42" s="297">
        <v>0</v>
      </c>
      <c r="AZ42" s="297">
        <v>0</v>
      </c>
      <c r="BA42" s="297">
        <v>0</v>
      </c>
      <c r="BB42" s="297">
        <v>0</v>
      </c>
      <c r="BC42" s="297">
        <v>0</v>
      </c>
      <c r="BD42" s="397">
        <v>0</v>
      </c>
      <c r="BE42" s="297">
        <v>0</v>
      </c>
      <c r="BF42" s="297">
        <v>0</v>
      </c>
      <c r="BG42" s="297">
        <v>0</v>
      </c>
      <c r="BH42" s="297">
        <v>0</v>
      </c>
      <c r="BI42" s="297">
        <v>0</v>
      </c>
      <c r="BJ42" s="297">
        <v>0</v>
      </c>
      <c r="BK42" s="297">
        <v>0</v>
      </c>
      <c r="BL42" s="299">
        <v>0</v>
      </c>
      <c r="BM42" s="297">
        <v>0</v>
      </c>
      <c r="BN42" s="297">
        <v>0</v>
      </c>
      <c r="BO42" s="297">
        <v>0</v>
      </c>
      <c r="BP42" s="297">
        <v>0</v>
      </c>
      <c r="BQ42" s="297">
        <v>0</v>
      </c>
      <c r="BR42" s="297">
        <v>0</v>
      </c>
      <c r="BS42" s="297">
        <v>0</v>
      </c>
      <c r="BT42" s="397">
        <v>0</v>
      </c>
      <c r="BU42" s="297">
        <v>0</v>
      </c>
      <c r="BV42" s="297">
        <v>0</v>
      </c>
      <c r="BW42" s="297">
        <v>0</v>
      </c>
      <c r="BX42" s="297">
        <v>0</v>
      </c>
      <c r="BY42" s="297">
        <v>0</v>
      </c>
      <c r="BZ42" s="297">
        <v>0</v>
      </c>
      <c r="CA42" s="297">
        <v>0</v>
      </c>
      <c r="CB42" s="299">
        <v>0</v>
      </c>
      <c r="CC42" s="297">
        <v>0</v>
      </c>
      <c r="CD42" s="297">
        <v>0</v>
      </c>
      <c r="CE42" s="297">
        <v>0</v>
      </c>
      <c r="CF42" s="297">
        <v>0</v>
      </c>
      <c r="CG42" s="297">
        <v>0</v>
      </c>
      <c r="CH42" s="297">
        <v>0</v>
      </c>
      <c r="CI42" s="297">
        <v>0</v>
      </c>
    </row>
    <row r="43" spans="1:87">
      <c r="A43" s="295">
        <v>18780</v>
      </c>
      <c r="B43" s="296" t="s">
        <v>400</v>
      </c>
      <c r="C43" s="299">
        <v>-11993</v>
      </c>
      <c r="D43" s="297">
        <v>35742</v>
      </c>
      <c r="E43" s="297">
        <v>16537</v>
      </c>
      <c r="F43" s="297">
        <v>6042</v>
      </c>
      <c r="G43" s="297">
        <v>11099</v>
      </c>
      <c r="H43" s="297">
        <v>0</v>
      </c>
      <c r="I43" s="297">
        <v>57427</v>
      </c>
      <c r="J43" s="356">
        <v>649914</v>
      </c>
      <c r="K43" s="357">
        <v>773063</v>
      </c>
      <c r="L43" s="357">
        <v>550177</v>
      </c>
      <c r="M43" s="357">
        <v>526321</v>
      </c>
      <c r="N43" s="357">
        <v>813872</v>
      </c>
      <c r="O43" s="356">
        <v>64110</v>
      </c>
      <c r="P43" s="357">
        <v>20648.79</v>
      </c>
      <c r="Q43" s="357">
        <v>43461.21</v>
      </c>
      <c r="R43" s="398">
        <v>6.6799999999999998E-2</v>
      </c>
      <c r="S43" s="399">
        <v>2.10222E-5</v>
      </c>
      <c r="T43" s="400">
        <v>649914</v>
      </c>
      <c r="U43" s="400">
        <v>309113.62275449105</v>
      </c>
      <c r="V43" s="401">
        <v>2.1025084375404077</v>
      </c>
      <c r="W43" s="401">
        <v>7.7152503694909322E-2</v>
      </c>
      <c r="X43" s="397">
        <v>170807</v>
      </c>
      <c r="Y43" s="297">
        <v>63397</v>
      </c>
      <c r="Z43" s="297">
        <v>63349</v>
      </c>
      <c r="AA43" s="297">
        <v>22435</v>
      </c>
      <c r="AB43" s="297">
        <v>18005</v>
      </c>
      <c r="AC43" s="297">
        <v>3621</v>
      </c>
      <c r="AD43" s="297">
        <v>0</v>
      </c>
      <c r="AE43" s="297">
        <v>170807</v>
      </c>
      <c r="AF43" s="299">
        <v>0</v>
      </c>
      <c r="AG43" s="299">
        <v>0</v>
      </c>
      <c r="AH43" s="299">
        <v>0</v>
      </c>
      <c r="AI43" s="299">
        <v>0</v>
      </c>
      <c r="AJ43" s="299">
        <v>0</v>
      </c>
      <c r="AK43" s="299">
        <v>0</v>
      </c>
      <c r="AL43" s="299">
        <v>0</v>
      </c>
      <c r="AM43" s="297">
        <v>0</v>
      </c>
      <c r="AN43" s="397">
        <v>53157</v>
      </c>
      <c r="AO43" s="297">
        <v>13189</v>
      </c>
      <c r="AP43" s="297">
        <v>13189</v>
      </c>
      <c r="AQ43" s="297">
        <v>13189</v>
      </c>
      <c r="AR43" s="297">
        <v>6795</v>
      </c>
      <c r="AS43" s="297">
        <v>6795</v>
      </c>
      <c r="AT43" s="297">
        <v>0</v>
      </c>
      <c r="AU43" s="297">
        <v>53157</v>
      </c>
      <c r="AV43" s="299">
        <v>157943</v>
      </c>
      <c r="AW43" s="297">
        <v>78718</v>
      </c>
      <c r="AX43" s="297">
        <v>40755</v>
      </c>
      <c r="AY43" s="297">
        <v>19235</v>
      </c>
      <c r="AZ43" s="297">
        <v>19235</v>
      </c>
      <c r="BA43" s="297">
        <v>0</v>
      </c>
      <c r="BB43" s="297">
        <v>0</v>
      </c>
      <c r="BC43" s="297">
        <v>157943</v>
      </c>
      <c r="BD43" s="397">
        <v>914</v>
      </c>
      <c r="BE43" s="297">
        <v>379</v>
      </c>
      <c r="BF43" s="297">
        <v>315</v>
      </c>
      <c r="BG43" s="297">
        <v>220</v>
      </c>
      <c r="BH43" s="297">
        <v>0</v>
      </c>
      <c r="BI43" s="297">
        <v>0</v>
      </c>
      <c r="BJ43" s="297">
        <v>0</v>
      </c>
      <c r="BK43" s="297">
        <v>914</v>
      </c>
      <c r="BL43" s="299">
        <v>1248</v>
      </c>
      <c r="BM43" s="297">
        <v>312</v>
      </c>
      <c r="BN43" s="297">
        <v>312</v>
      </c>
      <c r="BO43" s="297">
        <v>312</v>
      </c>
      <c r="BP43" s="297">
        <v>312</v>
      </c>
      <c r="BQ43" s="297">
        <v>0</v>
      </c>
      <c r="BR43" s="297">
        <v>0</v>
      </c>
      <c r="BS43" s="297">
        <v>1248</v>
      </c>
      <c r="BT43" s="397">
        <v>3837</v>
      </c>
      <c r="BU43" s="297">
        <v>789</v>
      </c>
      <c r="BV43" s="297">
        <v>789</v>
      </c>
      <c r="BW43" s="297">
        <v>789</v>
      </c>
      <c r="BX43" s="297">
        <v>789</v>
      </c>
      <c r="BY43" s="297">
        <v>683</v>
      </c>
      <c r="BZ43" s="297">
        <v>0</v>
      </c>
      <c r="CA43" s="297">
        <v>3837</v>
      </c>
      <c r="CB43" s="299">
        <v>12097.920824819999</v>
      </c>
      <c r="CC43" s="297">
        <v>10717</v>
      </c>
      <c r="CD43" s="297">
        <v>832</v>
      </c>
      <c r="CE43" s="297">
        <v>549</v>
      </c>
      <c r="CF43" s="297">
        <v>0</v>
      </c>
      <c r="CG43" s="297">
        <v>0</v>
      </c>
      <c r="CH43" s="297">
        <v>0</v>
      </c>
      <c r="CI43" s="297">
        <v>12097.920824819999</v>
      </c>
    </row>
    <row r="44" spans="1:87">
      <c r="A44" s="295">
        <v>19005</v>
      </c>
      <c r="B44" s="296" t="s">
        <v>401</v>
      </c>
      <c r="C44" s="299">
        <v>-2075330</v>
      </c>
      <c r="D44" s="297">
        <v>-780065</v>
      </c>
      <c r="E44" s="297">
        <v>-261061</v>
      </c>
      <c r="F44" s="297">
        <v>-503153</v>
      </c>
      <c r="G44" s="297">
        <v>304638</v>
      </c>
      <c r="H44" s="297">
        <v>0</v>
      </c>
      <c r="I44" s="297">
        <v>-3314971</v>
      </c>
      <c r="J44" s="356">
        <v>20305244</v>
      </c>
      <c r="K44" s="357">
        <v>24152793</v>
      </c>
      <c r="L44" s="357">
        <v>17189163</v>
      </c>
      <c r="M44" s="357">
        <v>16443823</v>
      </c>
      <c r="N44" s="357">
        <v>25427774</v>
      </c>
      <c r="O44" s="356">
        <v>2002982</v>
      </c>
      <c r="P44" s="357">
        <v>1046121.83</v>
      </c>
      <c r="Q44" s="357">
        <v>956860.17</v>
      </c>
      <c r="R44" s="398">
        <v>6.6799999999999998E-2</v>
      </c>
      <c r="S44" s="399">
        <v>6.5679620000000003E-4</v>
      </c>
      <c r="T44" s="400">
        <v>20305244</v>
      </c>
      <c r="U44" s="400">
        <v>15660506.437125748</v>
      </c>
      <c r="V44" s="401">
        <v>1.2965892311032263</v>
      </c>
      <c r="W44" s="401">
        <v>7.7152503694909322E-2</v>
      </c>
      <c r="X44" s="397">
        <v>1028910</v>
      </c>
      <c r="Y44" s="297">
        <v>480460</v>
      </c>
      <c r="Z44" s="297">
        <v>282841</v>
      </c>
      <c r="AA44" s="297">
        <v>123603</v>
      </c>
      <c r="AB44" s="297">
        <v>71003</v>
      </c>
      <c r="AC44" s="297">
        <v>71003</v>
      </c>
      <c r="AD44" s="297">
        <v>0</v>
      </c>
      <c r="AE44" s="297">
        <v>1028910</v>
      </c>
      <c r="AF44" s="299">
        <v>801576</v>
      </c>
      <c r="AG44" s="299">
        <v>200394</v>
      </c>
      <c r="AH44" s="299">
        <v>200394</v>
      </c>
      <c r="AI44" s="299">
        <v>200394</v>
      </c>
      <c r="AJ44" s="299">
        <v>200394</v>
      </c>
      <c r="AK44" s="299">
        <v>0</v>
      </c>
      <c r="AL44" s="299">
        <v>0</v>
      </c>
      <c r="AM44" s="297">
        <v>801576</v>
      </c>
      <c r="AN44" s="397">
        <v>1660794</v>
      </c>
      <c r="AO44" s="297">
        <v>412064</v>
      </c>
      <c r="AP44" s="297">
        <v>412064</v>
      </c>
      <c r="AQ44" s="297">
        <v>412064</v>
      </c>
      <c r="AR44" s="297">
        <v>212301</v>
      </c>
      <c r="AS44" s="297">
        <v>212301</v>
      </c>
      <c r="AT44" s="297">
        <v>0</v>
      </c>
      <c r="AU44" s="297">
        <v>1660794</v>
      </c>
      <c r="AV44" s="299">
        <v>4934616</v>
      </c>
      <c r="AW44" s="297">
        <v>2459383</v>
      </c>
      <c r="AX44" s="297">
        <v>1273303</v>
      </c>
      <c r="AY44" s="297">
        <v>600965</v>
      </c>
      <c r="AZ44" s="297">
        <v>600965</v>
      </c>
      <c r="BA44" s="297">
        <v>0</v>
      </c>
      <c r="BB44" s="297">
        <v>0</v>
      </c>
      <c r="BC44" s="297">
        <v>4934616</v>
      </c>
      <c r="BD44" s="397">
        <v>28546</v>
      </c>
      <c r="BE44" s="297">
        <v>11837</v>
      </c>
      <c r="BF44" s="297">
        <v>9833</v>
      </c>
      <c r="BG44" s="297">
        <v>6876</v>
      </c>
      <c r="BH44" s="297">
        <v>0</v>
      </c>
      <c r="BI44" s="297">
        <v>0</v>
      </c>
      <c r="BJ44" s="297">
        <v>0</v>
      </c>
      <c r="BK44" s="297">
        <v>28546</v>
      </c>
      <c r="BL44" s="299">
        <v>38932</v>
      </c>
      <c r="BM44" s="297">
        <v>9733</v>
      </c>
      <c r="BN44" s="297">
        <v>9733</v>
      </c>
      <c r="BO44" s="297">
        <v>9733</v>
      </c>
      <c r="BP44" s="297">
        <v>9733</v>
      </c>
      <c r="BQ44" s="297">
        <v>0</v>
      </c>
      <c r="BR44" s="297">
        <v>0</v>
      </c>
      <c r="BS44" s="297">
        <v>38932</v>
      </c>
      <c r="BT44" s="397">
        <v>119879</v>
      </c>
      <c r="BU44" s="297">
        <v>24636</v>
      </c>
      <c r="BV44" s="297">
        <v>24636</v>
      </c>
      <c r="BW44" s="297">
        <v>24636</v>
      </c>
      <c r="BX44" s="297">
        <v>24636</v>
      </c>
      <c r="BY44" s="297">
        <v>21335</v>
      </c>
      <c r="BZ44" s="297">
        <v>0</v>
      </c>
      <c r="CA44" s="297">
        <v>119879</v>
      </c>
      <c r="CB44" s="299">
        <v>377975.11324422003</v>
      </c>
      <c r="CC44" s="297">
        <v>334817</v>
      </c>
      <c r="CD44" s="297">
        <v>26010</v>
      </c>
      <c r="CE44" s="297">
        <v>17148</v>
      </c>
      <c r="CF44" s="297">
        <v>0</v>
      </c>
      <c r="CG44" s="297">
        <v>0</v>
      </c>
      <c r="CH44" s="297">
        <v>0</v>
      </c>
      <c r="CI44" s="297">
        <v>377975.11324422003</v>
      </c>
    </row>
    <row r="45" spans="1:87">
      <c r="A45" s="295">
        <v>19100</v>
      </c>
      <c r="B45" s="296" t="s">
        <v>402</v>
      </c>
      <c r="C45" s="299">
        <v>-169747093</v>
      </c>
      <c r="D45" s="297">
        <v>-44891714</v>
      </c>
      <c r="E45" s="297">
        <v>22655804</v>
      </c>
      <c r="F45" s="297">
        <v>-5858242</v>
      </c>
      <c r="G45" s="297">
        <v>58778517</v>
      </c>
      <c r="H45" s="297">
        <v>0</v>
      </c>
      <c r="I45" s="297">
        <v>-139062728</v>
      </c>
      <c r="J45" s="356">
        <v>2082643483</v>
      </c>
      <c r="K45" s="357">
        <v>2477274147</v>
      </c>
      <c r="L45" s="357">
        <v>1763037038</v>
      </c>
      <c r="M45" s="357">
        <v>1686589973</v>
      </c>
      <c r="N45" s="357">
        <v>2608044899</v>
      </c>
      <c r="O45" s="356">
        <v>205439421</v>
      </c>
      <c r="P45" s="357">
        <v>81409883.640000001</v>
      </c>
      <c r="Q45" s="357">
        <v>124029537.36</v>
      </c>
      <c r="R45" s="398">
        <v>6.6799999999999998E-2</v>
      </c>
      <c r="S45" s="399">
        <v>6.7365469999999997E-2</v>
      </c>
      <c r="T45" s="400">
        <v>2082643483</v>
      </c>
      <c r="U45" s="400">
        <v>1218710832.9341319</v>
      </c>
      <c r="V45" s="401">
        <v>1.7088905971122696</v>
      </c>
      <c r="W45" s="401">
        <v>7.7152503694909322E-2</v>
      </c>
      <c r="X45" s="397">
        <v>233611916</v>
      </c>
      <c r="Y45" s="297">
        <v>74176240</v>
      </c>
      <c r="Z45" s="297">
        <v>45911322</v>
      </c>
      <c r="AA45" s="297">
        <v>43893800</v>
      </c>
      <c r="AB45" s="297">
        <v>34815277</v>
      </c>
      <c r="AC45" s="297">
        <v>34815277</v>
      </c>
      <c r="AD45" s="297">
        <v>0</v>
      </c>
      <c r="AE45" s="297">
        <v>233611916</v>
      </c>
      <c r="AF45" s="299">
        <v>9351900</v>
      </c>
      <c r="AG45" s="299">
        <v>2337975</v>
      </c>
      <c r="AH45" s="299">
        <v>2337975</v>
      </c>
      <c r="AI45" s="299">
        <v>2337975</v>
      </c>
      <c r="AJ45" s="299">
        <v>2337975</v>
      </c>
      <c r="AK45" s="299">
        <v>0</v>
      </c>
      <c r="AL45" s="299">
        <v>0</v>
      </c>
      <c r="AM45" s="297">
        <v>9351900</v>
      </c>
      <c r="AN45" s="397">
        <v>170342305</v>
      </c>
      <c r="AO45" s="297">
        <v>42264108</v>
      </c>
      <c r="AP45" s="297">
        <v>42264108</v>
      </c>
      <c r="AQ45" s="297">
        <v>42264108</v>
      </c>
      <c r="AR45" s="297">
        <v>21774990</v>
      </c>
      <c r="AS45" s="297">
        <v>21774990</v>
      </c>
      <c r="AT45" s="297">
        <v>0</v>
      </c>
      <c r="AU45" s="297">
        <v>170342305</v>
      </c>
      <c r="AV45" s="299">
        <v>506127629</v>
      </c>
      <c r="AW45" s="297">
        <v>252250966</v>
      </c>
      <c r="AX45" s="297">
        <v>130598538</v>
      </c>
      <c r="AY45" s="297">
        <v>61639062</v>
      </c>
      <c r="AZ45" s="297">
        <v>61639062</v>
      </c>
      <c r="BA45" s="297">
        <v>0</v>
      </c>
      <c r="BB45" s="297">
        <v>0</v>
      </c>
      <c r="BC45" s="297">
        <v>506127629</v>
      </c>
      <c r="BD45" s="397">
        <v>2927909</v>
      </c>
      <c r="BE45" s="297">
        <v>1214078</v>
      </c>
      <c r="BF45" s="297">
        <v>1008572</v>
      </c>
      <c r="BG45" s="297">
        <v>705259</v>
      </c>
      <c r="BH45" s="297">
        <v>0</v>
      </c>
      <c r="BI45" s="297">
        <v>0</v>
      </c>
      <c r="BJ45" s="297">
        <v>0</v>
      </c>
      <c r="BK45" s="297">
        <v>2927909</v>
      </c>
      <c r="BL45" s="299">
        <v>3993264</v>
      </c>
      <c r="BM45" s="297">
        <v>998316</v>
      </c>
      <c r="BN45" s="297">
        <v>998316</v>
      </c>
      <c r="BO45" s="297">
        <v>998316</v>
      </c>
      <c r="BP45" s="297">
        <v>998316</v>
      </c>
      <c r="BQ45" s="297">
        <v>0</v>
      </c>
      <c r="BR45" s="297">
        <v>0</v>
      </c>
      <c r="BS45" s="297">
        <v>3993264</v>
      </c>
      <c r="BT45" s="397">
        <v>12295625</v>
      </c>
      <c r="BU45" s="297">
        <v>2526844</v>
      </c>
      <c r="BV45" s="297">
        <v>2526844</v>
      </c>
      <c r="BW45" s="297">
        <v>2526844</v>
      </c>
      <c r="BX45" s="297">
        <v>2526844</v>
      </c>
      <c r="BY45" s="297">
        <v>2188249</v>
      </c>
      <c r="BZ45" s="297">
        <v>0</v>
      </c>
      <c r="CA45" s="297">
        <v>12295625</v>
      </c>
      <c r="CB45" s="299">
        <v>38767689.508556999</v>
      </c>
      <c r="CC45" s="297">
        <v>34341106</v>
      </c>
      <c r="CD45" s="297">
        <v>2667731</v>
      </c>
      <c r="CE45" s="297">
        <v>1758853</v>
      </c>
      <c r="CF45" s="297">
        <v>0</v>
      </c>
      <c r="CG45" s="297">
        <v>0</v>
      </c>
      <c r="CH45" s="297">
        <v>0</v>
      </c>
      <c r="CI45" s="297">
        <v>38767689.508556999</v>
      </c>
    </row>
    <row r="46" spans="1:87">
      <c r="A46" s="295">
        <v>20100</v>
      </c>
      <c r="B46" s="296" t="s">
        <v>403</v>
      </c>
      <c r="C46" s="299">
        <v>-39886508</v>
      </c>
      <c r="D46" s="297">
        <v>-8164808</v>
      </c>
      <c r="E46" s="297">
        <v>-620533</v>
      </c>
      <c r="F46" s="297">
        <v>-5927907</v>
      </c>
      <c r="G46" s="297">
        <v>3667116</v>
      </c>
      <c r="H46" s="297">
        <v>0</v>
      </c>
      <c r="I46" s="297">
        <v>-50932640</v>
      </c>
      <c r="J46" s="356">
        <v>320543876</v>
      </c>
      <c r="K46" s="357">
        <v>381282280</v>
      </c>
      <c r="L46" s="357">
        <v>271352601</v>
      </c>
      <c r="M46" s="357">
        <v>259586478</v>
      </c>
      <c r="N46" s="357">
        <v>401409472</v>
      </c>
      <c r="O46" s="356">
        <v>31619597</v>
      </c>
      <c r="P46" s="357">
        <v>12879189.93</v>
      </c>
      <c r="Q46" s="357">
        <v>18740407.07</v>
      </c>
      <c r="R46" s="398">
        <v>6.6799999999999998E-2</v>
      </c>
      <c r="S46" s="399">
        <v>1.0368355900000001E-2</v>
      </c>
      <c r="T46" s="400">
        <v>320543876</v>
      </c>
      <c r="U46" s="400">
        <v>192802244.46107784</v>
      </c>
      <c r="V46" s="401">
        <v>1.6625526165215889</v>
      </c>
      <c r="W46" s="401">
        <v>7.7152503694909322E-2</v>
      </c>
      <c r="X46" s="397">
        <v>13273284</v>
      </c>
      <c r="Y46" s="297">
        <v>5478635</v>
      </c>
      <c r="Z46" s="297">
        <v>5478635</v>
      </c>
      <c r="AA46" s="297">
        <v>2316014</v>
      </c>
      <c r="AB46" s="297">
        <v>0</v>
      </c>
      <c r="AC46" s="297">
        <v>0</v>
      </c>
      <c r="AD46" s="297">
        <v>0</v>
      </c>
      <c r="AE46" s="297">
        <v>13273284</v>
      </c>
      <c r="AF46" s="299">
        <v>8286184</v>
      </c>
      <c r="AG46" s="299">
        <v>8182251</v>
      </c>
      <c r="AH46" s="299">
        <v>27606</v>
      </c>
      <c r="AI46" s="299">
        <v>27606</v>
      </c>
      <c r="AJ46" s="299">
        <v>27606</v>
      </c>
      <c r="AK46" s="299">
        <v>21115</v>
      </c>
      <c r="AL46" s="299">
        <v>0</v>
      </c>
      <c r="AM46" s="297">
        <v>8286184</v>
      </c>
      <c r="AN46" s="397">
        <v>26217729</v>
      </c>
      <c r="AO46" s="297">
        <v>6504954</v>
      </c>
      <c r="AP46" s="297">
        <v>6504954</v>
      </c>
      <c r="AQ46" s="297">
        <v>6504954</v>
      </c>
      <c r="AR46" s="297">
        <v>3351433</v>
      </c>
      <c r="AS46" s="297">
        <v>3351433</v>
      </c>
      <c r="AT46" s="297">
        <v>0</v>
      </c>
      <c r="AU46" s="297">
        <v>26217729</v>
      </c>
      <c r="AV46" s="299">
        <v>77899128</v>
      </c>
      <c r="AW46" s="297">
        <v>38824457</v>
      </c>
      <c r="AX46" s="297">
        <v>20100685</v>
      </c>
      <c r="AY46" s="297">
        <v>9486993</v>
      </c>
      <c r="AZ46" s="297">
        <v>9486993</v>
      </c>
      <c r="BA46" s="297">
        <v>0</v>
      </c>
      <c r="BB46" s="297">
        <v>0</v>
      </c>
      <c r="BC46" s="297">
        <v>77899128</v>
      </c>
      <c r="BD46" s="397">
        <v>450640</v>
      </c>
      <c r="BE46" s="297">
        <v>186861</v>
      </c>
      <c r="BF46" s="297">
        <v>155231</v>
      </c>
      <c r="BG46" s="297">
        <v>108548</v>
      </c>
      <c r="BH46" s="297">
        <v>0</v>
      </c>
      <c r="BI46" s="297">
        <v>0</v>
      </c>
      <c r="BJ46" s="297">
        <v>0</v>
      </c>
      <c r="BK46" s="297">
        <v>450640</v>
      </c>
      <c r="BL46" s="299">
        <v>614612</v>
      </c>
      <c r="BM46" s="297">
        <v>153653</v>
      </c>
      <c r="BN46" s="297">
        <v>153653</v>
      </c>
      <c r="BO46" s="297">
        <v>153653</v>
      </c>
      <c r="BP46" s="297">
        <v>153653</v>
      </c>
      <c r="BQ46" s="297">
        <v>0</v>
      </c>
      <c r="BR46" s="297">
        <v>0</v>
      </c>
      <c r="BS46" s="297">
        <v>614612</v>
      </c>
      <c r="BT46" s="397">
        <v>1892445</v>
      </c>
      <c r="BU46" s="297">
        <v>388912</v>
      </c>
      <c r="BV46" s="297">
        <v>388912</v>
      </c>
      <c r="BW46" s="297">
        <v>388912</v>
      </c>
      <c r="BX46" s="297">
        <v>388912</v>
      </c>
      <c r="BY46" s="297">
        <v>336798</v>
      </c>
      <c r="BZ46" s="297">
        <v>0</v>
      </c>
      <c r="CA46" s="297">
        <v>1892445</v>
      </c>
      <c r="CB46" s="299">
        <v>5966813.5952352909</v>
      </c>
      <c r="CC46" s="297">
        <v>5285509</v>
      </c>
      <c r="CD46" s="297">
        <v>410596</v>
      </c>
      <c r="CE46" s="297">
        <v>270709</v>
      </c>
      <c r="CF46" s="297">
        <v>0</v>
      </c>
      <c r="CG46" s="297">
        <v>0</v>
      </c>
      <c r="CH46" s="297">
        <v>0</v>
      </c>
      <c r="CI46" s="297">
        <v>5966813.5952352909</v>
      </c>
    </row>
    <row r="47" spans="1:87">
      <c r="A47" s="295">
        <v>20200</v>
      </c>
      <c r="B47" s="296" t="s">
        <v>404</v>
      </c>
      <c r="C47" s="299">
        <v>-4392331</v>
      </c>
      <c r="D47" s="297">
        <v>-690864</v>
      </c>
      <c r="E47" s="297">
        <v>107001</v>
      </c>
      <c r="F47" s="297">
        <v>-1041489</v>
      </c>
      <c r="G47" s="297">
        <v>421282</v>
      </c>
      <c r="H47" s="297">
        <v>0</v>
      </c>
      <c r="I47" s="297">
        <v>-5596401</v>
      </c>
      <c r="J47" s="356">
        <v>47018521</v>
      </c>
      <c r="K47" s="357">
        <v>55927848</v>
      </c>
      <c r="L47" s="357">
        <v>39802969</v>
      </c>
      <c r="M47" s="357">
        <v>38077072</v>
      </c>
      <c r="N47" s="357">
        <v>58880176</v>
      </c>
      <c r="O47" s="356">
        <v>4638076</v>
      </c>
      <c r="P47" s="357">
        <v>1956538.4100000001</v>
      </c>
      <c r="Q47" s="357">
        <v>2681537.59</v>
      </c>
      <c r="R47" s="398">
        <v>6.6799999999999998E-2</v>
      </c>
      <c r="S47" s="399">
        <v>1.5208674999999999E-3</v>
      </c>
      <c r="T47" s="400">
        <v>47018521</v>
      </c>
      <c r="U47" s="400">
        <v>29289497.155688625</v>
      </c>
      <c r="V47" s="401">
        <v>1.6053031142894862</v>
      </c>
      <c r="W47" s="401">
        <v>7.7152503694909322E-2</v>
      </c>
      <c r="X47" s="397">
        <v>3674443</v>
      </c>
      <c r="Y47" s="297">
        <v>1482368</v>
      </c>
      <c r="Z47" s="297">
        <v>1482368</v>
      </c>
      <c r="AA47" s="297">
        <v>709707</v>
      </c>
      <c r="AB47" s="297">
        <v>0</v>
      </c>
      <c r="AC47" s="297">
        <v>0</v>
      </c>
      <c r="AD47" s="297">
        <v>0</v>
      </c>
      <c r="AE47" s="297">
        <v>3674443</v>
      </c>
      <c r="AF47" s="299">
        <v>1068337</v>
      </c>
      <c r="AG47" s="299">
        <v>420580</v>
      </c>
      <c r="AH47" s="299">
        <v>176012</v>
      </c>
      <c r="AI47" s="299">
        <v>176012</v>
      </c>
      <c r="AJ47" s="299">
        <v>176012</v>
      </c>
      <c r="AK47" s="299">
        <v>119721</v>
      </c>
      <c r="AL47" s="299">
        <v>0</v>
      </c>
      <c r="AM47" s="297">
        <v>1068337</v>
      </c>
      <c r="AN47" s="397">
        <v>3845710</v>
      </c>
      <c r="AO47" s="297">
        <v>954170</v>
      </c>
      <c r="AP47" s="297">
        <v>954170</v>
      </c>
      <c r="AQ47" s="297">
        <v>954170</v>
      </c>
      <c r="AR47" s="297">
        <v>491600</v>
      </c>
      <c r="AS47" s="297">
        <v>491600</v>
      </c>
      <c r="AT47" s="297">
        <v>0</v>
      </c>
      <c r="AU47" s="297">
        <v>3845710</v>
      </c>
      <c r="AV47" s="299">
        <v>11426523</v>
      </c>
      <c r="AW47" s="297">
        <v>5694910</v>
      </c>
      <c r="AX47" s="297">
        <v>2948440</v>
      </c>
      <c r="AY47" s="297">
        <v>1391586</v>
      </c>
      <c r="AZ47" s="297">
        <v>1391586</v>
      </c>
      <c r="BA47" s="297">
        <v>0</v>
      </c>
      <c r="BB47" s="297">
        <v>0</v>
      </c>
      <c r="BC47" s="297">
        <v>11426523</v>
      </c>
      <c r="BD47" s="397">
        <v>66101</v>
      </c>
      <c r="BE47" s="297">
        <v>27409</v>
      </c>
      <c r="BF47" s="297">
        <v>22770</v>
      </c>
      <c r="BG47" s="297">
        <v>15922</v>
      </c>
      <c r="BH47" s="297">
        <v>0</v>
      </c>
      <c r="BI47" s="297">
        <v>0</v>
      </c>
      <c r="BJ47" s="297">
        <v>0</v>
      </c>
      <c r="BK47" s="297">
        <v>66101</v>
      </c>
      <c r="BL47" s="299">
        <v>90152</v>
      </c>
      <c r="BM47" s="297">
        <v>22538</v>
      </c>
      <c r="BN47" s="297">
        <v>22538</v>
      </c>
      <c r="BO47" s="297">
        <v>22538</v>
      </c>
      <c r="BP47" s="297">
        <v>22538</v>
      </c>
      <c r="BQ47" s="297">
        <v>0</v>
      </c>
      <c r="BR47" s="297">
        <v>0</v>
      </c>
      <c r="BS47" s="297">
        <v>90152</v>
      </c>
      <c r="BT47" s="397">
        <v>277591</v>
      </c>
      <c r="BU47" s="297">
        <v>57047</v>
      </c>
      <c r="BV47" s="297">
        <v>57047</v>
      </c>
      <c r="BW47" s="297">
        <v>57047</v>
      </c>
      <c r="BX47" s="297">
        <v>57047</v>
      </c>
      <c r="BY47" s="297">
        <v>49403</v>
      </c>
      <c r="BZ47" s="297">
        <v>0</v>
      </c>
      <c r="CA47" s="297">
        <v>277591</v>
      </c>
      <c r="CB47" s="299">
        <v>875233.54358924995</v>
      </c>
      <c r="CC47" s="297">
        <v>775297</v>
      </c>
      <c r="CD47" s="297">
        <v>60228</v>
      </c>
      <c r="CE47" s="297">
        <v>39709</v>
      </c>
      <c r="CF47" s="297">
        <v>0</v>
      </c>
      <c r="CG47" s="297">
        <v>0</v>
      </c>
      <c r="CH47" s="297">
        <v>0</v>
      </c>
      <c r="CI47" s="297">
        <v>875233.54358924995</v>
      </c>
    </row>
    <row r="48" spans="1:87">
      <c r="A48" s="295">
        <v>20300</v>
      </c>
      <c r="B48" s="296" t="s">
        <v>405</v>
      </c>
      <c r="C48" s="299">
        <v>-102480535</v>
      </c>
      <c r="D48" s="297">
        <v>-25192947</v>
      </c>
      <c r="E48" s="297">
        <v>-11737826</v>
      </c>
      <c r="F48" s="297">
        <v>-19417353</v>
      </c>
      <c r="G48" s="297">
        <v>2914886</v>
      </c>
      <c r="H48" s="297">
        <v>0</v>
      </c>
      <c r="I48" s="297">
        <v>-155913775</v>
      </c>
      <c r="J48" s="356">
        <v>724638339</v>
      </c>
      <c r="K48" s="357">
        <v>861946770</v>
      </c>
      <c r="L48" s="357">
        <v>613433956</v>
      </c>
      <c r="M48" s="357">
        <v>586834841</v>
      </c>
      <c r="N48" s="357">
        <v>907447357</v>
      </c>
      <c r="O48" s="356">
        <v>71480924</v>
      </c>
      <c r="P48" s="357">
        <v>28016432.169999998</v>
      </c>
      <c r="Q48" s="357">
        <v>43464491.829999998</v>
      </c>
      <c r="R48" s="398">
        <v>6.6799999999999998E-2</v>
      </c>
      <c r="S48" s="399">
        <v>2.3439250500000001E-2</v>
      </c>
      <c r="T48" s="400">
        <v>724638339</v>
      </c>
      <c r="U48" s="400">
        <v>419407667.21556884</v>
      </c>
      <c r="V48" s="401">
        <v>1.7277660749762771</v>
      </c>
      <c r="W48" s="401">
        <v>7.7152503694909322E-2</v>
      </c>
      <c r="X48" s="397">
        <v>24250202</v>
      </c>
      <c r="Y48" s="297">
        <v>11666551</v>
      </c>
      <c r="Z48" s="297">
        <v>11666551</v>
      </c>
      <c r="AA48" s="297">
        <v>917100</v>
      </c>
      <c r="AB48" s="297">
        <v>0</v>
      </c>
      <c r="AC48" s="297">
        <v>0</v>
      </c>
      <c r="AD48" s="297">
        <v>0</v>
      </c>
      <c r="AE48" s="297">
        <v>24250202</v>
      </c>
      <c r="AF48" s="299">
        <v>53748874</v>
      </c>
      <c r="AG48" s="299">
        <v>30089486</v>
      </c>
      <c r="AH48" s="299">
        <v>6078822</v>
      </c>
      <c r="AI48" s="299">
        <v>6078822</v>
      </c>
      <c r="AJ48" s="299">
        <v>6078822</v>
      </c>
      <c r="AK48" s="299">
        <v>5422922</v>
      </c>
      <c r="AL48" s="299">
        <v>0</v>
      </c>
      <c r="AM48" s="297">
        <v>53748874</v>
      </c>
      <c r="AN48" s="397">
        <v>59269177</v>
      </c>
      <c r="AO48" s="297">
        <v>14705442</v>
      </c>
      <c r="AP48" s="297">
        <v>14705442</v>
      </c>
      <c r="AQ48" s="297">
        <v>14705442</v>
      </c>
      <c r="AR48" s="297">
        <v>7576425</v>
      </c>
      <c r="AS48" s="297">
        <v>7576425</v>
      </c>
      <c r="AT48" s="297">
        <v>0</v>
      </c>
      <c r="AU48" s="297">
        <v>59269177</v>
      </c>
      <c r="AV48" s="299">
        <v>176102865</v>
      </c>
      <c r="AW48" s="297">
        <v>87768609</v>
      </c>
      <c r="AX48" s="297">
        <v>45440666</v>
      </c>
      <c r="AY48" s="297">
        <v>21446795</v>
      </c>
      <c r="AZ48" s="297">
        <v>21446795</v>
      </c>
      <c r="BA48" s="297">
        <v>0</v>
      </c>
      <c r="BB48" s="297">
        <v>0</v>
      </c>
      <c r="BC48" s="297">
        <v>176102865</v>
      </c>
      <c r="BD48" s="397">
        <v>1018741</v>
      </c>
      <c r="BE48" s="297">
        <v>422428</v>
      </c>
      <c r="BF48" s="297">
        <v>350924</v>
      </c>
      <c r="BG48" s="297">
        <v>245389</v>
      </c>
      <c r="BH48" s="297">
        <v>0</v>
      </c>
      <c r="BI48" s="297">
        <v>0</v>
      </c>
      <c r="BJ48" s="297">
        <v>0</v>
      </c>
      <c r="BK48" s="297">
        <v>1018741</v>
      </c>
      <c r="BL48" s="299">
        <v>1389424</v>
      </c>
      <c r="BM48" s="297">
        <v>347356</v>
      </c>
      <c r="BN48" s="297">
        <v>347356</v>
      </c>
      <c r="BO48" s="297">
        <v>347356</v>
      </c>
      <c r="BP48" s="297">
        <v>347356</v>
      </c>
      <c r="BQ48" s="297">
        <v>0</v>
      </c>
      <c r="BR48" s="297">
        <v>0</v>
      </c>
      <c r="BS48" s="297">
        <v>1389424</v>
      </c>
      <c r="BT48" s="397">
        <v>4278160</v>
      </c>
      <c r="BU48" s="297">
        <v>879194</v>
      </c>
      <c r="BV48" s="297">
        <v>879194</v>
      </c>
      <c r="BW48" s="297">
        <v>879194</v>
      </c>
      <c r="BX48" s="297">
        <v>879194</v>
      </c>
      <c r="BY48" s="297">
        <v>761383</v>
      </c>
      <c r="BZ48" s="297">
        <v>0</v>
      </c>
      <c r="CA48" s="297">
        <v>4278160</v>
      </c>
      <c r="CB48" s="299">
        <v>13488892.539416552</v>
      </c>
      <c r="CC48" s="297">
        <v>11948700</v>
      </c>
      <c r="CD48" s="297">
        <v>928215</v>
      </c>
      <c r="CE48" s="297">
        <v>611978</v>
      </c>
      <c r="CF48" s="297">
        <v>0</v>
      </c>
      <c r="CG48" s="297">
        <v>0</v>
      </c>
      <c r="CH48" s="297">
        <v>0</v>
      </c>
      <c r="CI48" s="297">
        <v>13488892.539416552</v>
      </c>
    </row>
    <row r="49" spans="1:87">
      <c r="A49" s="295">
        <v>20400</v>
      </c>
      <c r="B49" s="296" t="s">
        <v>406</v>
      </c>
      <c r="C49" s="299">
        <v>-4785092</v>
      </c>
      <c r="D49" s="297">
        <v>-853266</v>
      </c>
      <c r="E49" s="297">
        <v>155123</v>
      </c>
      <c r="F49" s="297">
        <v>-203485</v>
      </c>
      <c r="G49" s="297">
        <v>703357</v>
      </c>
      <c r="H49" s="297">
        <v>0</v>
      </c>
      <c r="I49" s="297">
        <v>-4983363</v>
      </c>
      <c r="J49" s="356">
        <v>36891599</v>
      </c>
      <c r="K49" s="357">
        <v>43882021</v>
      </c>
      <c r="L49" s="357">
        <v>31230144</v>
      </c>
      <c r="M49" s="357">
        <v>29875973</v>
      </c>
      <c r="N49" s="357">
        <v>46198472</v>
      </c>
      <c r="O49" s="356">
        <v>3639120</v>
      </c>
      <c r="P49" s="357">
        <v>1523652.9600000002</v>
      </c>
      <c r="Q49" s="357">
        <v>2115467.04</v>
      </c>
      <c r="R49" s="398">
        <v>6.6799999999999998E-2</v>
      </c>
      <c r="S49" s="399">
        <v>1.1933007E-3</v>
      </c>
      <c r="T49" s="400">
        <v>36891599</v>
      </c>
      <c r="U49" s="400">
        <v>22809176.047904193</v>
      </c>
      <c r="V49" s="401">
        <v>1.6174016510951417</v>
      </c>
      <c r="W49" s="401">
        <v>7.7152503694909322E-2</v>
      </c>
      <c r="X49" s="397">
        <v>2671953</v>
      </c>
      <c r="Y49" s="297">
        <v>713789</v>
      </c>
      <c r="Z49" s="297">
        <v>713789</v>
      </c>
      <c r="AA49" s="297">
        <v>489915</v>
      </c>
      <c r="AB49" s="297">
        <v>475584</v>
      </c>
      <c r="AC49" s="297">
        <v>278876</v>
      </c>
      <c r="AD49" s="297">
        <v>0</v>
      </c>
      <c r="AE49" s="297">
        <v>2671953</v>
      </c>
      <c r="AF49" s="299">
        <v>1219478</v>
      </c>
      <c r="AG49" s="299">
        <v>1219478</v>
      </c>
      <c r="AH49" s="299">
        <v>0</v>
      </c>
      <c r="AI49" s="299">
        <v>0</v>
      </c>
      <c r="AJ49" s="299">
        <v>0</v>
      </c>
      <c r="AK49" s="299">
        <v>0</v>
      </c>
      <c r="AL49" s="299">
        <v>0</v>
      </c>
      <c r="AM49" s="297">
        <v>1219478</v>
      </c>
      <c r="AN49" s="397">
        <v>3017415</v>
      </c>
      <c r="AO49" s="297">
        <v>748659</v>
      </c>
      <c r="AP49" s="297">
        <v>748659</v>
      </c>
      <c r="AQ49" s="297">
        <v>748659</v>
      </c>
      <c r="AR49" s="297">
        <v>385719</v>
      </c>
      <c r="AS49" s="297">
        <v>385719</v>
      </c>
      <c r="AT49" s="297">
        <v>0</v>
      </c>
      <c r="AU49" s="297">
        <v>3017415</v>
      </c>
      <c r="AV49" s="299">
        <v>8965460</v>
      </c>
      <c r="AW49" s="297">
        <v>4468332</v>
      </c>
      <c r="AX49" s="297">
        <v>2313401</v>
      </c>
      <c r="AY49" s="297">
        <v>1091864</v>
      </c>
      <c r="AZ49" s="297">
        <v>1091864</v>
      </c>
      <c r="BA49" s="297">
        <v>0</v>
      </c>
      <c r="BB49" s="297">
        <v>0</v>
      </c>
      <c r="BC49" s="297">
        <v>8965460</v>
      </c>
      <c r="BD49" s="397">
        <v>51865</v>
      </c>
      <c r="BE49" s="297">
        <v>21506</v>
      </c>
      <c r="BF49" s="297">
        <v>17866</v>
      </c>
      <c r="BG49" s="297">
        <v>12493</v>
      </c>
      <c r="BH49" s="297">
        <v>0</v>
      </c>
      <c r="BI49" s="297">
        <v>0</v>
      </c>
      <c r="BJ49" s="297">
        <v>0</v>
      </c>
      <c r="BK49" s="297">
        <v>51865</v>
      </c>
      <c r="BL49" s="299">
        <v>70736</v>
      </c>
      <c r="BM49" s="297">
        <v>17684</v>
      </c>
      <c r="BN49" s="297">
        <v>17684</v>
      </c>
      <c r="BO49" s="297">
        <v>17684</v>
      </c>
      <c r="BP49" s="297">
        <v>17684</v>
      </c>
      <c r="BQ49" s="297">
        <v>0</v>
      </c>
      <c r="BR49" s="297">
        <v>0</v>
      </c>
      <c r="BS49" s="297">
        <v>70736</v>
      </c>
      <c r="BT49" s="397">
        <v>217803</v>
      </c>
      <c r="BU49" s="297">
        <v>44760</v>
      </c>
      <c r="BV49" s="297">
        <v>44760</v>
      </c>
      <c r="BW49" s="297">
        <v>44760</v>
      </c>
      <c r="BX49" s="297">
        <v>44760</v>
      </c>
      <c r="BY49" s="297">
        <v>38762</v>
      </c>
      <c r="BZ49" s="297">
        <v>0</v>
      </c>
      <c r="CA49" s="297">
        <v>217803</v>
      </c>
      <c r="CB49" s="299">
        <v>686724.38606816996</v>
      </c>
      <c r="CC49" s="297">
        <v>608313</v>
      </c>
      <c r="CD49" s="297">
        <v>47256</v>
      </c>
      <c r="CE49" s="297">
        <v>31156</v>
      </c>
      <c r="CF49" s="297">
        <v>0</v>
      </c>
      <c r="CG49" s="297">
        <v>0</v>
      </c>
      <c r="CH49" s="297">
        <v>0</v>
      </c>
      <c r="CI49" s="297">
        <v>686724.38606816996</v>
      </c>
    </row>
    <row r="50" spans="1:87">
      <c r="A50" s="295">
        <v>20600</v>
      </c>
      <c r="B50" s="296" t="s">
        <v>407</v>
      </c>
      <c r="C50" s="299">
        <v>-10690909</v>
      </c>
      <c r="D50" s="297">
        <v>-3138138</v>
      </c>
      <c r="E50" s="297">
        <v>-2420869</v>
      </c>
      <c r="F50" s="297">
        <v>-3688039</v>
      </c>
      <c r="G50" s="297">
        <v>134174</v>
      </c>
      <c r="H50" s="297">
        <v>0</v>
      </c>
      <c r="I50" s="297">
        <v>-19803781</v>
      </c>
      <c r="J50" s="356">
        <v>79633137</v>
      </c>
      <c r="K50" s="357">
        <v>94722459</v>
      </c>
      <c r="L50" s="357">
        <v>67412484</v>
      </c>
      <c r="M50" s="357">
        <v>64489410</v>
      </c>
      <c r="N50" s="357">
        <v>99722683</v>
      </c>
      <c r="O50" s="356">
        <v>7855298</v>
      </c>
      <c r="P50" s="357">
        <v>3448507.71</v>
      </c>
      <c r="Q50" s="357">
        <v>4406790.29</v>
      </c>
      <c r="R50" s="398">
        <v>6.6799999999999998E-2</v>
      </c>
      <c r="S50" s="399">
        <v>2.5758243000000001E-3</v>
      </c>
      <c r="T50" s="400">
        <v>79633137</v>
      </c>
      <c r="U50" s="400">
        <v>51624366.916167669</v>
      </c>
      <c r="V50" s="401">
        <v>1.5425494152657699</v>
      </c>
      <c r="W50" s="401">
        <v>7.7152503694909322E-2</v>
      </c>
      <c r="X50" s="397">
        <v>5457384</v>
      </c>
      <c r="Y50" s="297">
        <v>2466681</v>
      </c>
      <c r="Z50" s="297">
        <v>2466681</v>
      </c>
      <c r="AA50" s="297">
        <v>524022</v>
      </c>
      <c r="AB50" s="297">
        <v>0</v>
      </c>
      <c r="AC50" s="297">
        <v>0</v>
      </c>
      <c r="AD50" s="297">
        <v>0</v>
      </c>
      <c r="AE50" s="297">
        <v>5457384</v>
      </c>
      <c r="AF50" s="299">
        <v>11368950</v>
      </c>
      <c r="AG50" s="299">
        <v>3920195</v>
      </c>
      <c r="AH50" s="299">
        <v>2222219</v>
      </c>
      <c r="AI50" s="299">
        <v>2222219</v>
      </c>
      <c r="AJ50" s="299">
        <v>2222219</v>
      </c>
      <c r="AK50" s="299">
        <v>782098</v>
      </c>
      <c r="AL50" s="299">
        <v>0</v>
      </c>
      <c r="AM50" s="297">
        <v>11368950</v>
      </c>
      <c r="AN50" s="397">
        <v>6513305</v>
      </c>
      <c r="AO50" s="297">
        <v>1616034</v>
      </c>
      <c r="AP50" s="297">
        <v>1616034</v>
      </c>
      <c r="AQ50" s="297">
        <v>1616034</v>
      </c>
      <c r="AR50" s="297">
        <v>832601</v>
      </c>
      <c r="AS50" s="297">
        <v>832601</v>
      </c>
      <c r="AT50" s="297">
        <v>0</v>
      </c>
      <c r="AU50" s="297">
        <v>6513305</v>
      </c>
      <c r="AV50" s="299">
        <v>19352583</v>
      </c>
      <c r="AW50" s="297">
        <v>9645211</v>
      </c>
      <c r="AX50" s="297">
        <v>4993640</v>
      </c>
      <c r="AY50" s="297">
        <v>2356866</v>
      </c>
      <c r="AZ50" s="297">
        <v>2356866</v>
      </c>
      <c r="BA50" s="297">
        <v>0</v>
      </c>
      <c r="BB50" s="297">
        <v>0</v>
      </c>
      <c r="BC50" s="297">
        <v>19352583</v>
      </c>
      <c r="BD50" s="397">
        <v>111953</v>
      </c>
      <c r="BE50" s="297">
        <v>46422</v>
      </c>
      <c r="BF50" s="297">
        <v>38564</v>
      </c>
      <c r="BG50" s="297">
        <v>26967</v>
      </c>
      <c r="BH50" s="297">
        <v>0</v>
      </c>
      <c r="BI50" s="297">
        <v>0</v>
      </c>
      <c r="BJ50" s="297">
        <v>0</v>
      </c>
      <c r="BK50" s="297">
        <v>111953</v>
      </c>
      <c r="BL50" s="299">
        <v>152688</v>
      </c>
      <c r="BM50" s="297">
        <v>38172</v>
      </c>
      <c r="BN50" s="297">
        <v>38172</v>
      </c>
      <c r="BO50" s="297">
        <v>38172</v>
      </c>
      <c r="BP50" s="297">
        <v>38172</v>
      </c>
      <c r="BQ50" s="297">
        <v>0</v>
      </c>
      <c r="BR50" s="297">
        <v>0</v>
      </c>
      <c r="BS50" s="297">
        <v>152688</v>
      </c>
      <c r="BT50" s="397">
        <v>470143</v>
      </c>
      <c r="BU50" s="297">
        <v>96618</v>
      </c>
      <c r="BV50" s="297">
        <v>96618</v>
      </c>
      <c r="BW50" s="297">
        <v>96618</v>
      </c>
      <c r="BX50" s="297">
        <v>96618</v>
      </c>
      <c r="BY50" s="297">
        <v>83671</v>
      </c>
      <c r="BZ50" s="297">
        <v>0</v>
      </c>
      <c r="CA50" s="297">
        <v>470143</v>
      </c>
      <c r="CB50" s="299">
        <v>1482343.3532193301</v>
      </c>
      <c r="CC50" s="297">
        <v>1313086</v>
      </c>
      <c r="CD50" s="297">
        <v>102005</v>
      </c>
      <c r="CE50" s="297">
        <v>67253</v>
      </c>
      <c r="CF50" s="297">
        <v>0</v>
      </c>
      <c r="CG50" s="297">
        <v>0</v>
      </c>
      <c r="CH50" s="297">
        <v>0</v>
      </c>
      <c r="CI50" s="297">
        <v>1482343.3532193301</v>
      </c>
    </row>
    <row r="51" spans="1:87">
      <c r="A51" s="295">
        <v>20700</v>
      </c>
      <c r="B51" s="296" t="s">
        <v>408</v>
      </c>
      <c r="C51" s="299">
        <v>-22406264</v>
      </c>
      <c r="D51" s="297">
        <v>-3067799</v>
      </c>
      <c r="E51" s="297">
        <v>679734</v>
      </c>
      <c r="F51" s="297">
        <v>-1698314</v>
      </c>
      <c r="G51" s="297">
        <v>3468854</v>
      </c>
      <c r="H51" s="297">
        <v>0</v>
      </c>
      <c r="I51" s="297">
        <v>-23023789</v>
      </c>
      <c r="J51" s="356">
        <v>188462629</v>
      </c>
      <c r="K51" s="357">
        <v>224173558</v>
      </c>
      <c r="L51" s="357">
        <v>159540794</v>
      </c>
      <c r="M51" s="357">
        <v>152622945</v>
      </c>
      <c r="N51" s="357">
        <v>236007268</v>
      </c>
      <c r="O51" s="356">
        <v>18590630</v>
      </c>
      <c r="P51" s="357">
        <v>7920449.3199999994</v>
      </c>
      <c r="Q51" s="357">
        <v>10670180.68</v>
      </c>
      <c r="R51" s="398">
        <v>6.6799999999999998E-2</v>
      </c>
      <c r="S51" s="399">
        <v>6.0960379000000002E-3</v>
      </c>
      <c r="T51" s="400">
        <v>188462629</v>
      </c>
      <c r="U51" s="400">
        <v>118569600.59880239</v>
      </c>
      <c r="V51" s="401">
        <v>1.5894683632922988</v>
      </c>
      <c r="W51" s="401">
        <v>7.7152503694909322E-2</v>
      </c>
      <c r="X51" s="397">
        <v>15336322</v>
      </c>
      <c r="Y51" s="297">
        <v>4937584</v>
      </c>
      <c r="Z51" s="297">
        <v>4937584</v>
      </c>
      <c r="AA51" s="297">
        <v>2390035</v>
      </c>
      <c r="AB51" s="297">
        <v>1770747</v>
      </c>
      <c r="AC51" s="297">
        <v>1300372</v>
      </c>
      <c r="AD51" s="297">
        <v>0</v>
      </c>
      <c r="AE51" s="297">
        <v>15336322</v>
      </c>
      <c r="AF51" s="299">
        <v>5482299</v>
      </c>
      <c r="AG51" s="299">
        <v>5482299</v>
      </c>
      <c r="AH51" s="299">
        <v>0</v>
      </c>
      <c r="AI51" s="299">
        <v>0</v>
      </c>
      <c r="AJ51" s="299">
        <v>0</v>
      </c>
      <c r="AK51" s="299">
        <v>0</v>
      </c>
      <c r="AL51" s="299">
        <v>0</v>
      </c>
      <c r="AM51" s="297">
        <v>5482299</v>
      </c>
      <c r="AN51" s="397">
        <v>15414620</v>
      </c>
      <c r="AO51" s="297">
        <v>3824565</v>
      </c>
      <c r="AP51" s="297">
        <v>3824565</v>
      </c>
      <c r="AQ51" s="297">
        <v>3824565</v>
      </c>
      <c r="AR51" s="297">
        <v>1970463</v>
      </c>
      <c r="AS51" s="297">
        <v>1970463</v>
      </c>
      <c r="AT51" s="297">
        <v>0</v>
      </c>
      <c r="AU51" s="297">
        <v>15414620</v>
      </c>
      <c r="AV51" s="299">
        <v>45800515</v>
      </c>
      <c r="AW51" s="297">
        <v>22826701</v>
      </c>
      <c r="AX51" s="297">
        <v>11818126</v>
      </c>
      <c r="AY51" s="297">
        <v>5577844</v>
      </c>
      <c r="AZ51" s="297">
        <v>5577844</v>
      </c>
      <c r="BA51" s="297">
        <v>0</v>
      </c>
      <c r="BB51" s="297">
        <v>0</v>
      </c>
      <c r="BC51" s="297">
        <v>45800515</v>
      </c>
      <c r="BD51" s="397">
        <v>264952</v>
      </c>
      <c r="BE51" s="297">
        <v>109864</v>
      </c>
      <c r="BF51" s="297">
        <v>91268</v>
      </c>
      <c r="BG51" s="297">
        <v>63820</v>
      </c>
      <c r="BH51" s="297">
        <v>0</v>
      </c>
      <c r="BI51" s="297">
        <v>0</v>
      </c>
      <c r="BJ51" s="297">
        <v>0</v>
      </c>
      <c r="BK51" s="297">
        <v>264952</v>
      </c>
      <c r="BL51" s="299">
        <v>361360</v>
      </c>
      <c r="BM51" s="297">
        <v>90340</v>
      </c>
      <c r="BN51" s="297">
        <v>90340</v>
      </c>
      <c r="BO51" s="297">
        <v>90340</v>
      </c>
      <c r="BP51" s="297">
        <v>90340</v>
      </c>
      <c r="BQ51" s="297">
        <v>0</v>
      </c>
      <c r="BR51" s="297">
        <v>0</v>
      </c>
      <c r="BS51" s="297">
        <v>361360</v>
      </c>
      <c r="BT51" s="397">
        <v>1112656</v>
      </c>
      <c r="BU51" s="297">
        <v>228659</v>
      </c>
      <c r="BV51" s="297">
        <v>228659</v>
      </c>
      <c r="BW51" s="297">
        <v>228659</v>
      </c>
      <c r="BX51" s="297">
        <v>228659</v>
      </c>
      <c r="BY51" s="297">
        <v>198019</v>
      </c>
      <c r="BZ51" s="297">
        <v>0</v>
      </c>
      <c r="CA51" s="297">
        <v>1112656</v>
      </c>
      <c r="CB51" s="299">
        <v>3508166.7884094901</v>
      </c>
      <c r="CC51" s="297">
        <v>3107596</v>
      </c>
      <c r="CD51" s="297">
        <v>241408</v>
      </c>
      <c r="CE51" s="297">
        <v>159162</v>
      </c>
      <c r="CF51" s="297">
        <v>0</v>
      </c>
      <c r="CG51" s="297">
        <v>0</v>
      </c>
      <c r="CH51" s="297">
        <v>0</v>
      </c>
      <c r="CI51" s="297">
        <v>3508166.7884094901</v>
      </c>
    </row>
    <row r="52" spans="1:87">
      <c r="A52" s="295">
        <v>20800</v>
      </c>
      <c r="B52" s="296" t="s">
        <v>409</v>
      </c>
      <c r="C52" s="299">
        <v>-19364755</v>
      </c>
      <c r="D52" s="297">
        <v>-5724751</v>
      </c>
      <c r="E52" s="297">
        <v>-2162727</v>
      </c>
      <c r="F52" s="297">
        <v>-3208683</v>
      </c>
      <c r="G52" s="297">
        <v>1470506</v>
      </c>
      <c r="H52" s="297">
        <v>0</v>
      </c>
      <c r="I52" s="297">
        <v>-28990410</v>
      </c>
      <c r="J52" s="356">
        <v>133338828</v>
      </c>
      <c r="K52" s="357">
        <v>158604597</v>
      </c>
      <c r="L52" s="357">
        <v>112876397</v>
      </c>
      <c r="M52" s="357">
        <v>107981962</v>
      </c>
      <c r="N52" s="357">
        <v>166977043</v>
      </c>
      <c r="O52" s="356">
        <v>13153020</v>
      </c>
      <c r="P52" s="357">
        <v>5776810.9399999995</v>
      </c>
      <c r="Q52" s="357">
        <v>7376209.0600000005</v>
      </c>
      <c r="R52" s="398">
        <v>6.6799999999999998E-2</v>
      </c>
      <c r="S52" s="399">
        <v>4.3129958999999999E-3</v>
      </c>
      <c r="T52" s="400">
        <v>133338828</v>
      </c>
      <c r="U52" s="400">
        <v>86479205.688622743</v>
      </c>
      <c r="V52" s="401">
        <v>1.5418599990395394</v>
      </c>
      <c r="W52" s="401">
        <v>7.7152503694909322E-2</v>
      </c>
      <c r="X52" s="397">
        <v>1783594</v>
      </c>
      <c r="Y52" s="297">
        <v>891797</v>
      </c>
      <c r="Z52" s="297">
        <v>891797</v>
      </c>
      <c r="AA52" s="297">
        <v>0</v>
      </c>
      <c r="AB52" s="297">
        <v>0</v>
      </c>
      <c r="AC52" s="297">
        <v>0</v>
      </c>
      <c r="AD52" s="297">
        <v>0</v>
      </c>
      <c r="AE52" s="297">
        <v>1783594</v>
      </c>
      <c r="AF52" s="299">
        <v>7512687</v>
      </c>
      <c r="AG52" s="299">
        <v>4789330</v>
      </c>
      <c r="AH52" s="299">
        <v>952675</v>
      </c>
      <c r="AI52" s="299">
        <v>952675</v>
      </c>
      <c r="AJ52" s="299">
        <v>754294</v>
      </c>
      <c r="AK52" s="299">
        <v>63713</v>
      </c>
      <c r="AL52" s="299">
        <v>0</v>
      </c>
      <c r="AM52" s="297">
        <v>7512687</v>
      </c>
      <c r="AN52" s="397">
        <v>10905968</v>
      </c>
      <c r="AO52" s="297">
        <v>2705910</v>
      </c>
      <c r="AP52" s="297">
        <v>2705910</v>
      </c>
      <c r="AQ52" s="297">
        <v>2705910</v>
      </c>
      <c r="AR52" s="297">
        <v>1394118</v>
      </c>
      <c r="AS52" s="297">
        <v>1394118</v>
      </c>
      <c r="AT52" s="297">
        <v>0</v>
      </c>
      <c r="AU52" s="297">
        <v>10905968</v>
      </c>
      <c r="AV52" s="299">
        <v>32404233</v>
      </c>
      <c r="AW52" s="297">
        <v>16150075</v>
      </c>
      <c r="AX52" s="297">
        <v>8361420</v>
      </c>
      <c r="AY52" s="297">
        <v>3946369</v>
      </c>
      <c r="AZ52" s="297">
        <v>3946369</v>
      </c>
      <c r="BA52" s="297">
        <v>0</v>
      </c>
      <c r="BB52" s="297">
        <v>0</v>
      </c>
      <c r="BC52" s="297">
        <v>32404233</v>
      </c>
      <c r="BD52" s="397">
        <v>187456</v>
      </c>
      <c r="BE52" s="297">
        <v>77730</v>
      </c>
      <c r="BF52" s="297">
        <v>64573</v>
      </c>
      <c r="BG52" s="297">
        <v>45153</v>
      </c>
      <c r="BH52" s="297">
        <v>0</v>
      </c>
      <c r="BI52" s="297">
        <v>0</v>
      </c>
      <c r="BJ52" s="297">
        <v>0</v>
      </c>
      <c r="BK52" s="297">
        <v>187456</v>
      </c>
      <c r="BL52" s="299">
        <v>255664</v>
      </c>
      <c r="BM52" s="297">
        <v>63916</v>
      </c>
      <c r="BN52" s="297">
        <v>63916</v>
      </c>
      <c r="BO52" s="297">
        <v>63916</v>
      </c>
      <c r="BP52" s="297">
        <v>63916</v>
      </c>
      <c r="BQ52" s="297">
        <v>0</v>
      </c>
      <c r="BR52" s="297">
        <v>0</v>
      </c>
      <c r="BS52" s="297">
        <v>255664</v>
      </c>
      <c r="BT52" s="397">
        <v>787213</v>
      </c>
      <c r="BU52" s="297">
        <v>161778</v>
      </c>
      <c r="BV52" s="297">
        <v>161778</v>
      </c>
      <c r="BW52" s="297">
        <v>161778</v>
      </c>
      <c r="BX52" s="297">
        <v>161778</v>
      </c>
      <c r="BY52" s="297">
        <v>140100</v>
      </c>
      <c r="BZ52" s="297">
        <v>0</v>
      </c>
      <c r="CA52" s="297">
        <v>787213</v>
      </c>
      <c r="CB52" s="299">
        <v>2482056.2508192901</v>
      </c>
      <c r="CC52" s="297">
        <v>2198649</v>
      </c>
      <c r="CD52" s="297">
        <v>170798</v>
      </c>
      <c r="CE52" s="297">
        <v>112609</v>
      </c>
      <c r="CF52" s="297">
        <v>0</v>
      </c>
      <c r="CG52" s="297">
        <v>0</v>
      </c>
      <c r="CH52" s="297">
        <v>0</v>
      </c>
      <c r="CI52" s="297">
        <v>2482056.2508192901</v>
      </c>
    </row>
    <row r="53" spans="1:87">
      <c r="A53" s="295">
        <v>20900</v>
      </c>
      <c r="B53" s="296" t="s">
        <v>410</v>
      </c>
      <c r="C53" s="299">
        <v>-35244795</v>
      </c>
      <c r="D53" s="297">
        <v>-3326096</v>
      </c>
      <c r="E53" s="297">
        <v>3209744</v>
      </c>
      <c r="F53" s="297">
        <v>-3875817</v>
      </c>
      <c r="G53" s="297">
        <v>4389296</v>
      </c>
      <c r="H53" s="297">
        <v>0</v>
      </c>
      <c r="I53" s="297">
        <v>-34847668</v>
      </c>
      <c r="J53" s="356">
        <v>319128934</v>
      </c>
      <c r="K53" s="357">
        <v>379599228</v>
      </c>
      <c r="L53" s="357">
        <v>270154798</v>
      </c>
      <c r="M53" s="357">
        <v>258440614</v>
      </c>
      <c r="N53" s="357">
        <v>399637574</v>
      </c>
      <c r="O53" s="356">
        <v>31480022</v>
      </c>
      <c r="P53" s="357">
        <v>12778014.870000001</v>
      </c>
      <c r="Q53" s="357">
        <v>18702007.129999999</v>
      </c>
      <c r="R53" s="398">
        <v>6.6799999999999998E-2</v>
      </c>
      <c r="S53" s="399">
        <v>1.0322588000000001E-2</v>
      </c>
      <c r="T53" s="400">
        <v>319128934</v>
      </c>
      <c r="U53" s="400">
        <v>191287647.75449103</v>
      </c>
      <c r="V53" s="401">
        <v>1.668319610524917</v>
      </c>
      <c r="W53" s="401">
        <v>7.7152503694909322E-2</v>
      </c>
      <c r="X53" s="397">
        <v>29280905</v>
      </c>
      <c r="Y53" s="297">
        <v>10229638</v>
      </c>
      <c r="Z53" s="297">
        <v>10229638</v>
      </c>
      <c r="AA53" s="297">
        <v>6105844</v>
      </c>
      <c r="AB53" s="297">
        <v>1998439</v>
      </c>
      <c r="AC53" s="297">
        <v>717346</v>
      </c>
      <c r="AD53" s="297">
        <v>0</v>
      </c>
      <c r="AE53" s="297">
        <v>29280905</v>
      </c>
      <c r="AF53" s="299">
        <v>8455674</v>
      </c>
      <c r="AG53" s="299">
        <v>8455674</v>
      </c>
      <c r="AH53" s="299">
        <v>0</v>
      </c>
      <c r="AI53" s="299">
        <v>0</v>
      </c>
      <c r="AJ53" s="299">
        <v>0</v>
      </c>
      <c r="AK53" s="299">
        <v>0</v>
      </c>
      <c r="AL53" s="299">
        <v>0</v>
      </c>
      <c r="AM53" s="297">
        <v>8455674</v>
      </c>
      <c r="AN53" s="397">
        <v>26101999</v>
      </c>
      <c r="AO53" s="297">
        <v>6476240</v>
      </c>
      <c r="AP53" s="297">
        <v>6476240</v>
      </c>
      <c r="AQ53" s="297">
        <v>6476240</v>
      </c>
      <c r="AR53" s="297">
        <v>3336639</v>
      </c>
      <c r="AS53" s="297">
        <v>3336639</v>
      </c>
      <c r="AT53" s="297">
        <v>0</v>
      </c>
      <c r="AU53" s="297">
        <v>26101999</v>
      </c>
      <c r="AV53" s="299">
        <v>77555267</v>
      </c>
      <c r="AW53" s="297">
        <v>38653078</v>
      </c>
      <c r="AX53" s="297">
        <v>20011957</v>
      </c>
      <c r="AY53" s="297">
        <v>9445116</v>
      </c>
      <c r="AZ53" s="297">
        <v>9445116</v>
      </c>
      <c r="BA53" s="297">
        <v>0</v>
      </c>
      <c r="BB53" s="297">
        <v>0</v>
      </c>
      <c r="BC53" s="297">
        <v>77555267</v>
      </c>
      <c r="BD53" s="397">
        <v>448651</v>
      </c>
      <c r="BE53" s="297">
        <v>186036</v>
      </c>
      <c r="BF53" s="297">
        <v>154546</v>
      </c>
      <c r="BG53" s="297">
        <v>108069</v>
      </c>
      <c r="BH53" s="297">
        <v>0</v>
      </c>
      <c r="BI53" s="297">
        <v>0</v>
      </c>
      <c r="BJ53" s="297">
        <v>0</v>
      </c>
      <c r="BK53" s="297">
        <v>448651</v>
      </c>
      <c r="BL53" s="299">
        <v>611900</v>
      </c>
      <c r="BM53" s="297">
        <v>152975</v>
      </c>
      <c r="BN53" s="297">
        <v>152975</v>
      </c>
      <c r="BO53" s="297">
        <v>152975</v>
      </c>
      <c r="BP53" s="297">
        <v>152975</v>
      </c>
      <c r="BQ53" s="297">
        <v>0</v>
      </c>
      <c r="BR53" s="297">
        <v>0</v>
      </c>
      <c r="BS53" s="297">
        <v>611900</v>
      </c>
      <c r="BT53" s="397">
        <v>1884091</v>
      </c>
      <c r="BU53" s="297">
        <v>387195</v>
      </c>
      <c r="BV53" s="297">
        <v>387195</v>
      </c>
      <c r="BW53" s="297">
        <v>387195</v>
      </c>
      <c r="BX53" s="297">
        <v>387195</v>
      </c>
      <c r="BY53" s="297">
        <v>335311</v>
      </c>
      <c r="BZ53" s="297">
        <v>0</v>
      </c>
      <c r="CA53" s="297">
        <v>1884091</v>
      </c>
      <c r="CB53" s="299">
        <v>5940474.9422628004</v>
      </c>
      <c r="CC53" s="297">
        <v>5262178</v>
      </c>
      <c r="CD53" s="297">
        <v>408783</v>
      </c>
      <c r="CE53" s="297">
        <v>269514</v>
      </c>
      <c r="CF53" s="297">
        <v>0</v>
      </c>
      <c r="CG53" s="297">
        <v>0</v>
      </c>
      <c r="CH53" s="297">
        <v>0</v>
      </c>
      <c r="CI53" s="297">
        <v>5940474.9422628004</v>
      </c>
    </row>
    <row r="54" spans="1:87">
      <c r="A54" s="295">
        <v>21200</v>
      </c>
      <c r="B54" s="296" t="s">
        <v>411</v>
      </c>
      <c r="C54" s="299">
        <v>-12581107</v>
      </c>
      <c r="D54" s="297">
        <v>-2101719</v>
      </c>
      <c r="E54" s="297">
        <v>25286</v>
      </c>
      <c r="F54" s="297">
        <v>-1277689</v>
      </c>
      <c r="G54" s="297">
        <v>934308</v>
      </c>
      <c r="H54" s="297">
        <v>0</v>
      </c>
      <c r="I54" s="297">
        <v>-15000921</v>
      </c>
      <c r="J54" s="356">
        <v>96716720</v>
      </c>
      <c r="K54" s="357">
        <v>115043132</v>
      </c>
      <c r="L54" s="357">
        <v>81874387</v>
      </c>
      <c r="M54" s="357">
        <v>78324231</v>
      </c>
      <c r="N54" s="357">
        <v>121116048</v>
      </c>
      <c r="O54" s="356">
        <v>9540484</v>
      </c>
      <c r="P54" s="357">
        <v>3742128.78</v>
      </c>
      <c r="Q54" s="357">
        <v>5798355.2200000007</v>
      </c>
      <c r="R54" s="398">
        <v>6.6799999999999998E-2</v>
      </c>
      <c r="S54" s="399">
        <v>3.1284122000000002E-3</v>
      </c>
      <c r="T54" s="400">
        <v>96716720</v>
      </c>
      <c r="U54" s="400">
        <v>56019891.916167662</v>
      </c>
      <c r="V54" s="401">
        <v>1.7264710211282468</v>
      </c>
      <c r="W54" s="401">
        <v>7.7152503694909322E-2</v>
      </c>
      <c r="X54" s="397">
        <v>6132799</v>
      </c>
      <c r="Y54" s="297">
        <v>2185077</v>
      </c>
      <c r="Z54" s="297">
        <v>2185077</v>
      </c>
      <c r="AA54" s="297">
        <v>1081523</v>
      </c>
      <c r="AB54" s="297">
        <v>681122</v>
      </c>
      <c r="AC54" s="297">
        <v>0</v>
      </c>
      <c r="AD54" s="297">
        <v>0</v>
      </c>
      <c r="AE54" s="297">
        <v>6132799</v>
      </c>
      <c r="AF54" s="299">
        <v>4261228</v>
      </c>
      <c r="AG54" s="299">
        <v>3547104</v>
      </c>
      <c r="AH54" s="299">
        <v>178531</v>
      </c>
      <c r="AI54" s="299">
        <v>178531</v>
      </c>
      <c r="AJ54" s="299">
        <v>178531</v>
      </c>
      <c r="AK54" s="299">
        <v>178531</v>
      </c>
      <c r="AL54" s="299">
        <v>0</v>
      </c>
      <c r="AM54" s="297">
        <v>4261228</v>
      </c>
      <c r="AN54" s="397">
        <v>7910595</v>
      </c>
      <c r="AO54" s="297">
        <v>1962720</v>
      </c>
      <c r="AP54" s="297">
        <v>1962720</v>
      </c>
      <c r="AQ54" s="297">
        <v>1962720</v>
      </c>
      <c r="AR54" s="297">
        <v>1011218</v>
      </c>
      <c r="AS54" s="297">
        <v>1011218</v>
      </c>
      <c r="AT54" s="297">
        <v>0</v>
      </c>
      <c r="AU54" s="297">
        <v>7910595</v>
      </c>
      <c r="AV54" s="299">
        <v>23504265</v>
      </c>
      <c r="AW54" s="297">
        <v>11714384</v>
      </c>
      <c r="AX54" s="297">
        <v>6064918</v>
      </c>
      <c r="AY54" s="297">
        <v>2862481</v>
      </c>
      <c r="AZ54" s="297">
        <v>2862481</v>
      </c>
      <c r="BA54" s="297">
        <v>0</v>
      </c>
      <c r="BB54" s="297">
        <v>0</v>
      </c>
      <c r="BC54" s="297">
        <v>23504265</v>
      </c>
      <c r="BD54" s="397">
        <v>135970</v>
      </c>
      <c r="BE54" s="297">
        <v>56381</v>
      </c>
      <c r="BF54" s="297">
        <v>46837</v>
      </c>
      <c r="BG54" s="297">
        <v>32752</v>
      </c>
      <c r="BH54" s="297">
        <v>0</v>
      </c>
      <c r="BI54" s="297">
        <v>0</v>
      </c>
      <c r="BJ54" s="297">
        <v>0</v>
      </c>
      <c r="BK54" s="297">
        <v>135970</v>
      </c>
      <c r="BL54" s="299">
        <v>185444</v>
      </c>
      <c r="BM54" s="297">
        <v>46361</v>
      </c>
      <c r="BN54" s="297">
        <v>46361</v>
      </c>
      <c r="BO54" s="297">
        <v>46361</v>
      </c>
      <c r="BP54" s="297">
        <v>46361</v>
      </c>
      <c r="BQ54" s="297">
        <v>0</v>
      </c>
      <c r="BR54" s="297">
        <v>0</v>
      </c>
      <c r="BS54" s="297">
        <v>185444</v>
      </c>
      <c r="BT54" s="397">
        <v>571002</v>
      </c>
      <c r="BU54" s="297">
        <v>117345</v>
      </c>
      <c r="BV54" s="297">
        <v>117345</v>
      </c>
      <c r="BW54" s="297">
        <v>117345</v>
      </c>
      <c r="BX54" s="297">
        <v>117345</v>
      </c>
      <c r="BY54" s="297">
        <v>101621</v>
      </c>
      <c r="BZ54" s="297">
        <v>0</v>
      </c>
      <c r="CA54" s="297">
        <v>571002</v>
      </c>
      <c r="CB54" s="299">
        <v>1800348.35093382</v>
      </c>
      <c r="CC54" s="297">
        <v>1594780</v>
      </c>
      <c r="CD54" s="297">
        <v>123888</v>
      </c>
      <c r="CE54" s="297">
        <v>81680</v>
      </c>
      <c r="CF54" s="297">
        <v>0</v>
      </c>
      <c r="CG54" s="297">
        <v>0</v>
      </c>
      <c r="CH54" s="297">
        <v>0</v>
      </c>
      <c r="CI54" s="297">
        <v>1800348.35093382</v>
      </c>
    </row>
    <row r="55" spans="1:87">
      <c r="A55" s="295">
        <v>21300</v>
      </c>
      <c r="B55" s="296" t="s">
        <v>412</v>
      </c>
      <c r="C55" s="299">
        <v>-147380285</v>
      </c>
      <c r="D55" s="297">
        <v>-29338195</v>
      </c>
      <c r="E55" s="297">
        <v>-11523822</v>
      </c>
      <c r="F55" s="297">
        <v>-25718621</v>
      </c>
      <c r="G55" s="297">
        <v>8433216</v>
      </c>
      <c r="H55" s="297">
        <v>0</v>
      </c>
      <c r="I55" s="297">
        <v>-205527707</v>
      </c>
      <c r="J55" s="356">
        <v>1183066098</v>
      </c>
      <c r="K55" s="357">
        <v>1407239926</v>
      </c>
      <c r="L55" s="357">
        <v>1001510517</v>
      </c>
      <c r="M55" s="357">
        <v>958084010</v>
      </c>
      <c r="N55" s="357">
        <v>1481525537</v>
      </c>
      <c r="O55" s="356">
        <v>116701882</v>
      </c>
      <c r="P55" s="357">
        <v>45282492.539999999</v>
      </c>
      <c r="Q55" s="357">
        <v>71419389.460000008</v>
      </c>
      <c r="R55" s="398">
        <v>6.6799999999999998E-2</v>
      </c>
      <c r="S55" s="399">
        <v>3.8267617300000001E-2</v>
      </c>
      <c r="T55" s="400">
        <v>1183066098</v>
      </c>
      <c r="U55" s="400">
        <v>677881624.85029936</v>
      </c>
      <c r="V55" s="401">
        <v>1.7452399572879167</v>
      </c>
      <c r="W55" s="401">
        <v>7.7152503694909322E-2</v>
      </c>
      <c r="X55" s="397">
        <v>57818639</v>
      </c>
      <c r="Y55" s="297">
        <v>26094590</v>
      </c>
      <c r="Z55" s="297">
        <v>26094590</v>
      </c>
      <c r="AA55" s="297">
        <v>4391859</v>
      </c>
      <c r="AB55" s="297">
        <v>1237600</v>
      </c>
      <c r="AC55" s="297">
        <v>0</v>
      </c>
      <c r="AD55" s="297">
        <v>0</v>
      </c>
      <c r="AE55" s="297">
        <v>57818639</v>
      </c>
      <c r="AF55" s="299">
        <v>56957290</v>
      </c>
      <c r="AG55" s="299">
        <v>36239938</v>
      </c>
      <c r="AH55" s="299">
        <v>5179338</v>
      </c>
      <c r="AI55" s="299">
        <v>5179338</v>
      </c>
      <c r="AJ55" s="299">
        <v>5179338</v>
      </c>
      <c r="AK55" s="299">
        <v>5179338</v>
      </c>
      <c r="AL55" s="299">
        <v>0</v>
      </c>
      <c r="AM55" s="297">
        <v>56957290</v>
      </c>
      <c r="AN55" s="397">
        <v>96764621</v>
      </c>
      <c r="AO55" s="297">
        <v>24008542</v>
      </c>
      <c r="AP55" s="297">
        <v>24008542</v>
      </c>
      <c r="AQ55" s="297">
        <v>24008542</v>
      </c>
      <c r="AR55" s="297">
        <v>12369497</v>
      </c>
      <c r="AS55" s="297">
        <v>12369497</v>
      </c>
      <c r="AT55" s="297">
        <v>0</v>
      </c>
      <c r="AU55" s="297">
        <v>96764621</v>
      </c>
      <c r="AV55" s="299">
        <v>287510774</v>
      </c>
      <c r="AW55" s="297">
        <v>143293641</v>
      </c>
      <c r="AX55" s="297">
        <v>74187783</v>
      </c>
      <c r="AY55" s="297">
        <v>35014675</v>
      </c>
      <c r="AZ55" s="297">
        <v>35014675</v>
      </c>
      <c r="BA55" s="297">
        <v>0</v>
      </c>
      <c r="BB55" s="297">
        <v>0</v>
      </c>
      <c r="BC55" s="297">
        <v>287510774</v>
      </c>
      <c r="BD55" s="397">
        <v>1663227</v>
      </c>
      <c r="BE55" s="297">
        <v>689669</v>
      </c>
      <c r="BF55" s="297">
        <v>572929</v>
      </c>
      <c r="BG55" s="297">
        <v>400629</v>
      </c>
      <c r="BH55" s="297">
        <v>0</v>
      </c>
      <c r="BI55" s="297">
        <v>0</v>
      </c>
      <c r="BJ55" s="297">
        <v>0</v>
      </c>
      <c r="BK55" s="297">
        <v>1663227</v>
      </c>
      <c r="BL55" s="299">
        <v>2268412</v>
      </c>
      <c r="BM55" s="297">
        <v>567103</v>
      </c>
      <c r="BN55" s="297">
        <v>567103</v>
      </c>
      <c r="BO55" s="297">
        <v>567103</v>
      </c>
      <c r="BP55" s="297">
        <v>567103</v>
      </c>
      <c r="BQ55" s="297">
        <v>0</v>
      </c>
      <c r="BR55" s="297">
        <v>0</v>
      </c>
      <c r="BS55" s="297">
        <v>2268412</v>
      </c>
      <c r="BT55" s="397">
        <v>6984651</v>
      </c>
      <c r="BU55" s="297">
        <v>1435399</v>
      </c>
      <c r="BV55" s="297">
        <v>1435399</v>
      </c>
      <c r="BW55" s="297">
        <v>1435399</v>
      </c>
      <c r="BX55" s="297">
        <v>1435399</v>
      </c>
      <c r="BY55" s="297">
        <v>1243056</v>
      </c>
      <c r="BZ55" s="297">
        <v>0</v>
      </c>
      <c r="CA55" s="297">
        <v>6984651</v>
      </c>
      <c r="CB55" s="299">
        <v>22022367.033417631</v>
      </c>
      <c r="CC55" s="297">
        <v>19507803</v>
      </c>
      <c r="CD55" s="297">
        <v>1515431</v>
      </c>
      <c r="CE55" s="297">
        <v>999134</v>
      </c>
      <c r="CF55" s="297">
        <v>0</v>
      </c>
      <c r="CG55" s="297">
        <v>0</v>
      </c>
      <c r="CH55" s="297">
        <v>0</v>
      </c>
      <c r="CI55" s="297">
        <v>22022367.033417631</v>
      </c>
    </row>
    <row r="56" spans="1:87">
      <c r="A56" s="295">
        <v>21520</v>
      </c>
      <c r="B56" s="296" t="s">
        <v>41</v>
      </c>
      <c r="C56" s="299">
        <v>-264852008</v>
      </c>
      <c r="D56" s="297">
        <v>-38462561</v>
      </c>
      <c r="E56" s="297">
        <v>5719457</v>
      </c>
      <c r="F56" s="297">
        <v>-25173527</v>
      </c>
      <c r="G56" s="297">
        <v>37713837</v>
      </c>
      <c r="H56" s="297">
        <v>0</v>
      </c>
      <c r="I56" s="297">
        <v>-285054802</v>
      </c>
      <c r="J56" s="356">
        <v>2212739626</v>
      </c>
      <c r="K56" s="357">
        <v>2632021619</v>
      </c>
      <c r="L56" s="357">
        <v>1873168379</v>
      </c>
      <c r="M56" s="357">
        <v>1791945908</v>
      </c>
      <c r="N56" s="357">
        <v>2770961205</v>
      </c>
      <c r="O56" s="356">
        <v>218272572</v>
      </c>
      <c r="P56" s="357">
        <v>83754213.230000004</v>
      </c>
      <c r="Q56" s="357">
        <v>134518358.76999998</v>
      </c>
      <c r="R56" s="398">
        <v>6.6799999999999998E-2</v>
      </c>
      <c r="S56" s="399">
        <v>7.1573577599999993E-2</v>
      </c>
      <c r="T56" s="400">
        <v>2212739626</v>
      </c>
      <c r="U56" s="400">
        <v>1253805587.2754493</v>
      </c>
      <c r="V56" s="401">
        <v>1.7648187633366177</v>
      </c>
      <c r="W56" s="401">
        <v>7.7152503694909322E-2</v>
      </c>
      <c r="X56" s="397">
        <v>164667774</v>
      </c>
      <c r="Y56" s="297">
        <v>55528632</v>
      </c>
      <c r="Z56" s="297">
        <v>55528632</v>
      </c>
      <c r="AA56" s="297">
        <v>25800103</v>
      </c>
      <c r="AB56" s="297">
        <v>15556717</v>
      </c>
      <c r="AC56" s="297">
        <v>12253690</v>
      </c>
      <c r="AD56" s="297">
        <v>0</v>
      </c>
      <c r="AE56" s="297">
        <v>164667774</v>
      </c>
      <c r="AF56" s="299">
        <v>63704209</v>
      </c>
      <c r="AG56" s="299">
        <v>63704209</v>
      </c>
      <c r="AH56" s="299">
        <v>0</v>
      </c>
      <c r="AI56" s="299">
        <v>0</v>
      </c>
      <c r="AJ56" s="299">
        <v>0</v>
      </c>
      <c r="AK56" s="299">
        <v>0</v>
      </c>
      <c r="AL56" s="299">
        <v>0</v>
      </c>
      <c r="AM56" s="297">
        <v>63704209</v>
      </c>
      <c r="AN56" s="397">
        <v>180983050</v>
      </c>
      <c r="AO56" s="297">
        <v>44904213</v>
      </c>
      <c r="AP56" s="297">
        <v>44904213</v>
      </c>
      <c r="AQ56" s="297">
        <v>44904213</v>
      </c>
      <c r="AR56" s="297">
        <v>23135205</v>
      </c>
      <c r="AS56" s="297">
        <v>23135205</v>
      </c>
      <c r="AT56" s="297">
        <v>0</v>
      </c>
      <c r="AU56" s="297">
        <v>180983050</v>
      </c>
      <c r="AV56" s="299">
        <v>537743820</v>
      </c>
      <c r="AW56" s="297">
        <v>268008285</v>
      </c>
      <c r="AX56" s="297">
        <v>138756615</v>
      </c>
      <c r="AY56" s="297">
        <v>65489460</v>
      </c>
      <c r="AZ56" s="297">
        <v>65489460</v>
      </c>
      <c r="BA56" s="297">
        <v>0</v>
      </c>
      <c r="BB56" s="297">
        <v>0</v>
      </c>
      <c r="BC56" s="297">
        <v>537743820</v>
      </c>
      <c r="BD56" s="397">
        <v>3110805</v>
      </c>
      <c r="BE56" s="297">
        <v>1289917</v>
      </c>
      <c r="BF56" s="297">
        <v>1071574</v>
      </c>
      <c r="BG56" s="297">
        <v>749314</v>
      </c>
      <c r="BH56" s="297">
        <v>0</v>
      </c>
      <c r="BI56" s="297">
        <v>0</v>
      </c>
      <c r="BJ56" s="297">
        <v>0</v>
      </c>
      <c r="BK56" s="297">
        <v>3110805</v>
      </c>
      <c r="BL56" s="299">
        <v>4242712</v>
      </c>
      <c r="BM56" s="297">
        <v>1060678</v>
      </c>
      <c r="BN56" s="297">
        <v>1060678</v>
      </c>
      <c r="BO56" s="297">
        <v>1060678</v>
      </c>
      <c r="BP56" s="297">
        <v>1060678</v>
      </c>
      <c r="BQ56" s="297">
        <v>0</v>
      </c>
      <c r="BR56" s="297">
        <v>0</v>
      </c>
      <c r="BS56" s="297">
        <v>4242712</v>
      </c>
      <c r="BT56" s="397">
        <v>13063694</v>
      </c>
      <c r="BU56" s="297">
        <v>2684688</v>
      </c>
      <c r="BV56" s="297">
        <v>2684688</v>
      </c>
      <c r="BW56" s="297">
        <v>2684688</v>
      </c>
      <c r="BX56" s="297">
        <v>2684688</v>
      </c>
      <c r="BY56" s="297">
        <v>2324942</v>
      </c>
      <c r="BZ56" s="297">
        <v>0</v>
      </c>
      <c r="CA56" s="297">
        <v>13063694</v>
      </c>
      <c r="CB56" s="299">
        <v>41189384.315338559</v>
      </c>
      <c r="CC56" s="297">
        <v>36486286</v>
      </c>
      <c r="CD56" s="297">
        <v>2834376</v>
      </c>
      <c r="CE56" s="297">
        <v>1868723</v>
      </c>
      <c r="CF56" s="297">
        <v>0</v>
      </c>
      <c r="CG56" s="297">
        <v>0</v>
      </c>
      <c r="CH56" s="297">
        <v>0</v>
      </c>
      <c r="CI56" s="297">
        <v>41189384.315338559</v>
      </c>
    </row>
    <row r="57" spans="1:87">
      <c r="A57" s="295">
        <v>21525</v>
      </c>
      <c r="B57" s="296" t="s">
        <v>413</v>
      </c>
      <c r="C57" s="299">
        <v>-6278397</v>
      </c>
      <c r="D57" s="297">
        <v>-1521753</v>
      </c>
      <c r="E57" s="297">
        <v>1035978</v>
      </c>
      <c r="F57" s="297">
        <v>360723</v>
      </c>
      <c r="G57" s="297">
        <v>1736101</v>
      </c>
      <c r="H57" s="297">
        <v>0</v>
      </c>
      <c r="I57" s="297">
        <v>-4667348</v>
      </c>
      <c r="J57" s="356">
        <v>56506304</v>
      </c>
      <c r="K57" s="357">
        <v>67213427</v>
      </c>
      <c r="L57" s="357">
        <v>47834738</v>
      </c>
      <c r="M57" s="357">
        <v>45760576</v>
      </c>
      <c r="N57" s="357">
        <v>70761500</v>
      </c>
      <c r="O57" s="356">
        <v>5573984</v>
      </c>
      <c r="P57" s="357">
        <v>2185590.91</v>
      </c>
      <c r="Q57" s="357">
        <v>3388393.09</v>
      </c>
      <c r="R57" s="398">
        <v>6.6799999999999998E-2</v>
      </c>
      <c r="S57" s="399">
        <v>1.8277606000000001E-3</v>
      </c>
      <c r="T57" s="400">
        <v>56506304</v>
      </c>
      <c r="U57" s="400">
        <v>32718426.796407189</v>
      </c>
      <c r="V57" s="401">
        <v>1.7270483190287425</v>
      </c>
      <c r="W57" s="401">
        <v>7.7152503694909322E-2</v>
      </c>
      <c r="X57" s="397">
        <v>7133095</v>
      </c>
      <c r="Y57" s="297">
        <v>1548774</v>
      </c>
      <c r="Z57" s="297">
        <v>1548774</v>
      </c>
      <c r="AA57" s="297">
        <v>1548774</v>
      </c>
      <c r="AB57" s="297">
        <v>1400843</v>
      </c>
      <c r="AC57" s="297">
        <v>1085930</v>
      </c>
      <c r="AD57" s="297">
        <v>0</v>
      </c>
      <c r="AE57" s="297">
        <v>7133095</v>
      </c>
      <c r="AF57" s="299">
        <v>1942767</v>
      </c>
      <c r="AG57" s="299">
        <v>1272475</v>
      </c>
      <c r="AH57" s="299">
        <v>670292</v>
      </c>
      <c r="AI57" s="299">
        <v>0</v>
      </c>
      <c r="AJ57" s="299">
        <v>0</v>
      </c>
      <c r="AK57" s="299">
        <v>0</v>
      </c>
      <c r="AL57" s="299">
        <v>0</v>
      </c>
      <c r="AM57" s="297">
        <v>1942767</v>
      </c>
      <c r="AN57" s="397">
        <v>4621729</v>
      </c>
      <c r="AO57" s="297">
        <v>1146710</v>
      </c>
      <c r="AP57" s="297">
        <v>1146710</v>
      </c>
      <c r="AQ57" s="297">
        <v>1146710</v>
      </c>
      <c r="AR57" s="297">
        <v>590799</v>
      </c>
      <c r="AS57" s="297">
        <v>590799</v>
      </c>
      <c r="AT57" s="297">
        <v>0</v>
      </c>
      <c r="AU57" s="297">
        <v>4621729</v>
      </c>
      <c r="AV57" s="299">
        <v>13732260</v>
      </c>
      <c r="AW57" s="297">
        <v>6844076</v>
      </c>
      <c r="AX57" s="297">
        <v>3543401</v>
      </c>
      <c r="AY57" s="297">
        <v>1672392</v>
      </c>
      <c r="AZ57" s="297">
        <v>1672392</v>
      </c>
      <c r="BA57" s="297">
        <v>0</v>
      </c>
      <c r="BB57" s="297">
        <v>0</v>
      </c>
      <c r="BC57" s="297">
        <v>13732260</v>
      </c>
      <c r="BD57" s="397">
        <v>79440</v>
      </c>
      <c r="BE57" s="297">
        <v>32940</v>
      </c>
      <c r="BF57" s="297">
        <v>27365</v>
      </c>
      <c r="BG57" s="297">
        <v>19135</v>
      </c>
      <c r="BH57" s="297">
        <v>0</v>
      </c>
      <c r="BI57" s="297">
        <v>0</v>
      </c>
      <c r="BJ57" s="297">
        <v>0</v>
      </c>
      <c r="BK57" s="297">
        <v>79440</v>
      </c>
      <c r="BL57" s="299">
        <v>108344</v>
      </c>
      <c r="BM57" s="297">
        <v>27086</v>
      </c>
      <c r="BN57" s="297">
        <v>27086</v>
      </c>
      <c r="BO57" s="297">
        <v>27086</v>
      </c>
      <c r="BP57" s="297">
        <v>27086</v>
      </c>
      <c r="BQ57" s="297">
        <v>0</v>
      </c>
      <c r="BR57" s="297">
        <v>0</v>
      </c>
      <c r="BS57" s="297">
        <v>108344</v>
      </c>
      <c r="BT57" s="397">
        <v>333605</v>
      </c>
      <c r="BU57" s="297">
        <v>68558</v>
      </c>
      <c r="BV57" s="297">
        <v>68558</v>
      </c>
      <c r="BW57" s="297">
        <v>68558</v>
      </c>
      <c r="BX57" s="297">
        <v>68558</v>
      </c>
      <c r="BY57" s="297">
        <v>59372</v>
      </c>
      <c r="BZ57" s="297">
        <v>0</v>
      </c>
      <c r="CA57" s="297">
        <v>333605</v>
      </c>
      <c r="CB57" s="299">
        <v>1051845.3361458601</v>
      </c>
      <c r="CC57" s="297">
        <v>931743</v>
      </c>
      <c r="CD57" s="297">
        <v>72381</v>
      </c>
      <c r="CE57" s="297">
        <v>47721</v>
      </c>
      <c r="CF57" s="297">
        <v>0</v>
      </c>
      <c r="CG57" s="297">
        <v>0</v>
      </c>
      <c r="CH57" s="297">
        <v>0</v>
      </c>
      <c r="CI57" s="297">
        <v>1051845.3361458601</v>
      </c>
    </row>
    <row r="58" spans="1:87" ht="31.5">
      <c r="A58" s="295">
        <v>21525.1</v>
      </c>
      <c r="B58" s="296" t="s">
        <v>715</v>
      </c>
      <c r="C58" s="299">
        <v>47041</v>
      </c>
      <c r="D58" s="297">
        <v>251789</v>
      </c>
      <c r="E58" s="297">
        <v>132831</v>
      </c>
      <c r="F58" s="297">
        <v>109100</v>
      </c>
      <c r="G58" s="297">
        <v>119684</v>
      </c>
      <c r="H58" s="297">
        <v>0</v>
      </c>
      <c r="I58" s="297">
        <v>660445</v>
      </c>
      <c r="J58" s="356">
        <v>4919144</v>
      </c>
      <c r="K58" s="357">
        <v>5851250</v>
      </c>
      <c r="L58" s="357">
        <v>4164243</v>
      </c>
      <c r="M58" s="357">
        <v>3983677</v>
      </c>
      <c r="N58" s="357">
        <v>6160127</v>
      </c>
      <c r="O58" s="356">
        <v>485242</v>
      </c>
      <c r="P58" s="357">
        <v>250045</v>
      </c>
      <c r="Q58" s="357">
        <v>235197</v>
      </c>
      <c r="R58" s="398">
        <v>6.6799999999999998E-2</v>
      </c>
      <c r="S58" s="399">
        <v>1.591153E-4</v>
      </c>
      <c r="T58" s="400">
        <v>4919144</v>
      </c>
      <c r="U58" s="400">
        <v>3743188.6227544909</v>
      </c>
      <c r="V58" s="401">
        <v>1.3141587282289189</v>
      </c>
      <c r="W58" s="401">
        <v>7.7152503694909322E-2</v>
      </c>
      <c r="X58" s="397">
        <v>1585128</v>
      </c>
      <c r="Y58" s="297">
        <v>639834</v>
      </c>
      <c r="Z58" s="297">
        <v>482916</v>
      </c>
      <c r="AA58" s="297">
        <v>199647</v>
      </c>
      <c r="AB58" s="297">
        <v>199647</v>
      </c>
      <c r="AC58" s="297">
        <v>63084</v>
      </c>
      <c r="AD58" s="297">
        <v>0</v>
      </c>
      <c r="AE58" s="297">
        <v>1585128</v>
      </c>
      <c r="AF58" s="299">
        <v>66525</v>
      </c>
      <c r="AG58" s="299">
        <v>22175</v>
      </c>
      <c r="AH58" s="299">
        <v>22175</v>
      </c>
      <c r="AI58" s="299">
        <v>22175</v>
      </c>
      <c r="AJ58" s="299">
        <v>0</v>
      </c>
      <c r="AK58" s="299">
        <v>0</v>
      </c>
      <c r="AL58" s="299">
        <v>0</v>
      </c>
      <c r="AM58" s="297">
        <v>66525</v>
      </c>
      <c r="AN58" s="397">
        <v>402344</v>
      </c>
      <c r="AO58" s="297">
        <v>99827</v>
      </c>
      <c r="AP58" s="297">
        <v>99827</v>
      </c>
      <c r="AQ58" s="297">
        <v>99827</v>
      </c>
      <c r="AR58" s="297">
        <v>51432</v>
      </c>
      <c r="AS58" s="297">
        <v>51432</v>
      </c>
      <c r="AT58" s="297">
        <v>0</v>
      </c>
      <c r="AU58" s="297">
        <v>402344</v>
      </c>
      <c r="AV58" s="299">
        <v>1195459</v>
      </c>
      <c r="AW58" s="297">
        <v>595810</v>
      </c>
      <c r="AX58" s="297">
        <v>308470</v>
      </c>
      <c r="AY58" s="297">
        <v>145590</v>
      </c>
      <c r="AZ58" s="297">
        <v>145590</v>
      </c>
      <c r="BA58" s="297">
        <v>0</v>
      </c>
      <c r="BB58" s="297">
        <v>0</v>
      </c>
      <c r="BC58" s="297">
        <v>1195459</v>
      </c>
      <c r="BD58" s="397">
        <v>6916</v>
      </c>
      <c r="BE58" s="297">
        <v>2868</v>
      </c>
      <c r="BF58" s="297">
        <v>2382</v>
      </c>
      <c r="BG58" s="297">
        <v>1666</v>
      </c>
      <c r="BH58" s="297">
        <v>0</v>
      </c>
      <c r="BI58" s="297">
        <v>0</v>
      </c>
      <c r="BJ58" s="297">
        <v>0</v>
      </c>
      <c r="BK58" s="297">
        <v>6916</v>
      </c>
      <c r="BL58" s="299">
        <v>9432</v>
      </c>
      <c r="BM58" s="297">
        <v>2358</v>
      </c>
      <c r="BN58" s="297">
        <v>2358</v>
      </c>
      <c r="BO58" s="297">
        <v>2358</v>
      </c>
      <c r="BP58" s="297">
        <v>2358</v>
      </c>
      <c r="BQ58" s="297">
        <v>0</v>
      </c>
      <c r="BR58" s="297">
        <v>0</v>
      </c>
      <c r="BS58" s="297">
        <v>9432</v>
      </c>
      <c r="BT58" s="397">
        <v>29042</v>
      </c>
      <c r="BU58" s="297">
        <v>5968</v>
      </c>
      <c r="BV58" s="297">
        <v>5968</v>
      </c>
      <c r="BW58" s="297">
        <v>5968</v>
      </c>
      <c r="BX58" s="297">
        <v>5968</v>
      </c>
      <c r="BY58" s="297">
        <v>5169</v>
      </c>
      <c r="BZ58" s="297">
        <v>0</v>
      </c>
      <c r="CA58" s="297">
        <v>29042</v>
      </c>
      <c r="CB58" s="299">
        <v>91568.166101430004</v>
      </c>
      <c r="CC58" s="297">
        <v>81113</v>
      </c>
      <c r="CD58" s="297">
        <v>6301</v>
      </c>
      <c r="CE58" s="297">
        <v>4154</v>
      </c>
      <c r="CF58" s="297">
        <v>0</v>
      </c>
      <c r="CG58" s="297">
        <v>0</v>
      </c>
      <c r="CH58" s="297">
        <v>0</v>
      </c>
      <c r="CI58" s="297">
        <v>91568.166101430004</v>
      </c>
    </row>
    <row r="59" spans="1:87">
      <c r="A59" s="295">
        <v>21550</v>
      </c>
      <c r="B59" s="296" t="s">
        <v>414</v>
      </c>
      <c r="C59" s="299">
        <v>-121976585</v>
      </c>
      <c r="D59" s="297">
        <v>-15227355</v>
      </c>
      <c r="E59" s="297">
        <v>29575086</v>
      </c>
      <c r="F59" s="297">
        <v>-6815913</v>
      </c>
      <c r="G59" s="297">
        <v>24308288</v>
      </c>
      <c r="H59" s="297">
        <v>0</v>
      </c>
      <c r="I59" s="297">
        <v>-90136479</v>
      </c>
      <c r="J59" s="356">
        <v>1397152283</v>
      </c>
      <c r="K59" s="357">
        <v>1661892330</v>
      </c>
      <c r="L59" s="357">
        <v>1182742626</v>
      </c>
      <c r="M59" s="357">
        <v>1131457713</v>
      </c>
      <c r="N59" s="357">
        <v>1749620573</v>
      </c>
      <c r="O59" s="356">
        <v>137820111</v>
      </c>
      <c r="P59" s="357">
        <v>51703028.160000004</v>
      </c>
      <c r="Q59" s="357">
        <v>86117082.840000004</v>
      </c>
      <c r="R59" s="398">
        <v>6.6799999999999998E-2</v>
      </c>
      <c r="S59" s="399">
        <v>4.5192478199999997E-2</v>
      </c>
      <c r="T59" s="400">
        <v>1397152283</v>
      </c>
      <c r="U59" s="400">
        <v>773997427.54491031</v>
      </c>
      <c r="V59" s="401">
        <v>1.8051123082304197</v>
      </c>
      <c r="W59" s="401">
        <v>7.7152503694909322E-2</v>
      </c>
      <c r="X59" s="397">
        <v>157628163</v>
      </c>
      <c r="Y59" s="297">
        <v>44119894</v>
      </c>
      <c r="Z59" s="297">
        <v>44119894</v>
      </c>
      <c r="AA59" s="297">
        <v>42254264</v>
      </c>
      <c r="AB59" s="297">
        <v>18901688</v>
      </c>
      <c r="AC59" s="297">
        <v>8232423</v>
      </c>
      <c r="AD59" s="297">
        <v>0</v>
      </c>
      <c r="AE59" s="297">
        <v>157628163</v>
      </c>
      <c r="AF59" s="299">
        <v>4027677</v>
      </c>
      <c r="AG59" s="299">
        <v>4027677</v>
      </c>
      <c r="AH59" s="299">
        <v>0</v>
      </c>
      <c r="AI59" s="299">
        <v>0</v>
      </c>
      <c r="AJ59" s="299">
        <v>0</v>
      </c>
      <c r="AK59" s="299">
        <v>0</v>
      </c>
      <c r="AL59" s="299">
        <v>0</v>
      </c>
      <c r="AM59" s="297">
        <v>4027677</v>
      </c>
      <c r="AN59" s="397">
        <v>114275027</v>
      </c>
      <c r="AO59" s="297">
        <v>28353098</v>
      </c>
      <c r="AP59" s="297">
        <v>28353098</v>
      </c>
      <c r="AQ59" s="297">
        <v>28353098</v>
      </c>
      <c r="AR59" s="297">
        <v>14607866</v>
      </c>
      <c r="AS59" s="297">
        <v>14607866</v>
      </c>
      <c r="AT59" s="297">
        <v>0</v>
      </c>
      <c r="AU59" s="297">
        <v>114275027</v>
      </c>
      <c r="AV59" s="299">
        <v>339538370</v>
      </c>
      <c r="AW59" s="297">
        <v>169223881</v>
      </c>
      <c r="AX59" s="297">
        <v>87612713</v>
      </c>
      <c r="AY59" s="297">
        <v>41350888</v>
      </c>
      <c r="AZ59" s="297">
        <v>41350888</v>
      </c>
      <c r="BA59" s="297">
        <v>0</v>
      </c>
      <c r="BB59" s="297">
        <v>0</v>
      </c>
      <c r="BC59" s="297">
        <v>339538370</v>
      </c>
      <c r="BD59" s="397">
        <v>1964203</v>
      </c>
      <c r="BE59" s="297">
        <v>814471</v>
      </c>
      <c r="BF59" s="297">
        <v>676606</v>
      </c>
      <c r="BG59" s="297">
        <v>473126</v>
      </c>
      <c r="BH59" s="297">
        <v>0</v>
      </c>
      <c r="BI59" s="297">
        <v>0</v>
      </c>
      <c r="BJ59" s="297">
        <v>0</v>
      </c>
      <c r="BK59" s="297">
        <v>1964203</v>
      </c>
      <c r="BL59" s="299">
        <v>2678904</v>
      </c>
      <c r="BM59" s="297">
        <v>669726</v>
      </c>
      <c r="BN59" s="297">
        <v>669726</v>
      </c>
      <c r="BO59" s="297">
        <v>669726</v>
      </c>
      <c r="BP59" s="297">
        <v>669726</v>
      </c>
      <c r="BQ59" s="297">
        <v>0</v>
      </c>
      <c r="BR59" s="297">
        <v>0</v>
      </c>
      <c r="BS59" s="297">
        <v>2678904</v>
      </c>
      <c r="BT59" s="397">
        <v>8248585</v>
      </c>
      <c r="BU59" s="297">
        <v>1695147</v>
      </c>
      <c r="BV59" s="297">
        <v>1695147</v>
      </c>
      <c r="BW59" s="297">
        <v>1695147</v>
      </c>
      <c r="BX59" s="297">
        <v>1695147</v>
      </c>
      <c r="BY59" s="297">
        <v>1467998</v>
      </c>
      <c r="BZ59" s="297">
        <v>0</v>
      </c>
      <c r="CA59" s="297">
        <v>8248585</v>
      </c>
      <c r="CB59" s="299">
        <v>26007507.451218419</v>
      </c>
      <c r="CC59" s="297">
        <v>23037911</v>
      </c>
      <c r="CD59" s="297">
        <v>1789661</v>
      </c>
      <c r="CE59" s="297">
        <v>1179936</v>
      </c>
      <c r="CF59" s="297">
        <v>0</v>
      </c>
      <c r="CG59" s="297">
        <v>0</v>
      </c>
      <c r="CH59" s="297">
        <v>0</v>
      </c>
      <c r="CI59" s="297">
        <v>26007507.451218419</v>
      </c>
    </row>
    <row r="60" spans="1:87">
      <c r="A60" s="295">
        <v>21570</v>
      </c>
      <c r="B60" s="296" t="s">
        <v>415</v>
      </c>
      <c r="C60" s="299">
        <v>-425976</v>
      </c>
      <c r="D60" s="297">
        <v>-41171</v>
      </c>
      <c r="E60" s="297">
        <v>164128</v>
      </c>
      <c r="F60" s="297">
        <v>-38742</v>
      </c>
      <c r="G60" s="297">
        <v>114705</v>
      </c>
      <c r="H60" s="297">
        <v>0</v>
      </c>
      <c r="I60" s="297">
        <v>-227056</v>
      </c>
      <c r="J60" s="356">
        <v>5942061</v>
      </c>
      <c r="K60" s="357">
        <v>7067995</v>
      </c>
      <c r="L60" s="357">
        <v>5030181</v>
      </c>
      <c r="M60" s="357">
        <v>4812067</v>
      </c>
      <c r="N60" s="357">
        <v>7441101</v>
      </c>
      <c r="O60" s="356">
        <v>586146</v>
      </c>
      <c r="P60" s="357">
        <v>251224.94</v>
      </c>
      <c r="Q60" s="357">
        <v>334921.06</v>
      </c>
      <c r="R60" s="398">
        <v>6.6799999999999998E-2</v>
      </c>
      <c r="S60" s="399">
        <v>1.9220270000000001E-4</v>
      </c>
      <c r="T60" s="400">
        <v>5942061</v>
      </c>
      <c r="U60" s="400">
        <v>3760852.3952095811</v>
      </c>
      <c r="V60" s="401">
        <v>1.5799771901627282</v>
      </c>
      <c r="W60" s="401">
        <v>7.7152503694909322E-2</v>
      </c>
      <c r="X60" s="397">
        <v>823192</v>
      </c>
      <c r="Y60" s="297">
        <v>270119</v>
      </c>
      <c r="Z60" s="297">
        <v>218052</v>
      </c>
      <c r="AA60" s="297">
        <v>218052</v>
      </c>
      <c r="AB60" s="297">
        <v>70634</v>
      </c>
      <c r="AC60" s="297">
        <v>46335</v>
      </c>
      <c r="AD60" s="297">
        <v>0</v>
      </c>
      <c r="AE60" s="297">
        <v>823192</v>
      </c>
      <c r="AF60" s="299">
        <v>13640</v>
      </c>
      <c r="AG60" s="299">
        <v>6820</v>
      </c>
      <c r="AH60" s="299">
        <v>6820</v>
      </c>
      <c r="AI60" s="299">
        <v>0</v>
      </c>
      <c r="AJ60" s="299">
        <v>0</v>
      </c>
      <c r="AK60" s="299">
        <v>0</v>
      </c>
      <c r="AL60" s="299">
        <v>0</v>
      </c>
      <c r="AM60" s="297">
        <v>13640</v>
      </c>
      <c r="AN60" s="397">
        <v>486009</v>
      </c>
      <c r="AO60" s="297">
        <v>120585</v>
      </c>
      <c r="AP60" s="297">
        <v>120585</v>
      </c>
      <c r="AQ60" s="297">
        <v>120585</v>
      </c>
      <c r="AR60" s="297">
        <v>62127</v>
      </c>
      <c r="AS60" s="297">
        <v>62127</v>
      </c>
      <c r="AT60" s="297">
        <v>0</v>
      </c>
      <c r="AU60" s="297">
        <v>486009</v>
      </c>
      <c r="AV60" s="299">
        <v>1444050</v>
      </c>
      <c r="AW60" s="297">
        <v>719706</v>
      </c>
      <c r="AX60" s="297">
        <v>372615</v>
      </c>
      <c r="AY60" s="297">
        <v>175864</v>
      </c>
      <c r="AZ60" s="297">
        <v>175864</v>
      </c>
      <c r="BA60" s="297">
        <v>0</v>
      </c>
      <c r="BB60" s="297">
        <v>0</v>
      </c>
      <c r="BC60" s="297">
        <v>1444050</v>
      </c>
      <c r="BD60" s="397">
        <v>8354</v>
      </c>
      <c r="BE60" s="297">
        <v>3464</v>
      </c>
      <c r="BF60" s="297">
        <v>2878</v>
      </c>
      <c r="BG60" s="297">
        <v>2012</v>
      </c>
      <c r="BH60" s="297">
        <v>0</v>
      </c>
      <c r="BI60" s="297">
        <v>0</v>
      </c>
      <c r="BJ60" s="297">
        <v>0</v>
      </c>
      <c r="BK60" s="297">
        <v>8354</v>
      </c>
      <c r="BL60" s="299">
        <v>11392</v>
      </c>
      <c r="BM60" s="297">
        <v>2848</v>
      </c>
      <c r="BN60" s="297">
        <v>2848</v>
      </c>
      <c r="BO60" s="297">
        <v>2848</v>
      </c>
      <c r="BP60" s="297">
        <v>2848</v>
      </c>
      <c r="BQ60" s="297">
        <v>0</v>
      </c>
      <c r="BR60" s="297">
        <v>0</v>
      </c>
      <c r="BS60" s="297">
        <v>11392</v>
      </c>
      <c r="BT60" s="397">
        <v>35081</v>
      </c>
      <c r="BU60" s="297">
        <v>7209</v>
      </c>
      <c r="BV60" s="297">
        <v>7209</v>
      </c>
      <c r="BW60" s="297">
        <v>7209</v>
      </c>
      <c r="BX60" s="297">
        <v>7209</v>
      </c>
      <c r="BY60" s="297">
        <v>6243</v>
      </c>
      <c r="BZ60" s="297">
        <v>0</v>
      </c>
      <c r="CA60" s="297">
        <v>35081</v>
      </c>
      <c r="CB60" s="299">
        <v>110609.40562437</v>
      </c>
      <c r="CC60" s="297">
        <v>97980</v>
      </c>
      <c r="CD60" s="297">
        <v>7611</v>
      </c>
      <c r="CE60" s="297">
        <v>5018</v>
      </c>
      <c r="CF60" s="297">
        <v>0</v>
      </c>
      <c r="CG60" s="297">
        <v>0</v>
      </c>
      <c r="CH60" s="297">
        <v>0</v>
      </c>
      <c r="CI60" s="297">
        <v>110609.40562437</v>
      </c>
    </row>
    <row r="61" spans="1:87">
      <c r="A61" s="295">
        <v>21800</v>
      </c>
      <c r="B61" s="296" t="s">
        <v>416</v>
      </c>
      <c r="C61" s="299">
        <v>-21044795</v>
      </c>
      <c r="D61" s="297">
        <v>-2972923</v>
      </c>
      <c r="E61" s="297">
        <v>48949</v>
      </c>
      <c r="F61" s="297">
        <v>-2831511</v>
      </c>
      <c r="G61" s="297">
        <v>2499182</v>
      </c>
      <c r="H61" s="297">
        <v>0</v>
      </c>
      <c r="I61" s="297">
        <v>-24301098</v>
      </c>
      <c r="J61" s="356">
        <v>181718927</v>
      </c>
      <c r="K61" s="357">
        <v>216152023</v>
      </c>
      <c r="L61" s="357">
        <v>153831994</v>
      </c>
      <c r="M61" s="357">
        <v>147161683</v>
      </c>
      <c r="N61" s="357">
        <v>227562291</v>
      </c>
      <c r="O61" s="356">
        <v>17925407</v>
      </c>
      <c r="P61" s="357">
        <v>6909187.3800000008</v>
      </c>
      <c r="Q61" s="357">
        <v>11016219.619999999</v>
      </c>
      <c r="R61" s="398">
        <v>6.6799999999999998E-2</v>
      </c>
      <c r="S61" s="399">
        <v>5.8779052000000002E-3</v>
      </c>
      <c r="T61" s="400">
        <v>181718927</v>
      </c>
      <c r="U61" s="400">
        <v>103430948.80239522</v>
      </c>
      <c r="V61" s="401">
        <v>1.756910567911099</v>
      </c>
      <c r="W61" s="401">
        <v>7.7152503694909322E-2</v>
      </c>
      <c r="X61" s="397">
        <v>12111773</v>
      </c>
      <c r="Y61" s="297">
        <v>4746005</v>
      </c>
      <c r="Z61" s="297">
        <v>4746005</v>
      </c>
      <c r="AA61" s="297">
        <v>1698051</v>
      </c>
      <c r="AB61" s="297">
        <v>513418</v>
      </c>
      <c r="AC61" s="297">
        <v>408294</v>
      </c>
      <c r="AD61" s="297">
        <v>0</v>
      </c>
      <c r="AE61" s="297">
        <v>12111773</v>
      </c>
      <c r="AF61" s="299">
        <v>4711517</v>
      </c>
      <c r="AG61" s="299">
        <v>4711517</v>
      </c>
      <c r="AH61" s="299">
        <v>0</v>
      </c>
      <c r="AI61" s="299">
        <v>0</v>
      </c>
      <c r="AJ61" s="299">
        <v>0</v>
      </c>
      <c r="AK61" s="299">
        <v>0</v>
      </c>
      <c r="AL61" s="299">
        <v>0</v>
      </c>
      <c r="AM61" s="297">
        <v>4711517</v>
      </c>
      <c r="AN61" s="397">
        <v>14863044</v>
      </c>
      <c r="AO61" s="297">
        <v>3687712</v>
      </c>
      <c r="AP61" s="297">
        <v>3687712</v>
      </c>
      <c r="AQ61" s="297">
        <v>3687712</v>
      </c>
      <c r="AR61" s="297">
        <v>1899955</v>
      </c>
      <c r="AS61" s="297">
        <v>1899955</v>
      </c>
      <c r="AT61" s="297">
        <v>0</v>
      </c>
      <c r="AU61" s="297">
        <v>14863044</v>
      </c>
      <c r="AV61" s="299">
        <v>44161649</v>
      </c>
      <c r="AW61" s="297">
        <v>22009900</v>
      </c>
      <c r="AX61" s="297">
        <v>11395242</v>
      </c>
      <c r="AY61" s="297">
        <v>5378253</v>
      </c>
      <c r="AZ61" s="297">
        <v>5378253</v>
      </c>
      <c r="BA61" s="297">
        <v>0</v>
      </c>
      <c r="BB61" s="297">
        <v>0</v>
      </c>
      <c r="BC61" s="297">
        <v>44161649</v>
      </c>
      <c r="BD61" s="397">
        <v>255472</v>
      </c>
      <c r="BE61" s="297">
        <v>105933</v>
      </c>
      <c r="BF61" s="297">
        <v>88002</v>
      </c>
      <c r="BG61" s="297">
        <v>61537</v>
      </c>
      <c r="BH61" s="297">
        <v>0</v>
      </c>
      <c r="BI61" s="297">
        <v>0</v>
      </c>
      <c r="BJ61" s="297">
        <v>0</v>
      </c>
      <c r="BK61" s="297">
        <v>255472</v>
      </c>
      <c r="BL61" s="299">
        <v>348428</v>
      </c>
      <c r="BM61" s="297">
        <v>87107</v>
      </c>
      <c r="BN61" s="297">
        <v>87107</v>
      </c>
      <c r="BO61" s="297">
        <v>87107</v>
      </c>
      <c r="BP61" s="297">
        <v>87107</v>
      </c>
      <c r="BQ61" s="297">
        <v>0</v>
      </c>
      <c r="BR61" s="297">
        <v>0</v>
      </c>
      <c r="BS61" s="297">
        <v>348428</v>
      </c>
      <c r="BT61" s="397">
        <v>1072842</v>
      </c>
      <c r="BU61" s="297">
        <v>220477</v>
      </c>
      <c r="BV61" s="297">
        <v>220477</v>
      </c>
      <c r="BW61" s="297">
        <v>220477</v>
      </c>
      <c r="BX61" s="297">
        <v>220477</v>
      </c>
      <c r="BY61" s="297">
        <v>190933</v>
      </c>
      <c r="BZ61" s="297">
        <v>0</v>
      </c>
      <c r="CA61" s="297">
        <v>1072842</v>
      </c>
      <c r="CB61" s="299">
        <v>3382635.1060021203</v>
      </c>
      <c r="CC61" s="297">
        <v>2996398</v>
      </c>
      <c r="CD61" s="297">
        <v>232770</v>
      </c>
      <c r="CE61" s="297">
        <v>153467</v>
      </c>
      <c r="CF61" s="297">
        <v>0</v>
      </c>
      <c r="CG61" s="297">
        <v>0</v>
      </c>
      <c r="CH61" s="297">
        <v>0</v>
      </c>
      <c r="CI61" s="297">
        <v>3382635.1060021203</v>
      </c>
    </row>
    <row r="62" spans="1:87">
      <c r="A62" s="295">
        <v>21900</v>
      </c>
      <c r="B62" s="296" t="s">
        <v>417</v>
      </c>
      <c r="C62" s="299">
        <v>-14015947</v>
      </c>
      <c r="D62" s="297">
        <v>-5320217</v>
      </c>
      <c r="E62" s="297">
        <v>-3296698</v>
      </c>
      <c r="F62" s="297">
        <v>-3059307</v>
      </c>
      <c r="G62" s="297">
        <v>762631</v>
      </c>
      <c r="H62" s="297">
        <v>0</v>
      </c>
      <c r="I62" s="297">
        <v>-24929538</v>
      </c>
      <c r="J62" s="356">
        <v>85094361</v>
      </c>
      <c r="K62" s="357">
        <v>101218505</v>
      </c>
      <c r="L62" s="357">
        <v>72035618</v>
      </c>
      <c r="M62" s="357">
        <v>68912081</v>
      </c>
      <c r="N62" s="357">
        <v>106561644</v>
      </c>
      <c r="O62" s="356">
        <v>8394013</v>
      </c>
      <c r="P62" s="357">
        <v>3564317.32</v>
      </c>
      <c r="Q62" s="357">
        <v>4829695.68</v>
      </c>
      <c r="R62" s="398">
        <v>6.6799999999999998E-2</v>
      </c>
      <c r="S62" s="399">
        <v>2.7524737999999999E-3</v>
      </c>
      <c r="T62" s="400">
        <v>85094361</v>
      </c>
      <c r="U62" s="400">
        <v>53358043.712574847</v>
      </c>
      <c r="V62" s="401">
        <v>1.5947803757270411</v>
      </c>
      <c r="W62" s="401">
        <v>7.7152503694909322E-2</v>
      </c>
      <c r="X62" s="397">
        <v>1637652</v>
      </c>
      <c r="Y62" s="297">
        <v>818826</v>
      </c>
      <c r="Z62" s="297">
        <v>818826</v>
      </c>
      <c r="AA62" s="297">
        <v>0</v>
      </c>
      <c r="AB62" s="297">
        <v>0</v>
      </c>
      <c r="AC62" s="297">
        <v>0</v>
      </c>
      <c r="AD62" s="297">
        <v>0</v>
      </c>
      <c r="AE62" s="297">
        <v>1637652</v>
      </c>
      <c r="AF62" s="299">
        <v>11722251</v>
      </c>
      <c r="AG62" s="299">
        <v>4963880</v>
      </c>
      <c r="AH62" s="299">
        <v>2524465</v>
      </c>
      <c r="AI62" s="299">
        <v>2524465</v>
      </c>
      <c r="AJ62" s="299">
        <v>1492962</v>
      </c>
      <c r="AK62" s="299">
        <v>216479</v>
      </c>
      <c r="AL62" s="299">
        <v>0</v>
      </c>
      <c r="AM62" s="297">
        <v>11722251</v>
      </c>
      <c r="AN62" s="397">
        <v>6959986</v>
      </c>
      <c r="AO62" s="297">
        <v>1726862</v>
      </c>
      <c r="AP62" s="297">
        <v>1726862</v>
      </c>
      <c r="AQ62" s="297">
        <v>1726862</v>
      </c>
      <c r="AR62" s="297">
        <v>889700</v>
      </c>
      <c r="AS62" s="297">
        <v>889700</v>
      </c>
      <c r="AT62" s="297">
        <v>0</v>
      </c>
      <c r="AU62" s="297">
        <v>6959986</v>
      </c>
      <c r="AV62" s="299">
        <v>20679779</v>
      </c>
      <c r="AW62" s="297">
        <v>10306678</v>
      </c>
      <c r="AX62" s="297">
        <v>5336103</v>
      </c>
      <c r="AY62" s="297">
        <v>2518500</v>
      </c>
      <c r="AZ62" s="297">
        <v>2518500</v>
      </c>
      <c r="BA62" s="297">
        <v>0</v>
      </c>
      <c r="BB62" s="297">
        <v>0</v>
      </c>
      <c r="BC62" s="297">
        <v>20679779</v>
      </c>
      <c r="BD62" s="397">
        <v>119631</v>
      </c>
      <c r="BE62" s="297">
        <v>49606</v>
      </c>
      <c r="BF62" s="297">
        <v>41209</v>
      </c>
      <c r="BG62" s="297">
        <v>28816</v>
      </c>
      <c r="BH62" s="297">
        <v>0</v>
      </c>
      <c r="BI62" s="297">
        <v>0</v>
      </c>
      <c r="BJ62" s="297">
        <v>0</v>
      </c>
      <c r="BK62" s="297">
        <v>119631</v>
      </c>
      <c r="BL62" s="299">
        <v>163160</v>
      </c>
      <c r="BM62" s="297">
        <v>40790</v>
      </c>
      <c r="BN62" s="297">
        <v>40790</v>
      </c>
      <c r="BO62" s="297">
        <v>40790</v>
      </c>
      <c r="BP62" s="297">
        <v>40790</v>
      </c>
      <c r="BQ62" s="297">
        <v>0</v>
      </c>
      <c r="BR62" s="297">
        <v>0</v>
      </c>
      <c r="BS62" s="297">
        <v>163160</v>
      </c>
      <c r="BT62" s="397">
        <v>502385</v>
      </c>
      <c r="BU62" s="297">
        <v>103244</v>
      </c>
      <c r="BV62" s="297">
        <v>103244</v>
      </c>
      <c r="BW62" s="297">
        <v>103244</v>
      </c>
      <c r="BX62" s="297">
        <v>103244</v>
      </c>
      <c r="BY62" s="297">
        <v>89409</v>
      </c>
      <c r="BZ62" s="297">
        <v>0</v>
      </c>
      <c r="CA62" s="297">
        <v>502385</v>
      </c>
      <c r="CB62" s="299">
        <v>1584002.15509278</v>
      </c>
      <c r="CC62" s="297">
        <v>1403137</v>
      </c>
      <c r="CD62" s="297">
        <v>109000</v>
      </c>
      <c r="CE62" s="297">
        <v>71865</v>
      </c>
      <c r="CF62" s="297">
        <v>0</v>
      </c>
      <c r="CG62" s="297">
        <v>0</v>
      </c>
      <c r="CH62" s="297">
        <v>0</v>
      </c>
      <c r="CI62" s="297">
        <v>1584002.15509278</v>
      </c>
    </row>
    <row r="63" spans="1:87">
      <c r="A63" s="295">
        <v>22000</v>
      </c>
      <c r="B63" s="296" t="s">
        <v>418</v>
      </c>
      <c r="C63" s="299">
        <v>-12651421</v>
      </c>
      <c r="D63" s="297">
        <v>-5497343</v>
      </c>
      <c r="E63" s="297">
        <v>-1669261</v>
      </c>
      <c r="F63" s="297">
        <v>-508972</v>
      </c>
      <c r="G63" s="297">
        <v>2186029</v>
      </c>
      <c r="H63" s="297">
        <v>0</v>
      </c>
      <c r="I63" s="297">
        <v>-18140968</v>
      </c>
      <c r="J63" s="356">
        <v>92361652</v>
      </c>
      <c r="K63" s="357">
        <v>109862843</v>
      </c>
      <c r="L63" s="357">
        <v>78187657</v>
      </c>
      <c r="M63" s="357">
        <v>74797361</v>
      </c>
      <c r="N63" s="357">
        <v>115662301</v>
      </c>
      <c r="O63" s="356">
        <v>9110885</v>
      </c>
      <c r="P63" s="357">
        <v>4356479.57</v>
      </c>
      <c r="Q63" s="357">
        <v>4754405.43</v>
      </c>
      <c r="R63" s="398">
        <v>6.6799999999999998E-2</v>
      </c>
      <c r="S63" s="399">
        <v>2.9875425999999999E-3</v>
      </c>
      <c r="T63" s="400">
        <v>92361652</v>
      </c>
      <c r="U63" s="400">
        <v>65216760.029940128</v>
      </c>
      <c r="V63" s="401">
        <v>1.4162257057480012</v>
      </c>
      <c r="W63" s="401">
        <v>7.7152503694909322E-2</v>
      </c>
      <c r="X63" s="397">
        <v>5887873</v>
      </c>
      <c r="Y63" s="297">
        <v>1191143</v>
      </c>
      <c r="Z63" s="297">
        <v>1191143</v>
      </c>
      <c r="AA63" s="297">
        <v>1191143</v>
      </c>
      <c r="AB63" s="297">
        <v>1191143</v>
      </c>
      <c r="AC63" s="297">
        <v>1123301</v>
      </c>
      <c r="AD63" s="297">
        <v>0</v>
      </c>
      <c r="AE63" s="297">
        <v>5887873</v>
      </c>
      <c r="AF63" s="299">
        <v>7916103</v>
      </c>
      <c r="AG63" s="299">
        <v>3128669</v>
      </c>
      <c r="AH63" s="299">
        <v>2765213</v>
      </c>
      <c r="AI63" s="299">
        <v>2022221</v>
      </c>
      <c r="AJ63" s="299">
        <v>0</v>
      </c>
      <c r="AK63" s="299">
        <v>0</v>
      </c>
      <c r="AL63" s="299">
        <v>0</v>
      </c>
      <c r="AM63" s="297">
        <v>7916103</v>
      </c>
      <c r="AN63" s="397">
        <v>7554388</v>
      </c>
      <c r="AO63" s="297">
        <v>1874340</v>
      </c>
      <c r="AP63" s="297">
        <v>1874340</v>
      </c>
      <c r="AQ63" s="297">
        <v>1874340</v>
      </c>
      <c r="AR63" s="297">
        <v>965683</v>
      </c>
      <c r="AS63" s="297">
        <v>965683</v>
      </c>
      <c r="AT63" s="297">
        <v>0</v>
      </c>
      <c r="AU63" s="297">
        <v>7554388</v>
      </c>
      <c r="AV63" s="299">
        <v>22445889</v>
      </c>
      <c r="AW63" s="297">
        <v>11186896</v>
      </c>
      <c r="AX63" s="297">
        <v>5791820</v>
      </c>
      <c r="AY63" s="297">
        <v>2733586</v>
      </c>
      <c r="AZ63" s="297">
        <v>2733586</v>
      </c>
      <c r="BA63" s="297">
        <v>0</v>
      </c>
      <c r="BB63" s="297">
        <v>0</v>
      </c>
      <c r="BC63" s="297">
        <v>22445889</v>
      </c>
      <c r="BD63" s="397">
        <v>129847</v>
      </c>
      <c r="BE63" s="297">
        <v>53842</v>
      </c>
      <c r="BF63" s="297">
        <v>44728</v>
      </c>
      <c r="BG63" s="297">
        <v>31277</v>
      </c>
      <c r="BH63" s="297">
        <v>0</v>
      </c>
      <c r="BI63" s="297">
        <v>0</v>
      </c>
      <c r="BJ63" s="297">
        <v>0</v>
      </c>
      <c r="BK63" s="297">
        <v>129847</v>
      </c>
      <c r="BL63" s="299">
        <v>177096</v>
      </c>
      <c r="BM63" s="297">
        <v>44274</v>
      </c>
      <c r="BN63" s="297">
        <v>44274</v>
      </c>
      <c r="BO63" s="297">
        <v>44274</v>
      </c>
      <c r="BP63" s="297">
        <v>44274</v>
      </c>
      <c r="BQ63" s="297">
        <v>0</v>
      </c>
      <c r="BR63" s="297">
        <v>0</v>
      </c>
      <c r="BS63" s="297">
        <v>177096</v>
      </c>
      <c r="BT63" s="397">
        <v>545290</v>
      </c>
      <c r="BU63" s="297">
        <v>112061</v>
      </c>
      <c r="BV63" s="297">
        <v>112061</v>
      </c>
      <c r="BW63" s="297">
        <v>112061</v>
      </c>
      <c r="BX63" s="297">
        <v>112061</v>
      </c>
      <c r="BY63" s="297">
        <v>97045</v>
      </c>
      <c r="BZ63" s="297">
        <v>0</v>
      </c>
      <c r="CA63" s="297">
        <v>545290</v>
      </c>
      <c r="CB63" s="299">
        <v>1719280.2768300599</v>
      </c>
      <c r="CC63" s="297">
        <v>1522969</v>
      </c>
      <c r="CD63" s="297">
        <v>118309</v>
      </c>
      <c r="CE63" s="297">
        <v>78002</v>
      </c>
      <c r="CF63" s="297">
        <v>0</v>
      </c>
      <c r="CG63" s="297">
        <v>0</v>
      </c>
      <c r="CH63" s="297">
        <v>0</v>
      </c>
      <c r="CI63" s="297">
        <v>1719280.2768300599</v>
      </c>
    </row>
    <row r="64" spans="1:87">
      <c r="A64" s="295">
        <v>23000</v>
      </c>
      <c r="B64" s="296" t="s">
        <v>419</v>
      </c>
      <c r="C64" s="299">
        <v>-9697599</v>
      </c>
      <c r="D64" s="297">
        <v>-3064300</v>
      </c>
      <c r="E64" s="297">
        <v>-1641666</v>
      </c>
      <c r="F64" s="297">
        <v>-2087616</v>
      </c>
      <c r="G64" s="297">
        <v>635305</v>
      </c>
      <c r="H64" s="297">
        <v>0</v>
      </c>
      <c r="I64" s="297">
        <v>-15855876</v>
      </c>
      <c r="J64" s="356">
        <v>73543501</v>
      </c>
      <c r="K64" s="357">
        <v>87478925</v>
      </c>
      <c r="L64" s="357">
        <v>62257375</v>
      </c>
      <c r="M64" s="357">
        <v>59557832</v>
      </c>
      <c r="N64" s="357">
        <v>92096777</v>
      </c>
      <c r="O64" s="356">
        <v>7254595</v>
      </c>
      <c r="P64" s="357">
        <v>2800773.56</v>
      </c>
      <c r="Q64" s="357">
        <v>4453821.4399999995</v>
      </c>
      <c r="R64" s="398">
        <v>6.6799999999999998E-2</v>
      </c>
      <c r="S64" s="399">
        <v>2.3788480999999998E-3</v>
      </c>
      <c r="T64" s="400">
        <v>73543501</v>
      </c>
      <c r="U64" s="400">
        <v>41927747.904191621</v>
      </c>
      <c r="V64" s="401">
        <v>1.7540532147839898</v>
      </c>
      <c r="W64" s="401">
        <v>7.7152503694909322E-2</v>
      </c>
      <c r="X64" s="397">
        <v>2067774</v>
      </c>
      <c r="Y64" s="297">
        <v>1033887</v>
      </c>
      <c r="Z64" s="297">
        <v>1033887</v>
      </c>
      <c r="AA64" s="297">
        <v>0</v>
      </c>
      <c r="AB64" s="297">
        <v>0</v>
      </c>
      <c r="AC64" s="297">
        <v>0</v>
      </c>
      <c r="AD64" s="297">
        <v>0</v>
      </c>
      <c r="AE64" s="297">
        <v>2067774</v>
      </c>
      <c r="AF64" s="299">
        <v>5093789</v>
      </c>
      <c r="AG64" s="299">
        <v>2200485</v>
      </c>
      <c r="AH64" s="299">
        <v>974258</v>
      </c>
      <c r="AI64" s="299">
        <v>974258</v>
      </c>
      <c r="AJ64" s="299">
        <v>733889</v>
      </c>
      <c r="AK64" s="299">
        <v>210899</v>
      </c>
      <c r="AL64" s="299">
        <v>0</v>
      </c>
      <c r="AM64" s="297">
        <v>5093789</v>
      </c>
      <c r="AN64" s="397">
        <v>6015225</v>
      </c>
      <c r="AO64" s="297">
        <v>1492454</v>
      </c>
      <c r="AP64" s="297">
        <v>1492454</v>
      </c>
      <c r="AQ64" s="297">
        <v>1492454</v>
      </c>
      <c r="AR64" s="297">
        <v>768931</v>
      </c>
      <c r="AS64" s="297">
        <v>768931</v>
      </c>
      <c r="AT64" s="297">
        <v>0</v>
      </c>
      <c r="AU64" s="297">
        <v>6015225</v>
      </c>
      <c r="AV64" s="299">
        <v>17872669</v>
      </c>
      <c r="AW64" s="297">
        <v>8907631</v>
      </c>
      <c r="AX64" s="297">
        <v>4611770</v>
      </c>
      <c r="AY64" s="297">
        <v>2176634</v>
      </c>
      <c r="AZ64" s="297">
        <v>2176634</v>
      </c>
      <c r="BA64" s="297">
        <v>0</v>
      </c>
      <c r="BB64" s="297">
        <v>0</v>
      </c>
      <c r="BC64" s="297">
        <v>17872669</v>
      </c>
      <c r="BD64" s="397">
        <v>103391</v>
      </c>
      <c r="BE64" s="297">
        <v>42872</v>
      </c>
      <c r="BF64" s="297">
        <v>35615</v>
      </c>
      <c r="BG64" s="297">
        <v>24904</v>
      </c>
      <c r="BH64" s="297">
        <v>0</v>
      </c>
      <c r="BI64" s="297">
        <v>0</v>
      </c>
      <c r="BJ64" s="297">
        <v>0</v>
      </c>
      <c r="BK64" s="297">
        <v>103391</v>
      </c>
      <c r="BL64" s="299">
        <v>141012</v>
      </c>
      <c r="BM64" s="297">
        <v>35253</v>
      </c>
      <c r="BN64" s="297">
        <v>35253</v>
      </c>
      <c r="BO64" s="297">
        <v>35253</v>
      </c>
      <c r="BP64" s="297">
        <v>35253</v>
      </c>
      <c r="BQ64" s="297">
        <v>0</v>
      </c>
      <c r="BR64" s="297">
        <v>0</v>
      </c>
      <c r="BS64" s="297">
        <v>141012</v>
      </c>
      <c r="BT64" s="397">
        <v>434190</v>
      </c>
      <c r="BU64" s="297">
        <v>89229</v>
      </c>
      <c r="BV64" s="297">
        <v>89229</v>
      </c>
      <c r="BW64" s="297">
        <v>89229</v>
      </c>
      <c r="BX64" s="297">
        <v>89229</v>
      </c>
      <c r="BY64" s="297">
        <v>77273</v>
      </c>
      <c r="BZ64" s="297">
        <v>0</v>
      </c>
      <c r="CA64" s="297">
        <v>434190</v>
      </c>
      <c r="CB64" s="299">
        <v>1368986.87901711</v>
      </c>
      <c r="CC64" s="297">
        <v>1212673</v>
      </c>
      <c r="CD64" s="297">
        <v>94204</v>
      </c>
      <c r="CE64" s="297">
        <v>62110</v>
      </c>
      <c r="CF64" s="297">
        <v>0</v>
      </c>
      <c r="CG64" s="297">
        <v>0</v>
      </c>
      <c r="CH64" s="297">
        <v>0</v>
      </c>
      <c r="CI64" s="297">
        <v>1368986.87901711</v>
      </c>
    </row>
    <row r="65" spans="1:87">
      <c r="A65" s="295">
        <v>23100</v>
      </c>
      <c r="B65" s="296" t="s">
        <v>420</v>
      </c>
      <c r="C65" s="299">
        <v>-50295823</v>
      </c>
      <c r="D65" s="297">
        <v>-7747908</v>
      </c>
      <c r="E65" s="297">
        <v>1831201</v>
      </c>
      <c r="F65" s="297">
        <v>-8204194</v>
      </c>
      <c r="G65" s="297">
        <v>5668846</v>
      </c>
      <c r="H65" s="297">
        <v>0</v>
      </c>
      <c r="I65" s="297">
        <v>-58747878</v>
      </c>
      <c r="J65" s="356">
        <v>479780356</v>
      </c>
      <c r="K65" s="357">
        <v>570691759</v>
      </c>
      <c r="L65" s="357">
        <v>406152347</v>
      </c>
      <c r="M65" s="357">
        <v>388541171</v>
      </c>
      <c r="N65" s="357">
        <v>600817529</v>
      </c>
      <c r="O65" s="356">
        <v>47327255</v>
      </c>
      <c r="P65" s="357">
        <v>18219653.469999999</v>
      </c>
      <c r="Q65" s="357">
        <v>29107601.530000001</v>
      </c>
      <c r="R65" s="398">
        <v>6.6799999999999998E-2</v>
      </c>
      <c r="S65" s="399">
        <v>1.55190408E-2</v>
      </c>
      <c r="T65" s="400">
        <v>479780356</v>
      </c>
      <c r="U65" s="400">
        <v>272749303.44311374</v>
      </c>
      <c r="V65" s="401">
        <v>1.7590525436486253</v>
      </c>
      <c r="W65" s="401">
        <v>7.7152503694909322E-2</v>
      </c>
      <c r="X65" s="397">
        <v>32224555</v>
      </c>
      <c r="Y65" s="297">
        <v>12631864</v>
      </c>
      <c r="Z65" s="297">
        <v>12631864</v>
      </c>
      <c r="AA65" s="297">
        <v>6185215</v>
      </c>
      <c r="AB65" s="297">
        <v>627198</v>
      </c>
      <c r="AC65" s="297">
        <v>148414</v>
      </c>
      <c r="AD65" s="297">
        <v>0</v>
      </c>
      <c r="AE65" s="297">
        <v>32224555</v>
      </c>
      <c r="AF65" s="299">
        <v>7273462</v>
      </c>
      <c r="AG65" s="299">
        <v>7273462</v>
      </c>
      <c r="AH65" s="299">
        <v>0</v>
      </c>
      <c r="AI65" s="299">
        <v>0</v>
      </c>
      <c r="AJ65" s="299">
        <v>0</v>
      </c>
      <c r="AK65" s="299">
        <v>0</v>
      </c>
      <c r="AL65" s="299">
        <v>0</v>
      </c>
      <c r="AM65" s="297">
        <v>7273462</v>
      </c>
      <c r="AN65" s="397">
        <v>39241902</v>
      </c>
      <c r="AO65" s="297">
        <v>9736419</v>
      </c>
      <c r="AP65" s="297">
        <v>9736419</v>
      </c>
      <c r="AQ65" s="297">
        <v>9736419</v>
      </c>
      <c r="AR65" s="297">
        <v>5016323</v>
      </c>
      <c r="AS65" s="297">
        <v>5016323</v>
      </c>
      <c r="AT65" s="297">
        <v>0</v>
      </c>
      <c r="AU65" s="297">
        <v>39241902</v>
      </c>
      <c r="AV65" s="299">
        <v>116597054</v>
      </c>
      <c r="AW65" s="297">
        <v>58111270</v>
      </c>
      <c r="AX65" s="297">
        <v>30086097</v>
      </c>
      <c r="AY65" s="297">
        <v>14199843</v>
      </c>
      <c r="AZ65" s="297">
        <v>14199843</v>
      </c>
      <c r="BA65" s="297">
        <v>0</v>
      </c>
      <c r="BB65" s="297">
        <v>0</v>
      </c>
      <c r="BC65" s="297">
        <v>116597054</v>
      </c>
      <c r="BD65" s="397">
        <v>674505</v>
      </c>
      <c r="BE65" s="297">
        <v>279688</v>
      </c>
      <c r="BF65" s="297">
        <v>232346</v>
      </c>
      <c r="BG65" s="297">
        <v>162471</v>
      </c>
      <c r="BH65" s="297">
        <v>0</v>
      </c>
      <c r="BI65" s="297">
        <v>0</v>
      </c>
      <c r="BJ65" s="297">
        <v>0</v>
      </c>
      <c r="BK65" s="297">
        <v>674505</v>
      </c>
      <c r="BL65" s="299">
        <v>919932</v>
      </c>
      <c r="BM65" s="297">
        <v>229983</v>
      </c>
      <c r="BN65" s="297">
        <v>229983</v>
      </c>
      <c r="BO65" s="297">
        <v>229983</v>
      </c>
      <c r="BP65" s="297">
        <v>229983</v>
      </c>
      <c r="BQ65" s="297">
        <v>0</v>
      </c>
      <c r="BR65" s="297">
        <v>0</v>
      </c>
      <c r="BS65" s="297">
        <v>919932</v>
      </c>
      <c r="BT65" s="397">
        <v>2832554</v>
      </c>
      <c r="BU65" s="297">
        <v>582111</v>
      </c>
      <c r="BV65" s="297">
        <v>582111</v>
      </c>
      <c r="BW65" s="297">
        <v>582111</v>
      </c>
      <c r="BX65" s="297">
        <v>582111</v>
      </c>
      <c r="BY65" s="297">
        <v>504109</v>
      </c>
      <c r="BZ65" s="297">
        <v>0</v>
      </c>
      <c r="CA65" s="297">
        <v>2832554</v>
      </c>
      <c r="CB65" s="299">
        <v>8930945.7086104807</v>
      </c>
      <c r="CC65" s="297">
        <v>7911190</v>
      </c>
      <c r="CD65" s="297">
        <v>614567</v>
      </c>
      <c r="CE65" s="297">
        <v>405189</v>
      </c>
      <c r="CF65" s="297">
        <v>0</v>
      </c>
      <c r="CG65" s="297">
        <v>0</v>
      </c>
      <c r="CH65" s="297">
        <v>0</v>
      </c>
      <c r="CI65" s="297">
        <v>8930945.7086104807</v>
      </c>
    </row>
    <row r="66" spans="1:87">
      <c r="A66" s="295">
        <v>23200</v>
      </c>
      <c r="B66" s="296" t="s">
        <v>421</v>
      </c>
      <c r="C66" s="299">
        <v>-25439175</v>
      </c>
      <c r="D66" s="297">
        <v>-423917</v>
      </c>
      <c r="E66" s="297">
        <v>5251190</v>
      </c>
      <c r="F66" s="297">
        <v>-2675078</v>
      </c>
      <c r="G66" s="297">
        <v>5221121</v>
      </c>
      <c r="H66" s="297">
        <v>0</v>
      </c>
      <c r="I66" s="297">
        <v>-18065859</v>
      </c>
      <c r="J66" s="356">
        <v>264070324</v>
      </c>
      <c r="K66" s="357">
        <v>314107812</v>
      </c>
      <c r="L66" s="357">
        <v>223545588</v>
      </c>
      <c r="M66" s="357">
        <v>213852426</v>
      </c>
      <c r="N66" s="357">
        <v>330688986</v>
      </c>
      <c r="O66" s="356">
        <v>26048844</v>
      </c>
      <c r="P66" s="357">
        <v>10314168.830000002</v>
      </c>
      <c r="Q66" s="357">
        <v>15734675.169999998</v>
      </c>
      <c r="R66" s="398">
        <v>6.6799999999999998E-2</v>
      </c>
      <c r="S66" s="399">
        <v>8.5416546999999999E-3</v>
      </c>
      <c r="T66" s="400">
        <v>264070324</v>
      </c>
      <c r="U66" s="400">
        <v>154403725.00000003</v>
      </c>
      <c r="V66" s="401">
        <v>1.7102587648063539</v>
      </c>
      <c r="W66" s="401">
        <v>7.7152503694909322E-2</v>
      </c>
      <c r="X66" s="397">
        <v>33602174</v>
      </c>
      <c r="Y66" s="297">
        <v>10793076</v>
      </c>
      <c r="Z66" s="297">
        <v>10793076</v>
      </c>
      <c r="AA66" s="297">
        <v>7647632</v>
      </c>
      <c r="AB66" s="297">
        <v>2185706</v>
      </c>
      <c r="AC66" s="297">
        <v>2182684</v>
      </c>
      <c r="AD66" s="297">
        <v>0</v>
      </c>
      <c r="AE66" s="297">
        <v>33602174</v>
      </c>
      <c r="AF66" s="299">
        <v>5600256</v>
      </c>
      <c r="AG66" s="299">
        <v>5600256</v>
      </c>
      <c r="AH66" s="299">
        <v>0</v>
      </c>
      <c r="AI66" s="299">
        <v>0</v>
      </c>
      <c r="AJ66" s="299">
        <v>0</v>
      </c>
      <c r="AK66" s="299">
        <v>0</v>
      </c>
      <c r="AL66" s="299">
        <v>0</v>
      </c>
      <c r="AM66" s="297">
        <v>5600256</v>
      </c>
      <c r="AN66" s="397">
        <v>21598679</v>
      </c>
      <c r="AO66" s="297">
        <v>5358909</v>
      </c>
      <c r="AP66" s="297">
        <v>5358909</v>
      </c>
      <c r="AQ66" s="297">
        <v>5358909</v>
      </c>
      <c r="AR66" s="297">
        <v>2760976</v>
      </c>
      <c r="AS66" s="297">
        <v>2760976</v>
      </c>
      <c r="AT66" s="297">
        <v>0</v>
      </c>
      <c r="AU66" s="297">
        <v>21598679</v>
      </c>
      <c r="AV66" s="299">
        <v>64174828</v>
      </c>
      <c r="AW66" s="297">
        <v>31984348</v>
      </c>
      <c r="AX66" s="297">
        <v>16559338</v>
      </c>
      <c r="AY66" s="297">
        <v>7815571</v>
      </c>
      <c r="AZ66" s="297">
        <v>7815571</v>
      </c>
      <c r="BA66" s="297">
        <v>0</v>
      </c>
      <c r="BB66" s="297">
        <v>0</v>
      </c>
      <c r="BC66" s="297">
        <v>64174828</v>
      </c>
      <c r="BD66" s="397">
        <v>371247</v>
      </c>
      <c r="BE66" s="297">
        <v>153940</v>
      </c>
      <c r="BF66" s="297">
        <v>127883</v>
      </c>
      <c r="BG66" s="297">
        <v>89424</v>
      </c>
      <c r="BH66" s="297">
        <v>0</v>
      </c>
      <c r="BI66" s="297">
        <v>0</v>
      </c>
      <c r="BJ66" s="297">
        <v>0</v>
      </c>
      <c r="BK66" s="297">
        <v>371247</v>
      </c>
      <c r="BL66" s="299">
        <v>506328</v>
      </c>
      <c r="BM66" s="297">
        <v>126582</v>
      </c>
      <c r="BN66" s="297">
        <v>126582</v>
      </c>
      <c r="BO66" s="297">
        <v>126582</v>
      </c>
      <c r="BP66" s="297">
        <v>126582</v>
      </c>
      <c r="BQ66" s="297">
        <v>0</v>
      </c>
      <c r="BR66" s="297">
        <v>0</v>
      </c>
      <c r="BS66" s="297">
        <v>506328</v>
      </c>
      <c r="BT66" s="397">
        <v>1559033</v>
      </c>
      <c r="BU66" s="297">
        <v>320393</v>
      </c>
      <c r="BV66" s="297">
        <v>320393</v>
      </c>
      <c r="BW66" s="297">
        <v>320393</v>
      </c>
      <c r="BX66" s="297">
        <v>320393</v>
      </c>
      <c r="BY66" s="297">
        <v>277461</v>
      </c>
      <c r="BZ66" s="297">
        <v>0</v>
      </c>
      <c r="CA66" s="297">
        <v>1559033</v>
      </c>
      <c r="CB66" s="299">
        <v>4915577.9258855702</v>
      </c>
      <c r="CC66" s="297">
        <v>4354306</v>
      </c>
      <c r="CD66" s="297">
        <v>338257</v>
      </c>
      <c r="CE66" s="297">
        <v>223015</v>
      </c>
      <c r="CF66" s="297">
        <v>0</v>
      </c>
      <c r="CG66" s="297">
        <v>0</v>
      </c>
      <c r="CH66" s="297">
        <v>0</v>
      </c>
      <c r="CI66" s="297">
        <v>4915577.9258855702</v>
      </c>
    </row>
    <row r="67" spans="1:87">
      <c r="A67" s="295">
        <v>30000</v>
      </c>
      <c r="B67" s="296" t="s">
        <v>422</v>
      </c>
      <c r="C67" s="299">
        <v>-3718232</v>
      </c>
      <c r="D67" s="297">
        <v>-2319468</v>
      </c>
      <c r="E67" s="297">
        <v>-1263774</v>
      </c>
      <c r="F67" s="297">
        <v>-933330</v>
      </c>
      <c r="G67" s="297">
        <v>-117324</v>
      </c>
      <c r="H67" s="297">
        <v>0</v>
      </c>
      <c r="I67" s="297">
        <v>-8352128</v>
      </c>
      <c r="J67" s="356">
        <v>21750888</v>
      </c>
      <c r="K67" s="357">
        <v>25872366</v>
      </c>
      <c r="L67" s="357">
        <v>18412956</v>
      </c>
      <c r="M67" s="357">
        <v>17614551</v>
      </c>
      <c r="N67" s="357">
        <v>27238120</v>
      </c>
      <c r="O67" s="356">
        <v>2145586</v>
      </c>
      <c r="P67" s="357">
        <v>885990.21</v>
      </c>
      <c r="Q67" s="357">
        <v>1259595.79</v>
      </c>
      <c r="R67" s="398">
        <v>6.6799999999999998E-2</v>
      </c>
      <c r="S67" s="399">
        <v>7.0355720000000001E-4</v>
      </c>
      <c r="T67" s="400">
        <v>21750888</v>
      </c>
      <c r="U67" s="400">
        <v>13263326.497005988</v>
      </c>
      <c r="V67" s="401">
        <v>1.6399270578847593</v>
      </c>
      <c r="W67" s="401">
        <v>7.7152503694909322E-2</v>
      </c>
      <c r="X67" s="397">
        <v>200407</v>
      </c>
      <c r="Y67" s="297">
        <v>200407</v>
      </c>
      <c r="Z67" s="297">
        <v>0</v>
      </c>
      <c r="AA67" s="297">
        <v>0</v>
      </c>
      <c r="AB67" s="297">
        <v>0</v>
      </c>
      <c r="AC67" s="297">
        <v>0</v>
      </c>
      <c r="AD67" s="297">
        <v>0</v>
      </c>
      <c r="AE67" s="297">
        <v>200407</v>
      </c>
      <c r="AF67" s="299">
        <v>4758033</v>
      </c>
      <c r="AG67" s="299">
        <v>1395549</v>
      </c>
      <c r="AH67" s="299">
        <v>1395549</v>
      </c>
      <c r="AI67" s="299">
        <v>1066384</v>
      </c>
      <c r="AJ67" s="299">
        <v>532958</v>
      </c>
      <c r="AK67" s="299">
        <v>367593</v>
      </c>
      <c r="AL67" s="299">
        <v>0</v>
      </c>
      <c r="AM67" s="297">
        <v>4758033</v>
      </c>
      <c r="AN67" s="397">
        <v>1779035</v>
      </c>
      <c r="AO67" s="297">
        <v>441401</v>
      </c>
      <c r="AP67" s="297">
        <v>441401</v>
      </c>
      <c r="AQ67" s="297">
        <v>441401</v>
      </c>
      <c r="AR67" s="297">
        <v>227415</v>
      </c>
      <c r="AS67" s="297">
        <v>227415</v>
      </c>
      <c r="AT67" s="297">
        <v>0</v>
      </c>
      <c r="AU67" s="297">
        <v>1779035</v>
      </c>
      <c r="AV67" s="299">
        <v>5285939</v>
      </c>
      <c r="AW67" s="297">
        <v>2634480</v>
      </c>
      <c r="AX67" s="297">
        <v>1363956</v>
      </c>
      <c r="AY67" s="297">
        <v>643751</v>
      </c>
      <c r="AZ67" s="297">
        <v>643751</v>
      </c>
      <c r="BA67" s="297">
        <v>0</v>
      </c>
      <c r="BB67" s="297">
        <v>0</v>
      </c>
      <c r="BC67" s="297">
        <v>5285939</v>
      </c>
      <c r="BD67" s="397">
        <v>30579</v>
      </c>
      <c r="BE67" s="297">
        <v>12680</v>
      </c>
      <c r="BF67" s="297">
        <v>10533</v>
      </c>
      <c r="BG67" s="297">
        <v>7366</v>
      </c>
      <c r="BH67" s="297">
        <v>0</v>
      </c>
      <c r="BI67" s="297">
        <v>0</v>
      </c>
      <c r="BJ67" s="297">
        <v>0</v>
      </c>
      <c r="BK67" s="297">
        <v>30579</v>
      </c>
      <c r="BL67" s="299">
        <v>41704</v>
      </c>
      <c r="BM67" s="297">
        <v>10426</v>
      </c>
      <c r="BN67" s="297">
        <v>10426</v>
      </c>
      <c r="BO67" s="297">
        <v>10426</v>
      </c>
      <c r="BP67" s="297">
        <v>10426</v>
      </c>
      <c r="BQ67" s="297">
        <v>0</v>
      </c>
      <c r="BR67" s="297">
        <v>0</v>
      </c>
      <c r="BS67" s="297">
        <v>41704</v>
      </c>
      <c r="BT67" s="397">
        <v>128414</v>
      </c>
      <c r="BU67" s="297">
        <v>26390</v>
      </c>
      <c r="BV67" s="297">
        <v>26390</v>
      </c>
      <c r="BW67" s="297">
        <v>26390</v>
      </c>
      <c r="BX67" s="297">
        <v>26390</v>
      </c>
      <c r="BY67" s="297">
        <v>22854</v>
      </c>
      <c r="BZ67" s="297">
        <v>0</v>
      </c>
      <c r="CA67" s="297">
        <v>128414</v>
      </c>
      <c r="CB67" s="299">
        <v>404885.27848332003</v>
      </c>
      <c r="CC67" s="297">
        <v>358655</v>
      </c>
      <c r="CD67" s="297">
        <v>27861</v>
      </c>
      <c r="CE67" s="297">
        <v>18369</v>
      </c>
      <c r="CF67" s="297">
        <v>0</v>
      </c>
      <c r="CG67" s="297">
        <v>0</v>
      </c>
      <c r="CH67" s="297">
        <v>0</v>
      </c>
      <c r="CI67" s="297">
        <v>404885.27848332003</v>
      </c>
    </row>
    <row r="68" spans="1:87">
      <c r="A68" s="295">
        <v>30100</v>
      </c>
      <c r="B68" s="296" t="s">
        <v>423</v>
      </c>
      <c r="C68" s="299">
        <v>-29991079</v>
      </c>
      <c r="D68" s="297">
        <v>-14509114</v>
      </c>
      <c r="E68" s="297">
        <v>-4636485</v>
      </c>
      <c r="F68" s="297">
        <v>-5298964</v>
      </c>
      <c r="G68" s="297">
        <v>1293384</v>
      </c>
      <c r="H68" s="297">
        <v>0</v>
      </c>
      <c r="I68" s="297">
        <v>-53142258</v>
      </c>
      <c r="J68" s="356">
        <v>222393016</v>
      </c>
      <c r="K68" s="357">
        <v>264533259</v>
      </c>
      <c r="L68" s="357">
        <v>188264159</v>
      </c>
      <c r="M68" s="357">
        <v>180100835</v>
      </c>
      <c r="N68" s="357">
        <v>278497484</v>
      </c>
      <c r="O68" s="356">
        <v>21937645</v>
      </c>
      <c r="P68" s="357">
        <v>8427412.4700000007</v>
      </c>
      <c r="Q68" s="357">
        <v>13510232.529999999</v>
      </c>
      <c r="R68" s="398">
        <v>6.6799999999999998E-2</v>
      </c>
      <c r="S68" s="399">
        <v>7.1935547999999998E-3</v>
      </c>
      <c r="T68" s="400">
        <v>222393016</v>
      </c>
      <c r="U68" s="400">
        <v>126158869.31137726</v>
      </c>
      <c r="V68" s="401">
        <v>1.762801277578858</v>
      </c>
      <c r="W68" s="401">
        <v>7.7152503694909322E-2</v>
      </c>
      <c r="X68" s="397">
        <v>1109498</v>
      </c>
      <c r="Y68" s="297">
        <v>929000</v>
      </c>
      <c r="Z68" s="297">
        <v>60166</v>
      </c>
      <c r="AA68" s="297">
        <v>60166</v>
      </c>
      <c r="AB68" s="297">
        <v>60166</v>
      </c>
      <c r="AC68" s="297">
        <v>0</v>
      </c>
      <c r="AD68" s="297">
        <v>0</v>
      </c>
      <c r="AE68" s="297">
        <v>1109498</v>
      </c>
      <c r="AF68" s="299">
        <v>15454697</v>
      </c>
      <c r="AG68" s="299">
        <v>5122626</v>
      </c>
      <c r="AH68" s="299">
        <v>5122626</v>
      </c>
      <c r="AI68" s="299">
        <v>2678431</v>
      </c>
      <c r="AJ68" s="299">
        <v>1265507</v>
      </c>
      <c r="AK68" s="299">
        <v>1265507</v>
      </c>
      <c r="AL68" s="299">
        <v>0</v>
      </c>
      <c r="AM68" s="297">
        <v>15454697</v>
      </c>
      <c r="AN68" s="397">
        <v>18189834</v>
      </c>
      <c r="AO68" s="297">
        <v>4513131</v>
      </c>
      <c r="AP68" s="297">
        <v>4513131</v>
      </c>
      <c r="AQ68" s="297">
        <v>4513131</v>
      </c>
      <c r="AR68" s="297">
        <v>2325221</v>
      </c>
      <c r="AS68" s="297">
        <v>2325221</v>
      </c>
      <c r="AT68" s="297">
        <v>0</v>
      </c>
      <c r="AU68" s="297">
        <v>18189834</v>
      </c>
      <c r="AV68" s="299">
        <v>54046336</v>
      </c>
      <c r="AW68" s="297">
        <v>26936369</v>
      </c>
      <c r="AX68" s="297">
        <v>13945835</v>
      </c>
      <c r="AY68" s="297">
        <v>6582066</v>
      </c>
      <c r="AZ68" s="297">
        <v>6582066</v>
      </c>
      <c r="BA68" s="297">
        <v>0</v>
      </c>
      <c r="BB68" s="297">
        <v>0</v>
      </c>
      <c r="BC68" s="297">
        <v>54046336</v>
      </c>
      <c r="BD68" s="397">
        <v>312653</v>
      </c>
      <c r="BE68" s="297">
        <v>129644</v>
      </c>
      <c r="BF68" s="297">
        <v>107699</v>
      </c>
      <c r="BG68" s="297">
        <v>75310</v>
      </c>
      <c r="BH68" s="297">
        <v>0</v>
      </c>
      <c r="BI68" s="297">
        <v>0</v>
      </c>
      <c r="BJ68" s="297">
        <v>0</v>
      </c>
      <c r="BK68" s="297">
        <v>312653</v>
      </c>
      <c r="BL68" s="299">
        <v>426416</v>
      </c>
      <c r="BM68" s="297">
        <v>106604</v>
      </c>
      <c r="BN68" s="297">
        <v>106604</v>
      </c>
      <c r="BO68" s="297">
        <v>106604</v>
      </c>
      <c r="BP68" s="297">
        <v>106604</v>
      </c>
      <c r="BQ68" s="297">
        <v>0</v>
      </c>
      <c r="BR68" s="297">
        <v>0</v>
      </c>
      <c r="BS68" s="297">
        <v>426416</v>
      </c>
      <c r="BT68" s="397">
        <v>1312976</v>
      </c>
      <c r="BU68" s="297">
        <v>269827</v>
      </c>
      <c r="BV68" s="297">
        <v>269827</v>
      </c>
      <c r="BW68" s="297">
        <v>269827</v>
      </c>
      <c r="BX68" s="297">
        <v>269827</v>
      </c>
      <c r="BY68" s="297">
        <v>233670</v>
      </c>
      <c r="BZ68" s="297">
        <v>0</v>
      </c>
      <c r="CA68" s="297">
        <v>1312976</v>
      </c>
      <c r="CB68" s="299">
        <v>4139769.21632388</v>
      </c>
      <c r="CC68" s="297">
        <v>3667081</v>
      </c>
      <c r="CD68" s="297">
        <v>284871</v>
      </c>
      <c r="CE68" s="297">
        <v>187817</v>
      </c>
      <c r="CF68" s="297">
        <v>0</v>
      </c>
      <c r="CG68" s="297">
        <v>0</v>
      </c>
      <c r="CH68" s="297">
        <v>0</v>
      </c>
      <c r="CI68" s="297">
        <v>4139769.21632388</v>
      </c>
    </row>
    <row r="69" spans="1:87">
      <c r="A69" s="295">
        <v>30102</v>
      </c>
      <c r="B69" s="296" t="s">
        <v>424</v>
      </c>
      <c r="C69" s="299">
        <v>-507470</v>
      </c>
      <c r="D69" s="297">
        <v>-171852</v>
      </c>
      <c r="E69" s="297">
        <v>-26125</v>
      </c>
      <c r="F69" s="297">
        <v>-67466</v>
      </c>
      <c r="G69" s="297">
        <v>56943</v>
      </c>
      <c r="H69" s="297">
        <v>0</v>
      </c>
      <c r="I69" s="297">
        <v>-715970</v>
      </c>
      <c r="J69" s="356">
        <v>4721408</v>
      </c>
      <c r="K69" s="357">
        <v>5616046</v>
      </c>
      <c r="L69" s="357">
        <v>3996852</v>
      </c>
      <c r="M69" s="357">
        <v>3823544</v>
      </c>
      <c r="N69" s="357">
        <v>5912507</v>
      </c>
      <c r="O69" s="356">
        <v>465737</v>
      </c>
      <c r="P69" s="357">
        <v>159711.69</v>
      </c>
      <c r="Q69" s="357">
        <v>306025.31</v>
      </c>
      <c r="R69" s="398">
        <v>6.6799999999999998E-2</v>
      </c>
      <c r="S69" s="399">
        <v>1.5271929999999999E-4</v>
      </c>
      <c r="T69" s="400">
        <v>4721408</v>
      </c>
      <c r="U69" s="400">
        <v>2390893.5628742515</v>
      </c>
      <c r="V69" s="401">
        <v>1.9747462092474257</v>
      </c>
      <c r="W69" s="401">
        <v>7.7152503694909322E-2</v>
      </c>
      <c r="X69" s="397">
        <v>115853</v>
      </c>
      <c r="Y69" s="297">
        <v>42930</v>
      </c>
      <c r="Z69" s="297">
        <v>31421</v>
      </c>
      <c r="AA69" s="297">
        <v>19442</v>
      </c>
      <c r="AB69" s="297">
        <v>19442</v>
      </c>
      <c r="AC69" s="297">
        <v>2618</v>
      </c>
      <c r="AD69" s="297">
        <v>0</v>
      </c>
      <c r="AE69" s="297">
        <v>115853</v>
      </c>
      <c r="AF69" s="299">
        <v>8160</v>
      </c>
      <c r="AG69" s="299">
        <v>2720</v>
      </c>
      <c r="AH69" s="299">
        <v>2720</v>
      </c>
      <c r="AI69" s="299">
        <v>2720</v>
      </c>
      <c r="AJ69" s="299">
        <v>0</v>
      </c>
      <c r="AK69" s="299">
        <v>0</v>
      </c>
      <c r="AL69" s="299">
        <v>0</v>
      </c>
      <c r="AM69" s="297">
        <v>8160</v>
      </c>
      <c r="AN69" s="397">
        <v>386171</v>
      </c>
      <c r="AO69" s="297">
        <v>95814</v>
      </c>
      <c r="AP69" s="297">
        <v>95814</v>
      </c>
      <c r="AQ69" s="297">
        <v>95814</v>
      </c>
      <c r="AR69" s="297">
        <v>49364</v>
      </c>
      <c r="AS69" s="297">
        <v>49364</v>
      </c>
      <c r="AT69" s="297">
        <v>0</v>
      </c>
      <c r="AU69" s="297">
        <v>386171</v>
      </c>
      <c r="AV69" s="299">
        <v>1147405</v>
      </c>
      <c r="AW69" s="297">
        <v>571860</v>
      </c>
      <c r="AX69" s="297">
        <v>296070</v>
      </c>
      <c r="AY69" s="297">
        <v>139737</v>
      </c>
      <c r="AZ69" s="297">
        <v>139737</v>
      </c>
      <c r="BA69" s="297">
        <v>0</v>
      </c>
      <c r="BB69" s="297">
        <v>0</v>
      </c>
      <c r="BC69" s="297">
        <v>1147405</v>
      </c>
      <c r="BD69" s="397">
        <v>6637</v>
      </c>
      <c r="BE69" s="297">
        <v>2752</v>
      </c>
      <c r="BF69" s="297">
        <v>2286</v>
      </c>
      <c r="BG69" s="297">
        <v>1599</v>
      </c>
      <c r="BH69" s="297">
        <v>0</v>
      </c>
      <c r="BI69" s="297">
        <v>0</v>
      </c>
      <c r="BJ69" s="297">
        <v>0</v>
      </c>
      <c r="BK69" s="297">
        <v>6637</v>
      </c>
      <c r="BL69" s="299">
        <v>9052</v>
      </c>
      <c r="BM69" s="297">
        <v>2263</v>
      </c>
      <c r="BN69" s="297">
        <v>2263</v>
      </c>
      <c r="BO69" s="297">
        <v>2263</v>
      </c>
      <c r="BP69" s="297">
        <v>2263</v>
      </c>
      <c r="BQ69" s="297">
        <v>0</v>
      </c>
      <c r="BR69" s="297">
        <v>0</v>
      </c>
      <c r="BS69" s="297">
        <v>9052</v>
      </c>
      <c r="BT69" s="397">
        <v>27875</v>
      </c>
      <c r="BU69" s="297">
        <v>5728</v>
      </c>
      <c r="BV69" s="297">
        <v>5728</v>
      </c>
      <c r="BW69" s="297">
        <v>5728</v>
      </c>
      <c r="BX69" s="297">
        <v>5728</v>
      </c>
      <c r="BY69" s="297">
        <v>4961</v>
      </c>
      <c r="BZ69" s="297">
        <v>0</v>
      </c>
      <c r="CA69" s="297">
        <v>27875</v>
      </c>
      <c r="CB69" s="299">
        <v>87887.376193830001</v>
      </c>
      <c r="CC69" s="297">
        <v>77852</v>
      </c>
      <c r="CD69" s="297">
        <v>6048</v>
      </c>
      <c r="CE69" s="297">
        <v>3987</v>
      </c>
      <c r="CF69" s="297">
        <v>0</v>
      </c>
      <c r="CG69" s="297">
        <v>0</v>
      </c>
      <c r="CH69" s="297">
        <v>0</v>
      </c>
      <c r="CI69" s="297">
        <v>87887.376193830001</v>
      </c>
    </row>
    <row r="70" spans="1:87">
      <c r="A70" s="295">
        <v>30103</v>
      </c>
      <c r="B70" s="296" t="s">
        <v>425</v>
      </c>
      <c r="C70" s="299">
        <v>-474688</v>
      </c>
      <c r="D70" s="297">
        <v>-239727</v>
      </c>
      <c r="E70" s="297">
        <v>35936</v>
      </c>
      <c r="F70" s="297">
        <v>-50332</v>
      </c>
      <c r="G70" s="297">
        <v>-25617</v>
      </c>
      <c r="H70" s="297">
        <v>0</v>
      </c>
      <c r="I70" s="297">
        <v>-754428</v>
      </c>
      <c r="J70" s="356">
        <v>6280602</v>
      </c>
      <c r="K70" s="357">
        <v>7470684</v>
      </c>
      <c r="L70" s="357">
        <v>5316769</v>
      </c>
      <c r="M70" s="357">
        <v>5086228</v>
      </c>
      <c r="N70" s="357">
        <v>7865048</v>
      </c>
      <c r="O70" s="356">
        <v>619541</v>
      </c>
      <c r="P70" s="357">
        <v>222549.08</v>
      </c>
      <c r="Q70" s="357">
        <v>396991.92000000004</v>
      </c>
      <c r="R70" s="398">
        <v>6.6799999999999998E-2</v>
      </c>
      <c r="S70" s="399">
        <v>2.0315320000000001E-4</v>
      </c>
      <c r="T70" s="400">
        <v>6280602</v>
      </c>
      <c r="U70" s="400">
        <v>3331573.0538922152</v>
      </c>
      <c r="V70" s="401">
        <v>1.8851761310359048</v>
      </c>
      <c r="W70" s="401">
        <v>7.7152503694909322E-2</v>
      </c>
      <c r="X70" s="397">
        <v>962409</v>
      </c>
      <c r="Y70" s="297">
        <v>417618</v>
      </c>
      <c r="Z70" s="297">
        <v>190816</v>
      </c>
      <c r="AA70" s="297">
        <v>190816</v>
      </c>
      <c r="AB70" s="297">
        <v>163159</v>
      </c>
      <c r="AC70" s="297">
        <v>0</v>
      </c>
      <c r="AD70" s="297">
        <v>0</v>
      </c>
      <c r="AE70" s="297">
        <v>962409</v>
      </c>
      <c r="AF70" s="299">
        <v>621169</v>
      </c>
      <c r="AG70" s="299">
        <v>163760</v>
      </c>
      <c r="AH70" s="299">
        <v>163760</v>
      </c>
      <c r="AI70" s="299">
        <v>97883</v>
      </c>
      <c r="AJ70" s="299">
        <v>97883</v>
      </c>
      <c r="AK70" s="299">
        <v>97883</v>
      </c>
      <c r="AL70" s="299">
        <v>0</v>
      </c>
      <c r="AM70" s="297">
        <v>621169</v>
      </c>
      <c r="AN70" s="397">
        <v>513699</v>
      </c>
      <c r="AO70" s="297">
        <v>127455</v>
      </c>
      <c r="AP70" s="297">
        <v>127455</v>
      </c>
      <c r="AQ70" s="297">
        <v>127455</v>
      </c>
      <c r="AR70" s="297">
        <v>65667</v>
      </c>
      <c r="AS70" s="297">
        <v>65667</v>
      </c>
      <c r="AT70" s="297">
        <v>0</v>
      </c>
      <c r="AU70" s="297">
        <v>513699</v>
      </c>
      <c r="AV70" s="299">
        <v>1526323</v>
      </c>
      <c r="AW70" s="297">
        <v>760710</v>
      </c>
      <c r="AX70" s="297">
        <v>393844</v>
      </c>
      <c r="AY70" s="297">
        <v>185884</v>
      </c>
      <c r="AZ70" s="297">
        <v>185884</v>
      </c>
      <c r="BA70" s="297">
        <v>0</v>
      </c>
      <c r="BB70" s="297">
        <v>0</v>
      </c>
      <c r="BC70" s="297">
        <v>1526323</v>
      </c>
      <c r="BD70" s="397">
        <v>8830</v>
      </c>
      <c r="BE70" s="297">
        <v>3661</v>
      </c>
      <c r="BF70" s="297">
        <v>3042</v>
      </c>
      <c r="BG70" s="297">
        <v>2127</v>
      </c>
      <c r="BH70" s="297">
        <v>0</v>
      </c>
      <c r="BI70" s="297">
        <v>0</v>
      </c>
      <c r="BJ70" s="297">
        <v>0</v>
      </c>
      <c r="BK70" s="297">
        <v>8830</v>
      </c>
      <c r="BL70" s="299">
        <v>12044</v>
      </c>
      <c r="BM70" s="297">
        <v>3011</v>
      </c>
      <c r="BN70" s="297">
        <v>3011</v>
      </c>
      <c r="BO70" s="297">
        <v>3011</v>
      </c>
      <c r="BP70" s="297">
        <v>3011</v>
      </c>
      <c r="BQ70" s="297">
        <v>0</v>
      </c>
      <c r="BR70" s="297">
        <v>0</v>
      </c>
      <c r="BS70" s="297">
        <v>12044</v>
      </c>
      <c r="BT70" s="397">
        <v>37080</v>
      </c>
      <c r="BU70" s="297">
        <v>7620</v>
      </c>
      <c r="BV70" s="297">
        <v>7620</v>
      </c>
      <c r="BW70" s="297">
        <v>7620</v>
      </c>
      <c r="BX70" s="297">
        <v>7620</v>
      </c>
      <c r="BY70" s="297">
        <v>6599</v>
      </c>
      <c r="BZ70" s="297">
        <v>0</v>
      </c>
      <c r="CA70" s="297">
        <v>37080</v>
      </c>
      <c r="CB70" s="299">
        <v>116911.23331092001</v>
      </c>
      <c r="CC70" s="297">
        <v>103562</v>
      </c>
      <c r="CD70" s="297">
        <v>8045</v>
      </c>
      <c r="CE70" s="297">
        <v>5304</v>
      </c>
      <c r="CF70" s="297">
        <v>0</v>
      </c>
      <c r="CG70" s="297">
        <v>0</v>
      </c>
      <c r="CH70" s="297">
        <v>0</v>
      </c>
      <c r="CI70" s="297">
        <v>116911.23331092001</v>
      </c>
    </row>
    <row r="71" spans="1:87">
      <c r="A71" s="295">
        <v>30104</v>
      </c>
      <c r="B71" s="296" t="s">
        <v>426</v>
      </c>
      <c r="C71" s="299">
        <v>-396262</v>
      </c>
      <c r="D71" s="297">
        <v>-233483</v>
      </c>
      <c r="E71" s="297">
        <v>-156739</v>
      </c>
      <c r="F71" s="297">
        <v>-96318</v>
      </c>
      <c r="G71" s="297">
        <v>80906</v>
      </c>
      <c r="H71" s="297">
        <v>0</v>
      </c>
      <c r="I71" s="297">
        <v>-801896</v>
      </c>
      <c r="J71" s="356">
        <v>3300657</v>
      </c>
      <c r="K71" s="357">
        <v>3926083</v>
      </c>
      <c r="L71" s="357">
        <v>2794132</v>
      </c>
      <c r="M71" s="357">
        <v>2672975</v>
      </c>
      <c r="N71" s="357">
        <v>4133334</v>
      </c>
      <c r="O71" s="356">
        <v>325589</v>
      </c>
      <c r="P71" s="357">
        <v>103278</v>
      </c>
      <c r="Q71" s="357">
        <v>222311</v>
      </c>
      <c r="R71" s="398">
        <v>6.6799999999999998E-2</v>
      </c>
      <c r="S71" s="399">
        <v>1.067635E-4</v>
      </c>
      <c r="T71" s="400">
        <v>3300657</v>
      </c>
      <c r="U71" s="400">
        <v>1546077.8443113773</v>
      </c>
      <c r="V71" s="401">
        <v>2.1348582234357751</v>
      </c>
      <c r="W71" s="401">
        <v>7.7152503694909322E-2</v>
      </c>
      <c r="X71" s="397">
        <v>361542</v>
      </c>
      <c r="Y71" s="297">
        <v>156325</v>
      </c>
      <c r="Z71" s="297">
        <v>76433</v>
      </c>
      <c r="AA71" s="297">
        <v>42928</v>
      </c>
      <c r="AB71" s="297">
        <v>42928</v>
      </c>
      <c r="AC71" s="297">
        <v>42928</v>
      </c>
      <c r="AD71" s="297">
        <v>0</v>
      </c>
      <c r="AE71" s="297">
        <v>361542</v>
      </c>
      <c r="AF71" s="299">
        <v>587629</v>
      </c>
      <c r="AG71" s="299">
        <v>169713</v>
      </c>
      <c r="AH71" s="299">
        <v>169713</v>
      </c>
      <c r="AI71" s="299">
        <v>169713</v>
      </c>
      <c r="AJ71" s="299">
        <v>78490</v>
      </c>
      <c r="AK71" s="299">
        <v>0</v>
      </c>
      <c r="AL71" s="299">
        <v>0</v>
      </c>
      <c r="AM71" s="297">
        <v>587629</v>
      </c>
      <c r="AN71" s="397">
        <v>269965</v>
      </c>
      <c r="AO71" s="297">
        <v>66982</v>
      </c>
      <c r="AP71" s="297">
        <v>66982</v>
      </c>
      <c r="AQ71" s="297">
        <v>66982</v>
      </c>
      <c r="AR71" s="297">
        <v>34510</v>
      </c>
      <c r="AS71" s="297">
        <v>34510</v>
      </c>
      <c r="AT71" s="297">
        <v>0</v>
      </c>
      <c r="AU71" s="297">
        <v>269965</v>
      </c>
      <c r="AV71" s="299">
        <v>802131</v>
      </c>
      <c r="AW71" s="297">
        <v>399777</v>
      </c>
      <c r="AX71" s="297">
        <v>206978</v>
      </c>
      <c r="AY71" s="297">
        <v>97688</v>
      </c>
      <c r="AZ71" s="297">
        <v>97688</v>
      </c>
      <c r="BA71" s="297">
        <v>0</v>
      </c>
      <c r="BB71" s="297">
        <v>0</v>
      </c>
      <c r="BC71" s="297">
        <v>802131</v>
      </c>
      <c r="BD71" s="397">
        <v>4640</v>
      </c>
      <c r="BE71" s="297">
        <v>1924</v>
      </c>
      <c r="BF71" s="297">
        <v>1598</v>
      </c>
      <c r="BG71" s="297">
        <v>1118</v>
      </c>
      <c r="BH71" s="297">
        <v>0</v>
      </c>
      <c r="BI71" s="297">
        <v>0</v>
      </c>
      <c r="BJ71" s="297">
        <v>0</v>
      </c>
      <c r="BK71" s="297">
        <v>4640</v>
      </c>
      <c r="BL71" s="299">
        <v>6328</v>
      </c>
      <c r="BM71" s="297">
        <v>1582</v>
      </c>
      <c r="BN71" s="297">
        <v>1582</v>
      </c>
      <c r="BO71" s="297">
        <v>1582</v>
      </c>
      <c r="BP71" s="297">
        <v>1582</v>
      </c>
      <c r="BQ71" s="297">
        <v>0</v>
      </c>
      <c r="BR71" s="297">
        <v>0</v>
      </c>
      <c r="BS71" s="297">
        <v>6328</v>
      </c>
      <c r="BT71" s="397">
        <v>19487</v>
      </c>
      <c r="BU71" s="297">
        <v>4005</v>
      </c>
      <c r="BV71" s="297">
        <v>4005</v>
      </c>
      <c r="BW71" s="297">
        <v>4005</v>
      </c>
      <c r="BX71" s="297">
        <v>4005</v>
      </c>
      <c r="BY71" s="297">
        <v>3468</v>
      </c>
      <c r="BZ71" s="297">
        <v>0</v>
      </c>
      <c r="CA71" s="297">
        <v>19487</v>
      </c>
      <c r="CB71" s="299">
        <v>61440.589946849999</v>
      </c>
      <c r="CC71" s="297">
        <v>54425</v>
      </c>
      <c r="CD71" s="297">
        <v>4228</v>
      </c>
      <c r="CE71" s="297">
        <v>2788</v>
      </c>
      <c r="CF71" s="297">
        <v>0</v>
      </c>
      <c r="CG71" s="297">
        <v>0</v>
      </c>
      <c r="CH71" s="297">
        <v>0</v>
      </c>
      <c r="CI71" s="297">
        <v>61440.589946849999</v>
      </c>
    </row>
    <row r="72" spans="1:87">
      <c r="A72" s="295">
        <v>30105</v>
      </c>
      <c r="B72" s="296" t="s">
        <v>427</v>
      </c>
      <c r="C72" s="299">
        <v>-2552001</v>
      </c>
      <c r="D72" s="297">
        <v>-1096295</v>
      </c>
      <c r="E72" s="297">
        <v>-709443</v>
      </c>
      <c r="F72" s="297">
        <v>-758633</v>
      </c>
      <c r="G72" s="297">
        <v>318245</v>
      </c>
      <c r="H72" s="297">
        <v>0</v>
      </c>
      <c r="I72" s="297">
        <v>-4798127</v>
      </c>
      <c r="J72" s="356">
        <v>21469649</v>
      </c>
      <c r="K72" s="357">
        <v>25537836</v>
      </c>
      <c r="L72" s="357">
        <v>18174876</v>
      </c>
      <c r="M72" s="357">
        <v>17386795</v>
      </c>
      <c r="N72" s="357">
        <v>26885931</v>
      </c>
      <c r="O72" s="356">
        <v>2117843</v>
      </c>
      <c r="P72" s="357">
        <v>934671.1</v>
      </c>
      <c r="Q72" s="357">
        <v>1183171.8999999999</v>
      </c>
      <c r="R72" s="398">
        <v>6.6799999999999998E-2</v>
      </c>
      <c r="S72" s="399">
        <v>6.944602E-4</v>
      </c>
      <c r="T72" s="400">
        <v>21469649</v>
      </c>
      <c r="U72" s="400">
        <v>13992082.335329341</v>
      </c>
      <c r="V72" s="401">
        <v>1.5344141411882748</v>
      </c>
      <c r="W72" s="401">
        <v>7.7152503694909322E-2</v>
      </c>
      <c r="X72" s="397">
        <v>1139415</v>
      </c>
      <c r="Y72" s="297">
        <v>524283</v>
      </c>
      <c r="Z72" s="297">
        <v>401496</v>
      </c>
      <c r="AA72" s="297">
        <v>71212</v>
      </c>
      <c r="AB72" s="297">
        <v>71212</v>
      </c>
      <c r="AC72" s="297">
        <v>71212</v>
      </c>
      <c r="AD72" s="297">
        <v>0</v>
      </c>
      <c r="AE72" s="297">
        <v>1139415</v>
      </c>
      <c r="AF72" s="299">
        <v>2192104</v>
      </c>
      <c r="AG72" s="299">
        <v>585818</v>
      </c>
      <c r="AH72" s="299">
        <v>585818</v>
      </c>
      <c r="AI72" s="299">
        <v>585818</v>
      </c>
      <c r="AJ72" s="299">
        <v>434650</v>
      </c>
      <c r="AK72" s="299">
        <v>0</v>
      </c>
      <c r="AL72" s="299">
        <v>0</v>
      </c>
      <c r="AM72" s="297">
        <v>2192104</v>
      </c>
      <c r="AN72" s="397">
        <v>1756032</v>
      </c>
      <c r="AO72" s="297">
        <v>435694</v>
      </c>
      <c r="AP72" s="297">
        <v>435694</v>
      </c>
      <c r="AQ72" s="297">
        <v>435694</v>
      </c>
      <c r="AR72" s="297">
        <v>224475</v>
      </c>
      <c r="AS72" s="297">
        <v>224475</v>
      </c>
      <c r="AT72" s="297">
        <v>0</v>
      </c>
      <c r="AU72" s="297">
        <v>1756032</v>
      </c>
      <c r="AV72" s="299">
        <v>5217591</v>
      </c>
      <c r="AW72" s="297">
        <v>2600416</v>
      </c>
      <c r="AX72" s="297">
        <v>1346320</v>
      </c>
      <c r="AY72" s="297">
        <v>635428</v>
      </c>
      <c r="AZ72" s="297">
        <v>635428</v>
      </c>
      <c r="BA72" s="297">
        <v>0</v>
      </c>
      <c r="BB72" s="297">
        <v>0</v>
      </c>
      <c r="BC72" s="297">
        <v>5217591</v>
      </c>
      <c r="BD72" s="397">
        <v>30183</v>
      </c>
      <c r="BE72" s="297">
        <v>12516</v>
      </c>
      <c r="BF72" s="297">
        <v>10397</v>
      </c>
      <c r="BG72" s="297">
        <v>7270</v>
      </c>
      <c r="BH72" s="297">
        <v>0</v>
      </c>
      <c r="BI72" s="297">
        <v>0</v>
      </c>
      <c r="BJ72" s="297">
        <v>0</v>
      </c>
      <c r="BK72" s="297">
        <v>30183</v>
      </c>
      <c r="BL72" s="299">
        <v>41164</v>
      </c>
      <c r="BM72" s="297">
        <v>10291</v>
      </c>
      <c r="BN72" s="297">
        <v>10291</v>
      </c>
      <c r="BO72" s="297">
        <v>10291</v>
      </c>
      <c r="BP72" s="297">
        <v>10291</v>
      </c>
      <c r="BQ72" s="297">
        <v>0</v>
      </c>
      <c r="BR72" s="297">
        <v>0</v>
      </c>
      <c r="BS72" s="297">
        <v>41164</v>
      </c>
      <c r="BT72" s="397">
        <v>126754</v>
      </c>
      <c r="BU72" s="297">
        <v>26049</v>
      </c>
      <c r="BV72" s="297">
        <v>26049</v>
      </c>
      <c r="BW72" s="297">
        <v>26049</v>
      </c>
      <c r="BX72" s="297">
        <v>26049</v>
      </c>
      <c r="BY72" s="297">
        <v>22558</v>
      </c>
      <c r="BZ72" s="297">
        <v>0</v>
      </c>
      <c r="CA72" s="297">
        <v>126754</v>
      </c>
      <c r="CB72" s="299">
        <v>399650.10872262</v>
      </c>
      <c r="CC72" s="297">
        <v>354017</v>
      </c>
      <c r="CD72" s="297">
        <v>27501</v>
      </c>
      <c r="CE72" s="297">
        <v>18132</v>
      </c>
      <c r="CF72" s="297">
        <v>0</v>
      </c>
      <c r="CG72" s="297">
        <v>0</v>
      </c>
      <c r="CH72" s="297">
        <v>0</v>
      </c>
      <c r="CI72" s="297">
        <v>399650.10872262</v>
      </c>
    </row>
    <row r="73" spans="1:87">
      <c r="A73" s="295">
        <v>30200</v>
      </c>
      <c r="B73" s="296" t="s">
        <v>428</v>
      </c>
      <c r="C73" s="299">
        <v>-6450000</v>
      </c>
      <c r="D73" s="297">
        <v>-3543568</v>
      </c>
      <c r="E73" s="297">
        <v>-1460701</v>
      </c>
      <c r="F73" s="297">
        <v>-1642209</v>
      </c>
      <c r="G73" s="297">
        <v>33279</v>
      </c>
      <c r="H73" s="297">
        <v>0</v>
      </c>
      <c r="I73" s="297">
        <v>-13063199</v>
      </c>
      <c r="J73" s="356">
        <v>49212595</v>
      </c>
      <c r="K73" s="357">
        <v>58537666</v>
      </c>
      <c r="L73" s="357">
        <v>41660336</v>
      </c>
      <c r="M73" s="357">
        <v>39853902</v>
      </c>
      <c r="N73" s="357">
        <v>61627762</v>
      </c>
      <c r="O73" s="356">
        <v>4854507</v>
      </c>
      <c r="P73" s="357">
        <v>1979829.27</v>
      </c>
      <c r="Q73" s="357">
        <v>2874677.73</v>
      </c>
      <c r="R73" s="398">
        <v>6.6799999999999998E-2</v>
      </c>
      <c r="S73" s="399">
        <v>1.5918372999999999E-3</v>
      </c>
      <c r="T73" s="400">
        <v>49212595</v>
      </c>
      <c r="U73" s="400">
        <v>29638162.724550899</v>
      </c>
      <c r="V73" s="401">
        <v>1.6604468859074903</v>
      </c>
      <c r="W73" s="401">
        <v>7.7152503694909322E-2</v>
      </c>
      <c r="X73" s="397">
        <v>711781</v>
      </c>
      <c r="Y73" s="297">
        <v>711781</v>
      </c>
      <c r="Z73" s="297">
        <v>0</v>
      </c>
      <c r="AA73" s="297">
        <v>0</v>
      </c>
      <c r="AB73" s="297">
        <v>0</v>
      </c>
      <c r="AC73" s="297">
        <v>0</v>
      </c>
      <c r="AD73" s="297">
        <v>0</v>
      </c>
      <c r="AE73" s="297">
        <v>711781</v>
      </c>
      <c r="AF73" s="299">
        <v>5189710</v>
      </c>
      <c r="AG73" s="299">
        <v>1453150</v>
      </c>
      <c r="AH73" s="299">
        <v>1453150</v>
      </c>
      <c r="AI73" s="299">
        <v>1014096</v>
      </c>
      <c r="AJ73" s="299">
        <v>736345</v>
      </c>
      <c r="AK73" s="299">
        <v>532969</v>
      </c>
      <c r="AL73" s="299">
        <v>0</v>
      </c>
      <c r="AM73" s="297">
        <v>5189710</v>
      </c>
      <c r="AN73" s="397">
        <v>4025167</v>
      </c>
      <c r="AO73" s="297">
        <v>998695</v>
      </c>
      <c r="AP73" s="297">
        <v>998695</v>
      </c>
      <c r="AQ73" s="297">
        <v>998695</v>
      </c>
      <c r="AR73" s="297">
        <v>514540</v>
      </c>
      <c r="AS73" s="297">
        <v>514540</v>
      </c>
      <c r="AT73" s="297">
        <v>0</v>
      </c>
      <c r="AU73" s="297">
        <v>4025167</v>
      </c>
      <c r="AV73" s="299">
        <v>11959730</v>
      </c>
      <c r="AW73" s="297">
        <v>5960658</v>
      </c>
      <c r="AX73" s="297">
        <v>3086026</v>
      </c>
      <c r="AY73" s="297">
        <v>1456523</v>
      </c>
      <c r="AZ73" s="297">
        <v>1456523</v>
      </c>
      <c r="BA73" s="297">
        <v>0</v>
      </c>
      <c r="BB73" s="297">
        <v>0</v>
      </c>
      <c r="BC73" s="297">
        <v>11959730</v>
      </c>
      <c r="BD73" s="397">
        <v>69186</v>
      </c>
      <c r="BE73" s="297">
        <v>28689</v>
      </c>
      <c r="BF73" s="297">
        <v>23832</v>
      </c>
      <c r="BG73" s="297">
        <v>16665</v>
      </c>
      <c r="BH73" s="297">
        <v>0</v>
      </c>
      <c r="BI73" s="297">
        <v>0</v>
      </c>
      <c r="BJ73" s="297">
        <v>0</v>
      </c>
      <c r="BK73" s="297">
        <v>69186</v>
      </c>
      <c r="BL73" s="299">
        <v>94360</v>
      </c>
      <c r="BM73" s="297">
        <v>23590</v>
      </c>
      <c r="BN73" s="297">
        <v>23590</v>
      </c>
      <c r="BO73" s="297">
        <v>23590</v>
      </c>
      <c r="BP73" s="297">
        <v>23590</v>
      </c>
      <c r="BQ73" s="297">
        <v>0</v>
      </c>
      <c r="BR73" s="297">
        <v>0</v>
      </c>
      <c r="BS73" s="297">
        <v>94360</v>
      </c>
      <c r="BT73" s="397">
        <v>290544</v>
      </c>
      <c r="BU73" s="297">
        <v>59709</v>
      </c>
      <c r="BV73" s="297">
        <v>59709</v>
      </c>
      <c r="BW73" s="297">
        <v>59709</v>
      </c>
      <c r="BX73" s="297">
        <v>59709</v>
      </c>
      <c r="BY73" s="297">
        <v>51708</v>
      </c>
      <c r="BZ73" s="297">
        <v>0</v>
      </c>
      <c r="CA73" s="297">
        <v>290544</v>
      </c>
      <c r="CB73" s="299">
        <v>916075.4640996299</v>
      </c>
      <c r="CC73" s="297">
        <v>811476</v>
      </c>
      <c r="CD73" s="297">
        <v>63038</v>
      </c>
      <c r="CE73" s="297">
        <v>41561</v>
      </c>
      <c r="CF73" s="297">
        <v>0</v>
      </c>
      <c r="CG73" s="297">
        <v>0</v>
      </c>
      <c r="CH73" s="297">
        <v>0</v>
      </c>
      <c r="CI73" s="297">
        <v>916075.4640996299</v>
      </c>
    </row>
    <row r="74" spans="1:87">
      <c r="A74" s="295">
        <v>30300</v>
      </c>
      <c r="B74" s="296" t="s">
        <v>429</v>
      </c>
      <c r="C74" s="299">
        <v>-2313843</v>
      </c>
      <c r="D74" s="297">
        <v>-1045481</v>
      </c>
      <c r="E74" s="297">
        <v>-372713</v>
      </c>
      <c r="F74" s="297">
        <v>-519022</v>
      </c>
      <c r="G74" s="297">
        <v>17565</v>
      </c>
      <c r="H74" s="297">
        <v>0</v>
      </c>
      <c r="I74" s="297">
        <v>-4233494</v>
      </c>
      <c r="J74" s="356">
        <v>15959854</v>
      </c>
      <c r="K74" s="357">
        <v>18984014</v>
      </c>
      <c r="L74" s="357">
        <v>13510624</v>
      </c>
      <c r="M74" s="357">
        <v>12924790</v>
      </c>
      <c r="N74" s="357">
        <v>19986145</v>
      </c>
      <c r="O74" s="356">
        <v>1574337</v>
      </c>
      <c r="P74" s="357">
        <v>631854.05000000005</v>
      </c>
      <c r="Q74" s="357">
        <v>942482.95</v>
      </c>
      <c r="R74" s="398">
        <v>6.6799999999999998E-2</v>
      </c>
      <c r="S74" s="399">
        <v>5.1623960000000003E-4</v>
      </c>
      <c r="T74" s="400">
        <v>15959854</v>
      </c>
      <c r="U74" s="400">
        <v>9458892.9640718568</v>
      </c>
      <c r="V74" s="401">
        <v>1.6872856116060346</v>
      </c>
      <c r="W74" s="401">
        <v>7.7152503694909322E-2</v>
      </c>
      <c r="X74" s="397">
        <v>0</v>
      </c>
      <c r="Y74" s="297">
        <v>0</v>
      </c>
      <c r="Z74" s="297">
        <v>0</v>
      </c>
      <c r="AA74" s="297">
        <v>0</v>
      </c>
      <c r="AB74" s="297">
        <v>0</v>
      </c>
      <c r="AC74" s="297">
        <v>0</v>
      </c>
      <c r="AD74" s="297">
        <v>0</v>
      </c>
      <c r="AE74" s="297">
        <v>0</v>
      </c>
      <c r="AF74" s="299">
        <v>1449255</v>
      </c>
      <c r="AG74" s="299">
        <v>462510</v>
      </c>
      <c r="AH74" s="299">
        <v>367550</v>
      </c>
      <c r="AI74" s="299">
        <v>227877</v>
      </c>
      <c r="AJ74" s="299">
        <v>225246</v>
      </c>
      <c r="AK74" s="299">
        <v>166072</v>
      </c>
      <c r="AL74" s="299">
        <v>0</v>
      </c>
      <c r="AM74" s="297">
        <v>1449255</v>
      </c>
      <c r="AN74" s="397">
        <v>1305379</v>
      </c>
      <c r="AO74" s="297">
        <v>323881</v>
      </c>
      <c r="AP74" s="297">
        <v>323881</v>
      </c>
      <c r="AQ74" s="297">
        <v>323881</v>
      </c>
      <c r="AR74" s="297">
        <v>166868</v>
      </c>
      <c r="AS74" s="297">
        <v>166868</v>
      </c>
      <c r="AT74" s="297">
        <v>0</v>
      </c>
      <c r="AU74" s="297">
        <v>1305379</v>
      </c>
      <c r="AV74" s="299">
        <v>3878591</v>
      </c>
      <c r="AW74" s="297">
        <v>1933067</v>
      </c>
      <c r="AX74" s="297">
        <v>1000811</v>
      </c>
      <c r="AY74" s="297">
        <v>472357</v>
      </c>
      <c r="AZ74" s="297">
        <v>472357</v>
      </c>
      <c r="BA74" s="297">
        <v>0</v>
      </c>
      <c r="BB74" s="297">
        <v>0</v>
      </c>
      <c r="BC74" s="297">
        <v>3878591</v>
      </c>
      <c r="BD74" s="397">
        <v>22438</v>
      </c>
      <c r="BE74" s="297">
        <v>9304</v>
      </c>
      <c r="BF74" s="297">
        <v>7729</v>
      </c>
      <c r="BG74" s="297">
        <v>5405</v>
      </c>
      <c r="BH74" s="297">
        <v>0</v>
      </c>
      <c r="BI74" s="297">
        <v>0</v>
      </c>
      <c r="BJ74" s="297">
        <v>0</v>
      </c>
      <c r="BK74" s="297">
        <v>22438</v>
      </c>
      <c r="BL74" s="299">
        <v>30600</v>
      </c>
      <c r="BM74" s="297">
        <v>7650</v>
      </c>
      <c r="BN74" s="297">
        <v>7650</v>
      </c>
      <c r="BO74" s="297">
        <v>7650</v>
      </c>
      <c r="BP74" s="297">
        <v>7650</v>
      </c>
      <c r="BQ74" s="297">
        <v>0</v>
      </c>
      <c r="BR74" s="297">
        <v>0</v>
      </c>
      <c r="BS74" s="297">
        <v>30600</v>
      </c>
      <c r="BT74" s="397">
        <v>94225</v>
      </c>
      <c r="BU74" s="297">
        <v>19364</v>
      </c>
      <c r="BV74" s="297">
        <v>19364</v>
      </c>
      <c r="BW74" s="297">
        <v>19364</v>
      </c>
      <c r="BX74" s="297">
        <v>19364</v>
      </c>
      <c r="BY74" s="297">
        <v>16769</v>
      </c>
      <c r="BZ74" s="297">
        <v>0</v>
      </c>
      <c r="CA74" s="297">
        <v>94225</v>
      </c>
      <c r="CB74" s="299">
        <v>297087.16535076004</v>
      </c>
      <c r="CC74" s="297">
        <v>263165</v>
      </c>
      <c r="CD74" s="297">
        <v>20444</v>
      </c>
      <c r="CE74" s="297">
        <v>13479</v>
      </c>
      <c r="CF74" s="297">
        <v>0</v>
      </c>
      <c r="CG74" s="297">
        <v>0</v>
      </c>
      <c r="CH74" s="297">
        <v>0</v>
      </c>
      <c r="CI74" s="297">
        <v>297087.16535076004</v>
      </c>
    </row>
    <row r="75" spans="1:87">
      <c r="A75" s="295">
        <v>30400</v>
      </c>
      <c r="B75" s="296" t="s">
        <v>430</v>
      </c>
      <c r="C75" s="299">
        <v>-4130738</v>
      </c>
      <c r="D75" s="297">
        <v>-1981276</v>
      </c>
      <c r="E75" s="297">
        <v>-655177</v>
      </c>
      <c r="F75" s="297">
        <v>-747335</v>
      </c>
      <c r="G75" s="297">
        <v>82727</v>
      </c>
      <c r="H75" s="297">
        <v>0</v>
      </c>
      <c r="I75" s="297">
        <v>-7431799</v>
      </c>
      <c r="J75" s="356">
        <v>30091764</v>
      </c>
      <c r="K75" s="357">
        <v>35793716</v>
      </c>
      <c r="L75" s="357">
        <v>25473824</v>
      </c>
      <c r="M75" s="357">
        <v>24369254</v>
      </c>
      <c r="N75" s="357">
        <v>37683200</v>
      </c>
      <c r="O75" s="356">
        <v>2968360</v>
      </c>
      <c r="P75" s="357">
        <v>1241578.95</v>
      </c>
      <c r="Q75" s="357">
        <v>1726781.05</v>
      </c>
      <c r="R75" s="398">
        <v>6.6799999999999998E-2</v>
      </c>
      <c r="S75" s="399">
        <v>9.7335230000000002E-4</v>
      </c>
      <c r="T75" s="400">
        <v>30091764</v>
      </c>
      <c r="U75" s="400">
        <v>18586511.227544911</v>
      </c>
      <c r="V75" s="401">
        <v>1.6190108854535588</v>
      </c>
      <c r="W75" s="401">
        <v>7.7152503694909322E-2</v>
      </c>
      <c r="X75" s="397">
        <v>343279</v>
      </c>
      <c r="Y75" s="297">
        <v>133030</v>
      </c>
      <c r="Z75" s="297">
        <v>70083</v>
      </c>
      <c r="AA75" s="297">
        <v>70083</v>
      </c>
      <c r="AB75" s="297">
        <v>70083</v>
      </c>
      <c r="AC75" s="297">
        <v>0</v>
      </c>
      <c r="AD75" s="297">
        <v>0</v>
      </c>
      <c r="AE75" s="297">
        <v>343279</v>
      </c>
      <c r="AF75" s="299">
        <v>2525489</v>
      </c>
      <c r="AG75" s="299">
        <v>773142</v>
      </c>
      <c r="AH75" s="299">
        <v>773142</v>
      </c>
      <c r="AI75" s="299">
        <v>452177</v>
      </c>
      <c r="AJ75" s="299">
        <v>263514</v>
      </c>
      <c r="AK75" s="299">
        <v>263514</v>
      </c>
      <c r="AL75" s="299">
        <v>0</v>
      </c>
      <c r="AM75" s="297">
        <v>2525489</v>
      </c>
      <c r="AN75" s="397">
        <v>2461247</v>
      </c>
      <c r="AO75" s="297">
        <v>610667</v>
      </c>
      <c r="AP75" s="297">
        <v>610667</v>
      </c>
      <c r="AQ75" s="297">
        <v>610667</v>
      </c>
      <c r="AR75" s="297">
        <v>314623</v>
      </c>
      <c r="AS75" s="297">
        <v>314623</v>
      </c>
      <c r="AT75" s="297">
        <v>0</v>
      </c>
      <c r="AU75" s="297">
        <v>2461247</v>
      </c>
      <c r="AV75" s="299">
        <v>7312953</v>
      </c>
      <c r="AW75" s="297">
        <v>3644732</v>
      </c>
      <c r="AX75" s="297">
        <v>1886996</v>
      </c>
      <c r="AY75" s="297">
        <v>890612</v>
      </c>
      <c r="AZ75" s="297">
        <v>890612</v>
      </c>
      <c r="BA75" s="297">
        <v>0</v>
      </c>
      <c r="BB75" s="297">
        <v>0</v>
      </c>
      <c r="BC75" s="297">
        <v>7312953</v>
      </c>
      <c r="BD75" s="397">
        <v>42305</v>
      </c>
      <c r="BE75" s="297">
        <v>17542</v>
      </c>
      <c r="BF75" s="297">
        <v>14573</v>
      </c>
      <c r="BG75" s="297">
        <v>10190</v>
      </c>
      <c r="BH75" s="297">
        <v>0</v>
      </c>
      <c r="BI75" s="297">
        <v>0</v>
      </c>
      <c r="BJ75" s="297">
        <v>0</v>
      </c>
      <c r="BK75" s="297">
        <v>42305</v>
      </c>
      <c r="BL75" s="299">
        <v>57700</v>
      </c>
      <c r="BM75" s="297">
        <v>14425</v>
      </c>
      <c r="BN75" s="297">
        <v>14425</v>
      </c>
      <c r="BO75" s="297">
        <v>14425</v>
      </c>
      <c r="BP75" s="297">
        <v>14425</v>
      </c>
      <c r="BQ75" s="297">
        <v>0</v>
      </c>
      <c r="BR75" s="297">
        <v>0</v>
      </c>
      <c r="BS75" s="297">
        <v>57700</v>
      </c>
      <c r="BT75" s="397">
        <v>177657</v>
      </c>
      <c r="BU75" s="297">
        <v>36510</v>
      </c>
      <c r="BV75" s="297">
        <v>36510</v>
      </c>
      <c r="BW75" s="297">
        <v>36510</v>
      </c>
      <c r="BX75" s="297">
        <v>36510</v>
      </c>
      <c r="BY75" s="297">
        <v>31618</v>
      </c>
      <c r="BZ75" s="297">
        <v>0</v>
      </c>
      <c r="CA75" s="297">
        <v>177657</v>
      </c>
      <c r="CB75" s="299">
        <v>560147.79899613</v>
      </c>
      <c r="CC75" s="297">
        <v>496189</v>
      </c>
      <c r="CD75" s="297">
        <v>38546</v>
      </c>
      <c r="CE75" s="297">
        <v>25413</v>
      </c>
      <c r="CF75" s="297">
        <v>0</v>
      </c>
      <c r="CG75" s="297">
        <v>0</v>
      </c>
      <c r="CH75" s="297">
        <v>0</v>
      </c>
      <c r="CI75" s="297">
        <v>560147.79899613</v>
      </c>
    </row>
    <row r="76" spans="1:87">
      <c r="A76" s="295">
        <v>30405</v>
      </c>
      <c r="B76" s="296" t="s">
        <v>431</v>
      </c>
      <c r="C76" s="299">
        <v>-3146031</v>
      </c>
      <c r="D76" s="297">
        <v>-1380758</v>
      </c>
      <c r="E76" s="297">
        <v>-642326</v>
      </c>
      <c r="F76" s="297">
        <v>-282718</v>
      </c>
      <c r="G76" s="297">
        <v>372188</v>
      </c>
      <c r="H76" s="297">
        <v>0</v>
      </c>
      <c r="I76" s="297">
        <v>-5079645</v>
      </c>
      <c r="J76" s="356">
        <v>19018074</v>
      </c>
      <c r="K76" s="357">
        <v>22621722</v>
      </c>
      <c r="L76" s="357">
        <v>16099524</v>
      </c>
      <c r="M76" s="357">
        <v>15401432</v>
      </c>
      <c r="N76" s="357">
        <v>23815881</v>
      </c>
      <c r="O76" s="356">
        <v>1876011</v>
      </c>
      <c r="P76" s="357">
        <v>754901.46</v>
      </c>
      <c r="Q76" s="357">
        <v>1121109.54</v>
      </c>
      <c r="R76" s="398">
        <v>6.6799999999999998E-2</v>
      </c>
      <c r="S76" s="399">
        <v>6.1516119999999999E-4</v>
      </c>
      <c r="T76" s="400">
        <v>19018074</v>
      </c>
      <c r="U76" s="400">
        <v>11300920.05988024</v>
      </c>
      <c r="V76" s="401">
        <v>1.6828783762055513</v>
      </c>
      <c r="W76" s="401">
        <v>7.7152503694909322E-2</v>
      </c>
      <c r="X76" s="397">
        <v>766815</v>
      </c>
      <c r="Y76" s="297">
        <v>153363</v>
      </c>
      <c r="Z76" s="297">
        <v>153363</v>
      </c>
      <c r="AA76" s="297">
        <v>153363</v>
      </c>
      <c r="AB76" s="297">
        <v>153363</v>
      </c>
      <c r="AC76" s="297">
        <v>153363</v>
      </c>
      <c r="AD76" s="297">
        <v>0</v>
      </c>
      <c r="AE76" s="297">
        <v>766815</v>
      </c>
      <c r="AF76" s="299">
        <v>2528706</v>
      </c>
      <c r="AG76" s="299">
        <v>1093309</v>
      </c>
      <c r="AH76" s="299">
        <v>726285</v>
      </c>
      <c r="AI76" s="299">
        <v>623100</v>
      </c>
      <c r="AJ76" s="299">
        <v>86012</v>
      </c>
      <c r="AK76" s="299">
        <v>0</v>
      </c>
      <c r="AL76" s="299">
        <v>0</v>
      </c>
      <c r="AM76" s="297">
        <v>2528706</v>
      </c>
      <c r="AN76" s="397">
        <v>1555515</v>
      </c>
      <c r="AO76" s="297">
        <v>385943</v>
      </c>
      <c r="AP76" s="297">
        <v>385943</v>
      </c>
      <c r="AQ76" s="297">
        <v>385943</v>
      </c>
      <c r="AR76" s="297">
        <v>198843</v>
      </c>
      <c r="AS76" s="297">
        <v>198843</v>
      </c>
      <c r="AT76" s="297">
        <v>0</v>
      </c>
      <c r="AU76" s="297">
        <v>1555515</v>
      </c>
      <c r="AV76" s="299">
        <v>4621805</v>
      </c>
      <c r="AW76" s="297">
        <v>2303480</v>
      </c>
      <c r="AX76" s="297">
        <v>1192587</v>
      </c>
      <c r="AY76" s="297">
        <v>562869</v>
      </c>
      <c r="AZ76" s="297">
        <v>562869</v>
      </c>
      <c r="BA76" s="297">
        <v>0</v>
      </c>
      <c r="BB76" s="297">
        <v>0</v>
      </c>
      <c r="BC76" s="297">
        <v>4621805</v>
      </c>
      <c r="BD76" s="397">
        <v>26737</v>
      </c>
      <c r="BE76" s="297">
        <v>11087</v>
      </c>
      <c r="BF76" s="297">
        <v>9210</v>
      </c>
      <c r="BG76" s="297">
        <v>6440</v>
      </c>
      <c r="BH76" s="297">
        <v>0</v>
      </c>
      <c r="BI76" s="297">
        <v>0</v>
      </c>
      <c r="BJ76" s="297">
        <v>0</v>
      </c>
      <c r="BK76" s="297">
        <v>26737</v>
      </c>
      <c r="BL76" s="299">
        <v>36464</v>
      </c>
      <c r="BM76" s="297">
        <v>9116</v>
      </c>
      <c r="BN76" s="297">
        <v>9116</v>
      </c>
      <c r="BO76" s="297">
        <v>9116</v>
      </c>
      <c r="BP76" s="297">
        <v>9116</v>
      </c>
      <c r="BQ76" s="297">
        <v>0</v>
      </c>
      <c r="BR76" s="297">
        <v>0</v>
      </c>
      <c r="BS76" s="297">
        <v>36464</v>
      </c>
      <c r="BT76" s="397">
        <v>112280</v>
      </c>
      <c r="BU76" s="297">
        <v>23074</v>
      </c>
      <c r="BV76" s="297">
        <v>23074</v>
      </c>
      <c r="BW76" s="297">
        <v>23074</v>
      </c>
      <c r="BX76" s="297">
        <v>23074</v>
      </c>
      <c r="BY76" s="297">
        <v>19982</v>
      </c>
      <c r="BZ76" s="297">
        <v>0</v>
      </c>
      <c r="CA76" s="297">
        <v>112280</v>
      </c>
      <c r="CB76" s="299">
        <v>354014.87437571998</v>
      </c>
      <c r="CC76" s="297">
        <v>313593</v>
      </c>
      <c r="CD76" s="297">
        <v>24361</v>
      </c>
      <c r="CE76" s="297">
        <v>16061</v>
      </c>
      <c r="CF76" s="297">
        <v>0</v>
      </c>
      <c r="CG76" s="297">
        <v>0</v>
      </c>
      <c r="CH76" s="297">
        <v>0</v>
      </c>
      <c r="CI76" s="297">
        <v>354014.87437571998</v>
      </c>
    </row>
    <row r="77" spans="1:87">
      <c r="A77" s="295">
        <v>30500</v>
      </c>
      <c r="B77" s="296" t="s">
        <v>432</v>
      </c>
      <c r="C77" s="299">
        <v>-4462216</v>
      </c>
      <c r="D77" s="297">
        <v>-2399004</v>
      </c>
      <c r="E77" s="297">
        <v>-1031135</v>
      </c>
      <c r="F77" s="297">
        <v>-1127440</v>
      </c>
      <c r="G77" s="297">
        <v>-49495</v>
      </c>
      <c r="H77" s="297">
        <v>-1</v>
      </c>
      <c r="I77" s="297">
        <v>-9069291</v>
      </c>
      <c r="J77" s="356">
        <v>31005892</v>
      </c>
      <c r="K77" s="357">
        <v>36881057</v>
      </c>
      <c r="L77" s="357">
        <v>26247668</v>
      </c>
      <c r="M77" s="357">
        <v>25109543</v>
      </c>
      <c r="N77" s="357">
        <v>38827941</v>
      </c>
      <c r="O77" s="356">
        <v>3058532</v>
      </c>
      <c r="P77" s="357">
        <v>1276104.5</v>
      </c>
      <c r="Q77" s="357">
        <v>1782427.5</v>
      </c>
      <c r="R77" s="398">
        <v>6.6799999999999998E-2</v>
      </c>
      <c r="S77" s="399">
        <v>1.0029208000000001E-3</v>
      </c>
      <c r="T77" s="400">
        <v>31005892</v>
      </c>
      <c r="U77" s="400">
        <v>19103360.778443113</v>
      </c>
      <c r="V77" s="401">
        <v>1.6230595422240106</v>
      </c>
      <c r="W77" s="401">
        <v>7.7152503694909322E-2</v>
      </c>
      <c r="X77" s="397">
        <v>216406</v>
      </c>
      <c r="Y77" s="297">
        <v>216406</v>
      </c>
      <c r="Z77" s="297">
        <v>0</v>
      </c>
      <c r="AA77" s="297">
        <v>0</v>
      </c>
      <c r="AB77" s="297">
        <v>0</v>
      </c>
      <c r="AC77" s="297">
        <v>0</v>
      </c>
      <c r="AD77" s="297">
        <v>0</v>
      </c>
      <c r="AE77" s="297">
        <v>216406</v>
      </c>
      <c r="AF77" s="299">
        <v>3876637</v>
      </c>
      <c r="AG77" s="299">
        <v>1081958</v>
      </c>
      <c r="AH77" s="299">
        <v>1081958</v>
      </c>
      <c r="AI77" s="299">
        <v>749756</v>
      </c>
      <c r="AJ77" s="299">
        <v>556710</v>
      </c>
      <c r="AK77" s="299">
        <v>406254</v>
      </c>
      <c r="AL77" s="299">
        <v>1</v>
      </c>
      <c r="AM77" s="297">
        <v>3876637</v>
      </c>
      <c r="AN77" s="397">
        <v>2536015</v>
      </c>
      <c r="AO77" s="297">
        <v>629218</v>
      </c>
      <c r="AP77" s="297">
        <v>629218</v>
      </c>
      <c r="AQ77" s="297">
        <v>629218</v>
      </c>
      <c r="AR77" s="297">
        <v>324181</v>
      </c>
      <c r="AS77" s="297">
        <v>324181</v>
      </c>
      <c r="AT77" s="297">
        <v>0</v>
      </c>
      <c r="AU77" s="297">
        <v>2536015</v>
      </c>
      <c r="AV77" s="299">
        <v>7535106</v>
      </c>
      <c r="AW77" s="297">
        <v>3755451</v>
      </c>
      <c r="AX77" s="297">
        <v>1944319</v>
      </c>
      <c r="AY77" s="297">
        <v>917667</v>
      </c>
      <c r="AZ77" s="297">
        <v>917667</v>
      </c>
      <c r="BA77" s="297">
        <v>0</v>
      </c>
      <c r="BB77" s="297">
        <v>0</v>
      </c>
      <c r="BC77" s="297">
        <v>7535106</v>
      </c>
      <c r="BD77" s="397">
        <v>43590</v>
      </c>
      <c r="BE77" s="297">
        <v>18075</v>
      </c>
      <c r="BF77" s="297">
        <v>15015</v>
      </c>
      <c r="BG77" s="297">
        <v>10500</v>
      </c>
      <c r="BH77" s="297">
        <v>0</v>
      </c>
      <c r="BI77" s="297">
        <v>0</v>
      </c>
      <c r="BJ77" s="297">
        <v>0</v>
      </c>
      <c r="BK77" s="297">
        <v>43590</v>
      </c>
      <c r="BL77" s="299">
        <v>59452</v>
      </c>
      <c r="BM77" s="297">
        <v>14863</v>
      </c>
      <c r="BN77" s="297">
        <v>14863</v>
      </c>
      <c r="BO77" s="297">
        <v>14863</v>
      </c>
      <c r="BP77" s="297">
        <v>14863</v>
      </c>
      <c r="BQ77" s="297">
        <v>0</v>
      </c>
      <c r="BR77" s="297">
        <v>0</v>
      </c>
      <c r="BS77" s="297">
        <v>59452</v>
      </c>
      <c r="BT77" s="397">
        <v>183054</v>
      </c>
      <c r="BU77" s="297">
        <v>37619</v>
      </c>
      <c r="BV77" s="297">
        <v>37619</v>
      </c>
      <c r="BW77" s="297">
        <v>37619</v>
      </c>
      <c r="BX77" s="297">
        <v>37619</v>
      </c>
      <c r="BY77" s="297">
        <v>32578</v>
      </c>
      <c r="BZ77" s="297">
        <v>0</v>
      </c>
      <c r="CA77" s="297">
        <v>183054</v>
      </c>
      <c r="CB77" s="299">
        <v>577163.97103848006</v>
      </c>
      <c r="CC77" s="297">
        <v>511262</v>
      </c>
      <c r="CD77" s="297">
        <v>39717</v>
      </c>
      <c r="CE77" s="297">
        <v>26185</v>
      </c>
      <c r="CF77" s="297">
        <v>0</v>
      </c>
      <c r="CG77" s="297">
        <v>0</v>
      </c>
      <c r="CH77" s="297">
        <v>0</v>
      </c>
      <c r="CI77" s="297">
        <v>577163.97103848006</v>
      </c>
    </row>
    <row r="78" spans="1:87">
      <c r="A78" s="295">
        <v>30600</v>
      </c>
      <c r="B78" s="296" t="s">
        <v>433</v>
      </c>
      <c r="C78" s="299">
        <v>-3602135</v>
      </c>
      <c r="D78" s="297">
        <v>-2053892</v>
      </c>
      <c r="E78" s="297">
        <v>-856174</v>
      </c>
      <c r="F78" s="297">
        <v>-686604</v>
      </c>
      <c r="G78" s="297">
        <v>191566</v>
      </c>
      <c r="H78" s="297">
        <v>0</v>
      </c>
      <c r="I78" s="297">
        <v>-7007239</v>
      </c>
      <c r="J78" s="356">
        <v>23344767</v>
      </c>
      <c r="K78" s="357">
        <v>27768260</v>
      </c>
      <c r="L78" s="357">
        <v>19762234</v>
      </c>
      <c r="M78" s="357">
        <v>18905324</v>
      </c>
      <c r="N78" s="357">
        <v>29234096</v>
      </c>
      <c r="O78" s="356">
        <v>2302811</v>
      </c>
      <c r="P78" s="357">
        <v>946331.41</v>
      </c>
      <c r="Q78" s="357">
        <v>1356479.5899999999</v>
      </c>
      <c r="R78" s="398">
        <v>6.6799999999999998E-2</v>
      </c>
      <c r="S78" s="399">
        <v>7.5511299999999996E-4</v>
      </c>
      <c r="T78" s="400">
        <v>23344767</v>
      </c>
      <c r="U78" s="400">
        <v>14166637.874251498</v>
      </c>
      <c r="V78" s="401">
        <v>1.6478692550213461</v>
      </c>
      <c r="W78" s="401">
        <v>7.7152503694909322E-2</v>
      </c>
      <c r="X78" s="397">
        <v>168113</v>
      </c>
      <c r="Y78" s="297">
        <v>168113</v>
      </c>
      <c r="Z78" s="297">
        <v>0</v>
      </c>
      <c r="AA78" s="297">
        <v>0</v>
      </c>
      <c r="AB78" s="297">
        <v>0</v>
      </c>
      <c r="AC78" s="297">
        <v>0</v>
      </c>
      <c r="AD78" s="297">
        <v>0</v>
      </c>
      <c r="AE78" s="297">
        <v>168113</v>
      </c>
      <c r="AF78" s="299">
        <v>3102794</v>
      </c>
      <c r="AG78" s="299">
        <v>1062269</v>
      </c>
      <c r="AH78" s="299">
        <v>1062269</v>
      </c>
      <c r="AI78" s="299">
        <v>644320</v>
      </c>
      <c r="AJ78" s="299">
        <v>256893</v>
      </c>
      <c r="AK78" s="299">
        <v>77043</v>
      </c>
      <c r="AL78" s="299">
        <v>0</v>
      </c>
      <c r="AM78" s="297">
        <v>3102794</v>
      </c>
      <c r="AN78" s="397">
        <v>1909401</v>
      </c>
      <c r="AO78" s="297">
        <v>473747</v>
      </c>
      <c r="AP78" s="297">
        <v>473747</v>
      </c>
      <c r="AQ78" s="297">
        <v>473747</v>
      </c>
      <c r="AR78" s="297">
        <v>244080</v>
      </c>
      <c r="AS78" s="297">
        <v>244080</v>
      </c>
      <c r="AT78" s="297">
        <v>0</v>
      </c>
      <c r="AU78" s="297">
        <v>1909401</v>
      </c>
      <c r="AV78" s="299">
        <v>5673286</v>
      </c>
      <c r="AW78" s="297">
        <v>2827531</v>
      </c>
      <c r="AX78" s="297">
        <v>1463905</v>
      </c>
      <c r="AY78" s="297">
        <v>690925</v>
      </c>
      <c r="AZ78" s="297">
        <v>690925</v>
      </c>
      <c r="BA78" s="297">
        <v>0</v>
      </c>
      <c r="BB78" s="297">
        <v>0</v>
      </c>
      <c r="BC78" s="297">
        <v>5673286</v>
      </c>
      <c r="BD78" s="397">
        <v>32819</v>
      </c>
      <c r="BE78" s="297">
        <v>13609</v>
      </c>
      <c r="BF78" s="297">
        <v>11305</v>
      </c>
      <c r="BG78" s="297">
        <v>7905</v>
      </c>
      <c r="BH78" s="297">
        <v>0</v>
      </c>
      <c r="BI78" s="297">
        <v>0</v>
      </c>
      <c r="BJ78" s="297">
        <v>0</v>
      </c>
      <c r="BK78" s="297">
        <v>32819</v>
      </c>
      <c r="BL78" s="299">
        <v>44760</v>
      </c>
      <c r="BM78" s="297">
        <v>11190</v>
      </c>
      <c r="BN78" s="297">
        <v>11190</v>
      </c>
      <c r="BO78" s="297">
        <v>11190</v>
      </c>
      <c r="BP78" s="297">
        <v>11190</v>
      </c>
      <c r="BQ78" s="297">
        <v>0</v>
      </c>
      <c r="BR78" s="297">
        <v>0</v>
      </c>
      <c r="BS78" s="297">
        <v>44760</v>
      </c>
      <c r="BT78" s="397">
        <v>137824</v>
      </c>
      <c r="BU78" s="297">
        <v>28324</v>
      </c>
      <c r="BV78" s="297">
        <v>28324</v>
      </c>
      <c r="BW78" s="297">
        <v>28324</v>
      </c>
      <c r="BX78" s="297">
        <v>28324</v>
      </c>
      <c r="BY78" s="297">
        <v>24529</v>
      </c>
      <c r="BZ78" s="297">
        <v>0</v>
      </c>
      <c r="CA78" s="297">
        <v>137824</v>
      </c>
      <c r="CB78" s="299">
        <v>434554.77009030001</v>
      </c>
      <c r="CC78" s="297">
        <v>384936</v>
      </c>
      <c r="CD78" s="297">
        <v>29903</v>
      </c>
      <c r="CE78" s="297">
        <v>19715</v>
      </c>
      <c r="CF78" s="297">
        <v>0</v>
      </c>
      <c r="CG78" s="297">
        <v>0</v>
      </c>
      <c r="CH78" s="297">
        <v>0</v>
      </c>
      <c r="CI78" s="297">
        <v>434554.77009030001</v>
      </c>
    </row>
    <row r="79" spans="1:87">
      <c r="A79" s="295">
        <v>30601</v>
      </c>
      <c r="B79" s="296" t="s">
        <v>434</v>
      </c>
      <c r="C79" s="299">
        <v>-147136</v>
      </c>
      <c r="D79" s="297">
        <v>-119630</v>
      </c>
      <c r="E79" s="297">
        <v>-147487</v>
      </c>
      <c r="F79" s="297">
        <v>-43359</v>
      </c>
      <c r="G79" s="297">
        <v>-101885</v>
      </c>
      <c r="H79" s="297">
        <v>0</v>
      </c>
      <c r="I79" s="297">
        <v>-559497</v>
      </c>
      <c r="J79" s="356">
        <v>0</v>
      </c>
      <c r="K79" s="357">
        <v>0</v>
      </c>
      <c r="L79" s="357">
        <v>0</v>
      </c>
      <c r="M79" s="357">
        <v>0</v>
      </c>
      <c r="N79" s="357">
        <v>0</v>
      </c>
      <c r="O79" s="356">
        <v>0</v>
      </c>
      <c r="P79" s="357">
        <v>0</v>
      </c>
      <c r="Q79" s="357">
        <v>0</v>
      </c>
      <c r="R79" s="398" t="e">
        <v>#DIV/0!</v>
      </c>
      <c r="S79" s="399">
        <v>0</v>
      </c>
      <c r="T79" s="400">
        <v>0</v>
      </c>
      <c r="U79" s="400">
        <v>0</v>
      </c>
      <c r="V79" s="401" t="e">
        <v>#DIV/0!</v>
      </c>
      <c r="W79" s="401">
        <v>7.7152503694909322E-2</v>
      </c>
      <c r="X79" s="397">
        <v>289818</v>
      </c>
      <c r="Y79" s="297">
        <v>86383</v>
      </c>
      <c r="Z79" s="297">
        <v>86383</v>
      </c>
      <c r="AA79" s="297">
        <v>58526</v>
      </c>
      <c r="AB79" s="297">
        <v>58526</v>
      </c>
      <c r="AC79" s="297">
        <v>0</v>
      </c>
      <c r="AD79" s="297">
        <v>0</v>
      </c>
      <c r="AE79" s="297">
        <v>289818</v>
      </c>
      <c r="AF79" s="299">
        <v>849315</v>
      </c>
      <c r="AG79" s="299">
        <v>233519</v>
      </c>
      <c r="AH79" s="299">
        <v>206013</v>
      </c>
      <c r="AI79" s="299">
        <v>206013</v>
      </c>
      <c r="AJ79" s="299">
        <v>101885</v>
      </c>
      <c r="AK79" s="299">
        <v>101885</v>
      </c>
      <c r="AL79" s="299">
        <v>0</v>
      </c>
      <c r="AM79" s="297">
        <v>849315</v>
      </c>
      <c r="AN79" s="397">
        <v>0</v>
      </c>
      <c r="AO79" s="297">
        <v>0</v>
      </c>
      <c r="AP79" s="297">
        <v>0</v>
      </c>
      <c r="AQ79" s="297">
        <v>0</v>
      </c>
      <c r="AR79" s="297">
        <v>0</v>
      </c>
      <c r="AS79" s="297">
        <v>0</v>
      </c>
      <c r="AT79" s="297">
        <v>0</v>
      </c>
      <c r="AU79" s="297">
        <v>0</v>
      </c>
      <c r="AV79" s="299">
        <v>0</v>
      </c>
      <c r="AW79" s="297">
        <v>0</v>
      </c>
      <c r="AX79" s="297">
        <v>0</v>
      </c>
      <c r="AY79" s="297">
        <v>0</v>
      </c>
      <c r="AZ79" s="297">
        <v>0</v>
      </c>
      <c r="BA79" s="297">
        <v>0</v>
      </c>
      <c r="BB79" s="297">
        <v>0</v>
      </c>
      <c r="BC79" s="297">
        <v>0</v>
      </c>
      <c r="BD79" s="397">
        <v>0</v>
      </c>
      <c r="BE79" s="297">
        <v>0</v>
      </c>
      <c r="BF79" s="297">
        <v>0</v>
      </c>
      <c r="BG79" s="297">
        <v>0</v>
      </c>
      <c r="BH79" s="297">
        <v>0</v>
      </c>
      <c r="BI79" s="297">
        <v>0</v>
      </c>
      <c r="BJ79" s="297">
        <v>0</v>
      </c>
      <c r="BK79" s="297">
        <v>0</v>
      </c>
      <c r="BL79" s="299">
        <v>0</v>
      </c>
      <c r="BM79" s="297">
        <v>0</v>
      </c>
      <c r="BN79" s="297">
        <v>0</v>
      </c>
      <c r="BO79" s="297">
        <v>0</v>
      </c>
      <c r="BP79" s="297">
        <v>0</v>
      </c>
      <c r="BQ79" s="297">
        <v>0</v>
      </c>
      <c r="BR79" s="297">
        <v>0</v>
      </c>
      <c r="BS79" s="297">
        <v>0</v>
      </c>
      <c r="BT79" s="397">
        <v>0</v>
      </c>
      <c r="BU79" s="297">
        <v>0</v>
      </c>
      <c r="BV79" s="297">
        <v>0</v>
      </c>
      <c r="BW79" s="297">
        <v>0</v>
      </c>
      <c r="BX79" s="297">
        <v>0</v>
      </c>
      <c r="BY79" s="297">
        <v>0</v>
      </c>
      <c r="BZ79" s="297">
        <v>0</v>
      </c>
      <c r="CA79" s="297">
        <v>0</v>
      </c>
      <c r="CB79" s="299">
        <v>0</v>
      </c>
      <c r="CC79" s="297">
        <v>0</v>
      </c>
      <c r="CD79" s="297">
        <v>0</v>
      </c>
      <c r="CE79" s="297">
        <v>0</v>
      </c>
      <c r="CF79" s="297">
        <v>0</v>
      </c>
      <c r="CG79" s="297">
        <v>0</v>
      </c>
      <c r="CH79" s="297">
        <v>0</v>
      </c>
      <c r="CI79" s="297">
        <v>0</v>
      </c>
    </row>
    <row r="80" spans="1:87">
      <c r="A80" s="295">
        <v>30700</v>
      </c>
      <c r="B80" s="296" t="s">
        <v>435</v>
      </c>
      <c r="C80" s="299">
        <v>-8925738</v>
      </c>
      <c r="D80" s="297">
        <v>-4866813</v>
      </c>
      <c r="E80" s="297">
        <v>-2110845</v>
      </c>
      <c r="F80" s="297">
        <v>-2053815</v>
      </c>
      <c r="G80" s="297">
        <v>7873</v>
      </c>
      <c r="H80" s="297">
        <v>0</v>
      </c>
      <c r="I80" s="297">
        <v>-17949338</v>
      </c>
      <c r="J80" s="356">
        <v>61692438</v>
      </c>
      <c r="K80" s="357">
        <v>73382258</v>
      </c>
      <c r="L80" s="357">
        <v>52224998</v>
      </c>
      <c r="M80" s="357">
        <v>49960470</v>
      </c>
      <c r="N80" s="357">
        <v>77255972</v>
      </c>
      <c r="O80" s="356">
        <v>6085563</v>
      </c>
      <c r="P80" s="357">
        <v>2568033.27</v>
      </c>
      <c r="Q80" s="357">
        <v>3517529.73</v>
      </c>
      <c r="R80" s="398">
        <v>6.6799999999999998E-2</v>
      </c>
      <c r="S80" s="399">
        <v>1.9955120000000001E-3</v>
      </c>
      <c r="T80" s="400">
        <v>61692438</v>
      </c>
      <c r="U80" s="400">
        <v>38443611.826347306</v>
      </c>
      <c r="V80" s="401">
        <v>1.6047513505928994</v>
      </c>
      <c r="W80" s="401">
        <v>7.7152503694909322E-2</v>
      </c>
      <c r="X80" s="397">
        <v>476832</v>
      </c>
      <c r="Y80" s="297">
        <v>476832</v>
      </c>
      <c r="Z80" s="297">
        <v>0</v>
      </c>
      <c r="AA80" s="297">
        <v>0</v>
      </c>
      <c r="AB80" s="297">
        <v>0</v>
      </c>
      <c r="AC80" s="297">
        <v>0</v>
      </c>
      <c r="AD80" s="297">
        <v>0</v>
      </c>
      <c r="AE80" s="297">
        <v>476832</v>
      </c>
      <c r="AF80" s="299">
        <v>7663758</v>
      </c>
      <c r="AG80" s="299">
        <v>2246285</v>
      </c>
      <c r="AH80" s="299">
        <v>2246285</v>
      </c>
      <c r="AI80" s="299">
        <v>1550985</v>
      </c>
      <c r="AJ80" s="299">
        <v>918233</v>
      </c>
      <c r="AK80" s="299">
        <v>701970</v>
      </c>
      <c r="AL80" s="299">
        <v>0</v>
      </c>
      <c r="AM80" s="297">
        <v>7663758</v>
      </c>
      <c r="AN80" s="397">
        <v>5045910</v>
      </c>
      <c r="AO80" s="297">
        <v>1251955</v>
      </c>
      <c r="AP80" s="297">
        <v>1251955</v>
      </c>
      <c r="AQ80" s="297">
        <v>1251955</v>
      </c>
      <c r="AR80" s="297">
        <v>645023</v>
      </c>
      <c r="AS80" s="297">
        <v>645023</v>
      </c>
      <c r="AT80" s="297">
        <v>0</v>
      </c>
      <c r="AU80" s="297">
        <v>5045910</v>
      </c>
      <c r="AV80" s="299">
        <v>14992603</v>
      </c>
      <c r="AW80" s="297">
        <v>7472223</v>
      </c>
      <c r="AX80" s="297">
        <v>3868613</v>
      </c>
      <c r="AY80" s="297">
        <v>1825883</v>
      </c>
      <c r="AZ80" s="297">
        <v>1825883</v>
      </c>
      <c r="BA80" s="297">
        <v>0</v>
      </c>
      <c r="BB80" s="297">
        <v>0</v>
      </c>
      <c r="BC80" s="297">
        <v>14992603</v>
      </c>
      <c r="BD80" s="397">
        <v>86731</v>
      </c>
      <c r="BE80" s="297">
        <v>35964</v>
      </c>
      <c r="BF80" s="297">
        <v>29876</v>
      </c>
      <c r="BG80" s="297">
        <v>20891</v>
      </c>
      <c r="BH80" s="297">
        <v>0</v>
      </c>
      <c r="BI80" s="297">
        <v>0</v>
      </c>
      <c r="BJ80" s="297">
        <v>0</v>
      </c>
      <c r="BK80" s="297">
        <v>86731</v>
      </c>
      <c r="BL80" s="299">
        <v>118288</v>
      </c>
      <c r="BM80" s="297">
        <v>29572</v>
      </c>
      <c r="BN80" s="297">
        <v>29572</v>
      </c>
      <c r="BO80" s="297">
        <v>29572</v>
      </c>
      <c r="BP80" s="297">
        <v>29572</v>
      </c>
      <c r="BQ80" s="297">
        <v>0</v>
      </c>
      <c r="BR80" s="297">
        <v>0</v>
      </c>
      <c r="BS80" s="297">
        <v>118288</v>
      </c>
      <c r="BT80" s="397">
        <v>364223</v>
      </c>
      <c r="BU80" s="297">
        <v>74851</v>
      </c>
      <c r="BV80" s="297">
        <v>74851</v>
      </c>
      <c r="BW80" s="297">
        <v>74851</v>
      </c>
      <c r="BX80" s="297">
        <v>74851</v>
      </c>
      <c r="BY80" s="297">
        <v>64821</v>
      </c>
      <c r="BZ80" s="297">
        <v>0</v>
      </c>
      <c r="CA80" s="297">
        <v>364223</v>
      </c>
      <c r="CB80" s="299">
        <v>1148383.4318472</v>
      </c>
      <c r="CC80" s="297">
        <v>1017258</v>
      </c>
      <c r="CD80" s="297">
        <v>79024</v>
      </c>
      <c r="CE80" s="297">
        <v>52101</v>
      </c>
      <c r="CF80" s="297">
        <v>0</v>
      </c>
      <c r="CG80" s="297">
        <v>0</v>
      </c>
      <c r="CH80" s="297">
        <v>0</v>
      </c>
      <c r="CI80" s="297">
        <v>1148383.4318472</v>
      </c>
    </row>
    <row r="81" spans="1:87">
      <c r="A81" s="295">
        <v>30705</v>
      </c>
      <c r="B81" s="296" t="s">
        <v>436</v>
      </c>
      <c r="C81" s="299">
        <v>-1740094</v>
      </c>
      <c r="D81" s="297">
        <v>-538447</v>
      </c>
      <c r="E81" s="297">
        <v>-128326</v>
      </c>
      <c r="F81" s="297">
        <v>-214361</v>
      </c>
      <c r="G81" s="297">
        <v>208359</v>
      </c>
      <c r="H81" s="297">
        <v>0</v>
      </c>
      <c r="I81" s="297">
        <v>-2412869</v>
      </c>
      <c r="J81" s="356">
        <v>12691683</v>
      </c>
      <c r="K81" s="357">
        <v>15096572</v>
      </c>
      <c r="L81" s="357">
        <v>10743993</v>
      </c>
      <c r="M81" s="357">
        <v>10278123</v>
      </c>
      <c r="N81" s="357">
        <v>15893492</v>
      </c>
      <c r="O81" s="356">
        <v>1251953</v>
      </c>
      <c r="P81" s="357">
        <v>510887.29</v>
      </c>
      <c r="Q81" s="357">
        <v>741065.71</v>
      </c>
      <c r="R81" s="398">
        <v>6.6799999999999998E-2</v>
      </c>
      <c r="S81" s="399">
        <v>4.1052690000000001E-4</v>
      </c>
      <c r="T81" s="400">
        <v>12691683</v>
      </c>
      <c r="U81" s="400">
        <v>7648013.3233532934</v>
      </c>
      <c r="V81" s="401">
        <v>1.6594744887859707</v>
      </c>
      <c r="W81" s="401">
        <v>7.7152503694909322E-2</v>
      </c>
      <c r="X81" s="397">
        <v>339250</v>
      </c>
      <c r="Y81" s="297">
        <v>76136</v>
      </c>
      <c r="Z81" s="297">
        <v>76136</v>
      </c>
      <c r="AA81" s="297">
        <v>62326</v>
      </c>
      <c r="AB81" s="297">
        <v>62326</v>
      </c>
      <c r="AC81" s="297">
        <v>62326</v>
      </c>
      <c r="AD81" s="297">
        <v>0</v>
      </c>
      <c r="AE81" s="297">
        <v>339250</v>
      </c>
      <c r="AF81" s="299">
        <v>538022</v>
      </c>
      <c r="AG81" s="299">
        <v>344003</v>
      </c>
      <c r="AH81" s="299">
        <v>75475</v>
      </c>
      <c r="AI81" s="299">
        <v>75475</v>
      </c>
      <c r="AJ81" s="299">
        <v>43069</v>
      </c>
      <c r="AK81" s="299">
        <v>0</v>
      </c>
      <c r="AL81" s="299">
        <v>0</v>
      </c>
      <c r="AM81" s="297">
        <v>538022</v>
      </c>
      <c r="AN81" s="397">
        <v>1038070</v>
      </c>
      <c r="AO81" s="297">
        <v>257559</v>
      </c>
      <c r="AP81" s="297">
        <v>257559</v>
      </c>
      <c r="AQ81" s="297">
        <v>257559</v>
      </c>
      <c r="AR81" s="297">
        <v>132697</v>
      </c>
      <c r="AS81" s="297">
        <v>132697</v>
      </c>
      <c r="AT81" s="297">
        <v>0</v>
      </c>
      <c r="AU81" s="297">
        <v>1038070</v>
      </c>
      <c r="AV81" s="299">
        <v>3084355</v>
      </c>
      <c r="AW81" s="297">
        <v>1537224</v>
      </c>
      <c r="AX81" s="297">
        <v>795871</v>
      </c>
      <c r="AY81" s="297">
        <v>375630</v>
      </c>
      <c r="AZ81" s="297">
        <v>375630</v>
      </c>
      <c r="BA81" s="297">
        <v>0</v>
      </c>
      <c r="BB81" s="297">
        <v>0</v>
      </c>
      <c r="BC81" s="297">
        <v>3084355</v>
      </c>
      <c r="BD81" s="397">
        <v>17843</v>
      </c>
      <c r="BE81" s="297">
        <v>7399</v>
      </c>
      <c r="BF81" s="297">
        <v>6146</v>
      </c>
      <c r="BG81" s="297">
        <v>4298</v>
      </c>
      <c r="BH81" s="297">
        <v>0</v>
      </c>
      <c r="BI81" s="297">
        <v>0</v>
      </c>
      <c r="BJ81" s="297">
        <v>0</v>
      </c>
      <c r="BK81" s="297">
        <v>17843</v>
      </c>
      <c r="BL81" s="299">
        <v>24336</v>
      </c>
      <c r="BM81" s="297">
        <v>6084</v>
      </c>
      <c r="BN81" s="297">
        <v>6084</v>
      </c>
      <c r="BO81" s="297">
        <v>6084</v>
      </c>
      <c r="BP81" s="297">
        <v>6084</v>
      </c>
      <c r="BQ81" s="297">
        <v>0</v>
      </c>
      <c r="BR81" s="297">
        <v>0</v>
      </c>
      <c r="BS81" s="297">
        <v>24336</v>
      </c>
      <c r="BT81" s="397">
        <v>74930</v>
      </c>
      <c r="BU81" s="297">
        <v>15399</v>
      </c>
      <c r="BV81" s="297">
        <v>15399</v>
      </c>
      <c r="BW81" s="297">
        <v>15399</v>
      </c>
      <c r="BX81" s="297">
        <v>15399</v>
      </c>
      <c r="BY81" s="297">
        <v>13335</v>
      </c>
      <c r="BZ81" s="297">
        <v>0</v>
      </c>
      <c r="CA81" s="297">
        <v>74930</v>
      </c>
      <c r="CB81" s="299">
        <v>236251.29304539002</v>
      </c>
      <c r="CC81" s="297">
        <v>209276</v>
      </c>
      <c r="CD81" s="297">
        <v>16257</v>
      </c>
      <c r="CE81" s="297">
        <v>10718</v>
      </c>
      <c r="CF81" s="297">
        <v>0</v>
      </c>
      <c r="CG81" s="297">
        <v>0</v>
      </c>
      <c r="CH81" s="297">
        <v>0</v>
      </c>
      <c r="CI81" s="297">
        <v>236251.29304539002</v>
      </c>
    </row>
    <row r="82" spans="1:87">
      <c r="A82" s="295">
        <v>30800</v>
      </c>
      <c r="B82" s="296" t="s">
        <v>437</v>
      </c>
      <c r="C82" s="299">
        <v>-3984634</v>
      </c>
      <c r="D82" s="297">
        <v>-2430016</v>
      </c>
      <c r="E82" s="297">
        <v>-945723</v>
      </c>
      <c r="F82" s="297">
        <v>-943706</v>
      </c>
      <c r="G82" s="297">
        <v>-72244</v>
      </c>
      <c r="H82" s="297">
        <v>0</v>
      </c>
      <c r="I82" s="297">
        <v>-8376323</v>
      </c>
      <c r="J82" s="356">
        <v>19175150</v>
      </c>
      <c r="K82" s="357">
        <v>22808562</v>
      </c>
      <c r="L82" s="357">
        <v>16232494</v>
      </c>
      <c r="M82" s="357">
        <v>15528637</v>
      </c>
      <c r="N82" s="357">
        <v>24012584</v>
      </c>
      <c r="O82" s="356">
        <v>1891506</v>
      </c>
      <c r="P82" s="357">
        <v>882132.59</v>
      </c>
      <c r="Q82" s="357">
        <v>1009373.41</v>
      </c>
      <c r="R82" s="398">
        <v>6.6799999999999998E-2</v>
      </c>
      <c r="S82" s="399">
        <v>6.2024200000000002E-4</v>
      </c>
      <c r="T82" s="400">
        <v>19175150</v>
      </c>
      <c r="U82" s="400">
        <v>13205577.694610778</v>
      </c>
      <c r="V82" s="401">
        <v>1.452049311543971</v>
      </c>
      <c r="W82" s="401">
        <v>7.7152503694909322E-2</v>
      </c>
      <c r="X82" s="397">
        <v>0</v>
      </c>
      <c r="Y82" s="297">
        <v>0</v>
      </c>
      <c r="Z82" s="297">
        <v>0</v>
      </c>
      <c r="AA82" s="297">
        <v>0</v>
      </c>
      <c r="AB82" s="297">
        <v>0</v>
      </c>
      <c r="AC82" s="297">
        <v>0</v>
      </c>
      <c r="AD82" s="297">
        <v>0</v>
      </c>
      <c r="AE82" s="297">
        <v>0</v>
      </c>
      <c r="AF82" s="299">
        <v>5031166</v>
      </c>
      <c r="AG82" s="299">
        <v>1760328</v>
      </c>
      <c r="AH82" s="299">
        <v>1615508</v>
      </c>
      <c r="AI82" s="299">
        <v>771708</v>
      </c>
      <c r="AJ82" s="299">
        <v>590746</v>
      </c>
      <c r="AK82" s="299">
        <v>292876</v>
      </c>
      <c r="AL82" s="299">
        <v>0</v>
      </c>
      <c r="AM82" s="297">
        <v>5031166</v>
      </c>
      <c r="AN82" s="397">
        <v>1568362</v>
      </c>
      <c r="AO82" s="297">
        <v>389131</v>
      </c>
      <c r="AP82" s="297">
        <v>389131</v>
      </c>
      <c r="AQ82" s="297">
        <v>389131</v>
      </c>
      <c r="AR82" s="297">
        <v>200485</v>
      </c>
      <c r="AS82" s="297">
        <v>200485</v>
      </c>
      <c r="AT82" s="297">
        <v>0</v>
      </c>
      <c r="AU82" s="297">
        <v>1568362</v>
      </c>
      <c r="AV82" s="299">
        <v>4659978</v>
      </c>
      <c r="AW82" s="297">
        <v>2322505</v>
      </c>
      <c r="AX82" s="297">
        <v>1202436</v>
      </c>
      <c r="AY82" s="297">
        <v>567518</v>
      </c>
      <c r="AZ82" s="297">
        <v>567518</v>
      </c>
      <c r="BA82" s="297">
        <v>0</v>
      </c>
      <c r="BB82" s="297">
        <v>0</v>
      </c>
      <c r="BC82" s="297">
        <v>4659978</v>
      </c>
      <c r="BD82" s="397">
        <v>26957</v>
      </c>
      <c r="BE82" s="297">
        <v>11178</v>
      </c>
      <c r="BF82" s="297">
        <v>9286</v>
      </c>
      <c r="BG82" s="297">
        <v>6493</v>
      </c>
      <c r="BH82" s="297">
        <v>0</v>
      </c>
      <c r="BI82" s="297">
        <v>0</v>
      </c>
      <c r="BJ82" s="297">
        <v>0</v>
      </c>
      <c r="BK82" s="297">
        <v>26957</v>
      </c>
      <c r="BL82" s="299">
        <v>36768</v>
      </c>
      <c r="BM82" s="297">
        <v>9192</v>
      </c>
      <c r="BN82" s="297">
        <v>9192</v>
      </c>
      <c r="BO82" s="297">
        <v>9192</v>
      </c>
      <c r="BP82" s="297">
        <v>9192</v>
      </c>
      <c r="BQ82" s="297">
        <v>0</v>
      </c>
      <c r="BR82" s="297">
        <v>0</v>
      </c>
      <c r="BS82" s="297">
        <v>36768</v>
      </c>
      <c r="BT82" s="397">
        <v>113207</v>
      </c>
      <c r="BU82" s="297">
        <v>23265</v>
      </c>
      <c r="BV82" s="297">
        <v>23265</v>
      </c>
      <c r="BW82" s="297">
        <v>23265</v>
      </c>
      <c r="BX82" s="297">
        <v>23265</v>
      </c>
      <c r="BY82" s="297">
        <v>20147</v>
      </c>
      <c r="BZ82" s="297">
        <v>0</v>
      </c>
      <c r="CA82" s="297">
        <v>113207</v>
      </c>
      <c r="CB82" s="299">
        <v>356938.7889102</v>
      </c>
      <c r="CC82" s="297">
        <v>316183</v>
      </c>
      <c r="CD82" s="297">
        <v>24562</v>
      </c>
      <c r="CE82" s="297">
        <v>16194</v>
      </c>
      <c r="CF82" s="297">
        <v>0</v>
      </c>
      <c r="CG82" s="297">
        <v>0</v>
      </c>
      <c r="CH82" s="297">
        <v>0</v>
      </c>
      <c r="CI82" s="297">
        <v>356938.7889102</v>
      </c>
    </row>
    <row r="83" spans="1:87">
      <c r="A83" s="295">
        <v>30900</v>
      </c>
      <c r="B83" s="296" t="s">
        <v>438</v>
      </c>
      <c r="C83" s="299">
        <v>-5635568</v>
      </c>
      <c r="D83" s="297">
        <v>-2523322</v>
      </c>
      <c r="E83" s="297">
        <v>-954119</v>
      </c>
      <c r="F83" s="297">
        <v>-855134</v>
      </c>
      <c r="G83" s="297">
        <v>470491</v>
      </c>
      <c r="H83" s="297">
        <v>0</v>
      </c>
      <c r="I83" s="297">
        <v>-9497652</v>
      </c>
      <c r="J83" s="356">
        <v>40982972</v>
      </c>
      <c r="K83" s="357">
        <v>48748649</v>
      </c>
      <c r="L83" s="357">
        <v>34693647</v>
      </c>
      <c r="M83" s="357">
        <v>33189295</v>
      </c>
      <c r="N83" s="357">
        <v>51322001</v>
      </c>
      <c r="O83" s="356">
        <v>4042707</v>
      </c>
      <c r="P83" s="357">
        <v>1746353.12</v>
      </c>
      <c r="Q83" s="357">
        <v>2296353.88</v>
      </c>
      <c r="R83" s="398">
        <v>6.6799999999999998E-2</v>
      </c>
      <c r="S83" s="399">
        <v>1.3256407999999999E-3</v>
      </c>
      <c r="T83" s="400">
        <v>40982972</v>
      </c>
      <c r="U83" s="400">
        <v>26143010.778443117</v>
      </c>
      <c r="V83" s="401">
        <v>1.5676454539732489</v>
      </c>
      <c r="W83" s="401">
        <v>7.7152503694909322E-2</v>
      </c>
      <c r="X83" s="397">
        <v>0</v>
      </c>
      <c r="Y83" s="297">
        <v>0</v>
      </c>
      <c r="Z83" s="297">
        <v>0</v>
      </c>
      <c r="AA83" s="297">
        <v>0</v>
      </c>
      <c r="AB83" s="297">
        <v>0</v>
      </c>
      <c r="AC83" s="297">
        <v>0</v>
      </c>
      <c r="AD83" s="297">
        <v>0</v>
      </c>
      <c r="AE83" s="297">
        <v>0</v>
      </c>
      <c r="AF83" s="299">
        <v>2348063</v>
      </c>
      <c r="AG83" s="299">
        <v>881569</v>
      </c>
      <c r="AH83" s="299">
        <v>782476</v>
      </c>
      <c r="AI83" s="299">
        <v>582198</v>
      </c>
      <c r="AJ83" s="299">
        <v>100754</v>
      </c>
      <c r="AK83" s="299">
        <v>1066</v>
      </c>
      <c r="AL83" s="299">
        <v>0</v>
      </c>
      <c r="AM83" s="297">
        <v>2348063</v>
      </c>
      <c r="AN83" s="397">
        <v>3352054</v>
      </c>
      <c r="AO83" s="297">
        <v>831688</v>
      </c>
      <c r="AP83" s="297">
        <v>831688</v>
      </c>
      <c r="AQ83" s="297">
        <v>831688</v>
      </c>
      <c r="AR83" s="297">
        <v>428496</v>
      </c>
      <c r="AS83" s="297">
        <v>428496</v>
      </c>
      <c r="AT83" s="297">
        <v>0</v>
      </c>
      <c r="AU83" s="297">
        <v>3352054</v>
      </c>
      <c r="AV83" s="299">
        <v>9959753</v>
      </c>
      <c r="AW83" s="297">
        <v>4963881</v>
      </c>
      <c r="AX83" s="297">
        <v>2569963</v>
      </c>
      <c r="AY83" s="297">
        <v>1212955</v>
      </c>
      <c r="AZ83" s="297">
        <v>1212955</v>
      </c>
      <c r="BA83" s="297">
        <v>0</v>
      </c>
      <c r="BB83" s="297">
        <v>0</v>
      </c>
      <c r="BC83" s="297">
        <v>9959753</v>
      </c>
      <c r="BD83" s="397">
        <v>57616</v>
      </c>
      <c r="BE83" s="297">
        <v>23891</v>
      </c>
      <c r="BF83" s="297">
        <v>19847</v>
      </c>
      <c r="BG83" s="297">
        <v>13878</v>
      </c>
      <c r="BH83" s="297">
        <v>0</v>
      </c>
      <c r="BI83" s="297">
        <v>0</v>
      </c>
      <c r="BJ83" s="297">
        <v>0</v>
      </c>
      <c r="BK83" s="297">
        <v>57616</v>
      </c>
      <c r="BL83" s="299">
        <v>78580</v>
      </c>
      <c r="BM83" s="297">
        <v>19645</v>
      </c>
      <c r="BN83" s="297">
        <v>19645</v>
      </c>
      <c r="BO83" s="297">
        <v>19645</v>
      </c>
      <c r="BP83" s="297">
        <v>19645</v>
      </c>
      <c r="BQ83" s="297">
        <v>0</v>
      </c>
      <c r="BR83" s="297">
        <v>0</v>
      </c>
      <c r="BS83" s="297">
        <v>78580</v>
      </c>
      <c r="BT83" s="397">
        <v>241958</v>
      </c>
      <c r="BU83" s="297">
        <v>49724</v>
      </c>
      <c r="BV83" s="297">
        <v>49724</v>
      </c>
      <c r="BW83" s="297">
        <v>49724</v>
      </c>
      <c r="BX83" s="297">
        <v>49724</v>
      </c>
      <c r="BY83" s="297">
        <v>43061</v>
      </c>
      <c r="BZ83" s="297">
        <v>0</v>
      </c>
      <c r="CA83" s="297">
        <v>241958</v>
      </c>
      <c r="CB83" s="299">
        <v>762883.87707048003</v>
      </c>
      <c r="CC83" s="297">
        <v>675776</v>
      </c>
      <c r="CD83" s="297">
        <v>52497</v>
      </c>
      <c r="CE83" s="297">
        <v>34611</v>
      </c>
      <c r="CF83" s="297">
        <v>0</v>
      </c>
      <c r="CG83" s="297">
        <v>0</v>
      </c>
      <c r="CH83" s="297">
        <v>0</v>
      </c>
      <c r="CI83" s="297">
        <v>762883.87707048003</v>
      </c>
    </row>
    <row r="84" spans="1:87">
      <c r="A84" s="295">
        <v>30905</v>
      </c>
      <c r="B84" s="296" t="s">
        <v>439</v>
      </c>
      <c r="C84" s="299">
        <v>-1198339</v>
      </c>
      <c r="D84" s="297">
        <v>-335598</v>
      </c>
      <c r="E84" s="297">
        <v>-153765</v>
      </c>
      <c r="F84" s="297">
        <v>-229713</v>
      </c>
      <c r="G84" s="297">
        <v>4654</v>
      </c>
      <c r="H84" s="297">
        <v>0</v>
      </c>
      <c r="I84" s="297">
        <v>-1912761</v>
      </c>
      <c r="J84" s="356">
        <v>7636399</v>
      </c>
      <c r="K84" s="357">
        <v>9083385</v>
      </c>
      <c r="L84" s="357">
        <v>6464503</v>
      </c>
      <c r="M84" s="357">
        <v>6184195</v>
      </c>
      <c r="N84" s="357">
        <v>9562881</v>
      </c>
      <c r="O84" s="356">
        <v>753282</v>
      </c>
      <c r="P84" s="357">
        <v>395309.12</v>
      </c>
      <c r="Q84" s="357">
        <v>357972.88</v>
      </c>
      <c r="R84" s="398">
        <v>6.6799999999999998E-2</v>
      </c>
      <c r="S84" s="399">
        <v>2.47008E-4</v>
      </c>
      <c r="T84" s="400">
        <v>7636399</v>
      </c>
      <c r="U84" s="400">
        <v>5917801.1976047903</v>
      </c>
      <c r="V84" s="401">
        <v>1.2904115472974669</v>
      </c>
      <c r="W84" s="401">
        <v>7.7152503694909322E-2</v>
      </c>
      <c r="X84" s="397">
        <v>160534</v>
      </c>
      <c r="Y84" s="297">
        <v>77925</v>
      </c>
      <c r="Z84" s="297">
        <v>77925</v>
      </c>
      <c r="AA84" s="297">
        <v>4684</v>
      </c>
      <c r="AB84" s="297">
        <v>0</v>
      </c>
      <c r="AC84" s="297">
        <v>0</v>
      </c>
      <c r="AD84" s="297">
        <v>0</v>
      </c>
      <c r="AE84" s="297">
        <v>160534</v>
      </c>
      <c r="AF84" s="299">
        <v>741105</v>
      </c>
      <c r="AG84" s="299">
        <v>390446</v>
      </c>
      <c r="AH84" s="299">
        <v>89149</v>
      </c>
      <c r="AI84" s="299">
        <v>89149</v>
      </c>
      <c r="AJ84" s="299">
        <v>89149</v>
      </c>
      <c r="AK84" s="299">
        <v>83212</v>
      </c>
      <c r="AL84" s="299">
        <v>0</v>
      </c>
      <c r="AM84" s="297">
        <v>741105</v>
      </c>
      <c r="AN84" s="397">
        <v>624592</v>
      </c>
      <c r="AO84" s="297">
        <v>154969</v>
      </c>
      <c r="AP84" s="297">
        <v>154969</v>
      </c>
      <c r="AQ84" s="297">
        <v>154969</v>
      </c>
      <c r="AR84" s="297">
        <v>79842</v>
      </c>
      <c r="AS84" s="297">
        <v>79842</v>
      </c>
      <c r="AT84" s="297">
        <v>0</v>
      </c>
      <c r="AU84" s="297">
        <v>624592</v>
      </c>
      <c r="AV84" s="299">
        <v>1855811</v>
      </c>
      <c r="AW84" s="297">
        <v>924925</v>
      </c>
      <c r="AX84" s="297">
        <v>478864</v>
      </c>
      <c r="AY84" s="297">
        <v>226011</v>
      </c>
      <c r="AZ84" s="297">
        <v>226011</v>
      </c>
      <c r="BA84" s="297">
        <v>0</v>
      </c>
      <c r="BB84" s="297">
        <v>0</v>
      </c>
      <c r="BC84" s="297">
        <v>1855811</v>
      </c>
      <c r="BD84" s="397">
        <v>10736</v>
      </c>
      <c r="BE84" s="297">
        <v>4452</v>
      </c>
      <c r="BF84" s="297">
        <v>3698</v>
      </c>
      <c r="BG84" s="297">
        <v>2586</v>
      </c>
      <c r="BH84" s="297">
        <v>0</v>
      </c>
      <c r="BI84" s="297">
        <v>0</v>
      </c>
      <c r="BJ84" s="297">
        <v>0</v>
      </c>
      <c r="BK84" s="297">
        <v>10736</v>
      </c>
      <c r="BL84" s="299">
        <v>14644</v>
      </c>
      <c r="BM84" s="297">
        <v>3661</v>
      </c>
      <c r="BN84" s="297">
        <v>3661</v>
      </c>
      <c r="BO84" s="297">
        <v>3661</v>
      </c>
      <c r="BP84" s="297">
        <v>3661</v>
      </c>
      <c r="BQ84" s="297">
        <v>0</v>
      </c>
      <c r="BR84" s="297">
        <v>0</v>
      </c>
      <c r="BS84" s="297">
        <v>14644</v>
      </c>
      <c r="BT84" s="397">
        <v>45084</v>
      </c>
      <c r="BU84" s="297">
        <v>9265</v>
      </c>
      <c r="BV84" s="297">
        <v>9265</v>
      </c>
      <c r="BW84" s="297">
        <v>9265</v>
      </c>
      <c r="BX84" s="297">
        <v>9265</v>
      </c>
      <c r="BY84" s="297">
        <v>8024</v>
      </c>
      <c r="BZ84" s="297">
        <v>0</v>
      </c>
      <c r="CA84" s="297">
        <v>45084</v>
      </c>
      <c r="CB84" s="299">
        <v>142148.9295648</v>
      </c>
      <c r="CC84" s="297">
        <v>125918</v>
      </c>
      <c r="CD84" s="297">
        <v>9782</v>
      </c>
      <c r="CE84" s="297">
        <v>6449</v>
      </c>
      <c r="CF84" s="297">
        <v>0</v>
      </c>
      <c r="CG84" s="297">
        <v>0</v>
      </c>
      <c r="CH84" s="297">
        <v>0</v>
      </c>
      <c r="CI84" s="297">
        <v>142148.9295648</v>
      </c>
    </row>
    <row r="85" spans="1:87">
      <c r="A85" s="295">
        <v>31000</v>
      </c>
      <c r="B85" s="296" t="s">
        <v>440</v>
      </c>
      <c r="C85" s="299">
        <v>-15112315</v>
      </c>
      <c r="D85" s="297">
        <v>-7167708</v>
      </c>
      <c r="E85" s="297">
        <v>-2534838</v>
      </c>
      <c r="F85" s="297">
        <v>-3028772</v>
      </c>
      <c r="G85" s="297">
        <v>876236</v>
      </c>
      <c r="H85" s="297">
        <v>0</v>
      </c>
      <c r="I85" s="297">
        <v>-26967397</v>
      </c>
      <c r="J85" s="356">
        <v>126759523</v>
      </c>
      <c r="K85" s="357">
        <v>150778610</v>
      </c>
      <c r="L85" s="357">
        <v>107306764</v>
      </c>
      <c r="M85" s="357">
        <v>102653835</v>
      </c>
      <c r="N85" s="357">
        <v>158737935</v>
      </c>
      <c r="O85" s="356">
        <v>12504014</v>
      </c>
      <c r="P85" s="357">
        <v>5116913.91</v>
      </c>
      <c r="Q85" s="357">
        <v>7387100.0899999999</v>
      </c>
      <c r="R85" s="398">
        <v>6.6799999999999998E-2</v>
      </c>
      <c r="S85" s="399">
        <v>4.1001808000000004E-3</v>
      </c>
      <c r="T85" s="400">
        <v>126759523</v>
      </c>
      <c r="U85" s="400">
        <v>76600507.634730548</v>
      </c>
      <c r="V85" s="401">
        <v>1.6548130934647676</v>
      </c>
      <c r="W85" s="401">
        <v>7.7152503694909322E-2</v>
      </c>
      <c r="X85" s="397">
        <v>1375017</v>
      </c>
      <c r="Y85" s="297">
        <v>1375017</v>
      </c>
      <c r="Z85" s="297">
        <v>0</v>
      </c>
      <c r="AA85" s="297">
        <v>0</v>
      </c>
      <c r="AB85" s="297">
        <v>0</v>
      </c>
      <c r="AC85" s="297">
        <v>0</v>
      </c>
      <c r="AD85" s="297">
        <v>0</v>
      </c>
      <c r="AE85" s="297">
        <v>1375017</v>
      </c>
      <c r="AF85" s="299">
        <v>6228875</v>
      </c>
      <c r="AG85" s="299">
        <v>1783306</v>
      </c>
      <c r="AH85" s="299">
        <v>1783306</v>
      </c>
      <c r="AI85" s="299">
        <v>1384493</v>
      </c>
      <c r="AJ85" s="299">
        <v>695490</v>
      </c>
      <c r="AK85" s="299">
        <v>582280</v>
      </c>
      <c r="AL85" s="299">
        <v>0</v>
      </c>
      <c r="AM85" s="297">
        <v>6228875</v>
      </c>
      <c r="AN85" s="397">
        <v>10367838</v>
      </c>
      <c r="AO85" s="297">
        <v>2572393</v>
      </c>
      <c r="AP85" s="297">
        <v>2572393</v>
      </c>
      <c r="AQ85" s="297">
        <v>2572393</v>
      </c>
      <c r="AR85" s="297">
        <v>1325329</v>
      </c>
      <c r="AS85" s="297">
        <v>1325329</v>
      </c>
      <c r="AT85" s="297">
        <v>0</v>
      </c>
      <c r="AU85" s="297">
        <v>10367838</v>
      </c>
      <c r="AV85" s="299">
        <v>30805319</v>
      </c>
      <c r="AW85" s="297">
        <v>15353186</v>
      </c>
      <c r="AX85" s="297">
        <v>7948844</v>
      </c>
      <c r="AY85" s="297">
        <v>3751645</v>
      </c>
      <c r="AZ85" s="297">
        <v>3751645</v>
      </c>
      <c r="BA85" s="297">
        <v>0</v>
      </c>
      <c r="BB85" s="297">
        <v>0</v>
      </c>
      <c r="BC85" s="297">
        <v>30805319</v>
      </c>
      <c r="BD85" s="397">
        <v>178206</v>
      </c>
      <c r="BE85" s="297">
        <v>73895</v>
      </c>
      <c r="BF85" s="297">
        <v>61386</v>
      </c>
      <c r="BG85" s="297">
        <v>42925</v>
      </c>
      <c r="BH85" s="297">
        <v>0</v>
      </c>
      <c r="BI85" s="297">
        <v>0</v>
      </c>
      <c r="BJ85" s="297">
        <v>0</v>
      </c>
      <c r="BK85" s="297">
        <v>178206</v>
      </c>
      <c r="BL85" s="299">
        <v>243048</v>
      </c>
      <c r="BM85" s="297">
        <v>60762</v>
      </c>
      <c r="BN85" s="297">
        <v>60762</v>
      </c>
      <c r="BO85" s="297">
        <v>60762</v>
      </c>
      <c r="BP85" s="297">
        <v>60762</v>
      </c>
      <c r="BQ85" s="297">
        <v>0</v>
      </c>
      <c r="BR85" s="297">
        <v>0</v>
      </c>
      <c r="BS85" s="297">
        <v>243048</v>
      </c>
      <c r="BT85" s="397">
        <v>748370</v>
      </c>
      <c r="BU85" s="297">
        <v>153796</v>
      </c>
      <c r="BV85" s="297">
        <v>153796</v>
      </c>
      <c r="BW85" s="297">
        <v>153796</v>
      </c>
      <c r="BX85" s="297">
        <v>153796</v>
      </c>
      <c r="BY85" s="297">
        <v>133187</v>
      </c>
      <c r="BZ85" s="297">
        <v>0</v>
      </c>
      <c r="CA85" s="297">
        <v>748370</v>
      </c>
      <c r="CB85" s="299">
        <v>2359584.7573444801</v>
      </c>
      <c r="CC85" s="297">
        <v>2090162</v>
      </c>
      <c r="CD85" s="297">
        <v>162371</v>
      </c>
      <c r="CE85" s="297">
        <v>107052</v>
      </c>
      <c r="CF85" s="297">
        <v>0</v>
      </c>
      <c r="CG85" s="297">
        <v>0</v>
      </c>
      <c r="CH85" s="297">
        <v>0</v>
      </c>
      <c r="CI85" s="297">
        <v>2359584.7573444801</v>
      </c>
    </row>
    <row r="86" spans="1:87">
      <c r="A86" s="295">
        <v>31005</v>
      </c>
      <c r="B86" s="296" t="s">
        <v>441</v>
      </c>
      <c r="C86" s="299">
        <v>-1557423</v>
      </c>
      <c r="D86" s="297">
        <v>-500069</v>
      </c>
      <c r="E86" s="297">
        <v>-100826</v>
      </c>
      <c r="F86" s="297">
        <v>-195895</v>
      </c>
      <c r="G86" s="297">
        <v>255793</v>
      </c>
      <c r="H86" s="297">
        <v>0</v>
      </c>
      <c r="I86" s="297">
        <v>-2098420</v>
      </c>
      <c r="J86" s="356">
        <v>11814360</v>
      </c>
      <c r="K86" s="357">
        <v>14053010</v>
      </c>
      <c r="L86" s="357">
        <v>10001306</v>
      </c>
      <c r="M86" s="357">
        <v>9567639</v>
      </c>
      <c r="N86" s="357">
        <v>14794842</v>
      </c>
      <c r="O86" s="356">
        <v>1165411</v>
      </c>
      <c r="P86" s="357">
        <v>513952.06</v>
      </c>
      <c r="Q86" s="357">
        <v>651458.93999999994</v>
      </c>
      <c r="R86" s="398">
        <v>6.6799999999999998E-2</v>
      </c>
      <c r="S86" s="399">
        <v>3.821489E-4</v>
      </c>
      <c r="T86" s="400">
        <v>11814360</v>
      </c>
      <c r="U86" s="400">
        <v>7693893.1137724556</v>
      </c>
      <c r="V86" s="401">
        <v>1.5355503157239996</v>
      </c>
      <c r="W86" s="401">
        <v>7.7152503694909322E-2</v>
      </c>
      <c r="X86" s="397">
        <v>599275</v>
      </c>
      <c r="Y86" s="297">
        <v>119855</v>
      </c>
      <c r="Z86" s="297">
        <v>119855</v>
      </c>
      <c r="AA86" s="297">
        <v>119855</v>
      </c>
      <c r="AB86" s="297">
        <v>119855</v>
      </c>
      <c r="AC86" s="297">
        <v>119855</v>
      </c>
      <c r="AD86" s="297">
        <v>0</v>
      </c>
      <c r="AE86" s="297">
        <v>599275</v>
      </c>
      <c r="AF86" s="299">
        <v>636649</v>
      </c>
      <c r="AG86" s="299">
        <v>306820</v>
      </c>
      <c r="AH86" s="299">
        <v>118082</v>
      </c>
      <c r="AI86" s="299">
        <v>113466</v>
      </c>
      <c r="AJ86" s="299">
        <v>98281</v>
      </c>
      <c r="AK86" s="299">
        <v>0</v>
      </c>
      <c r="AL86" s="299">
        <v>0</v>
      </c>
      <c r="AM86" s="297">
        <v>636649</v>
      </c>
      <c r="AN86" s="397">
        <v>966313</v>
      </c>
      <c r="AO86" s="297">
        <v>239755</v>
      </c>
      <c r="AP86" s="297">
        <v>239755</v>
      </c>
      <c r="AQ86" s="297">
        <v>239755</v>
      </c>
      <c r="AR86" s="297">
        <v>123525</v>
      </c>
      <c r="AS86" s="297">
        <v>123525</v>
      </c>
      <c r="AT86" s="297">
        <v>0</v>
      </c>
      <c r="AU86" s="297">
        <v>966313</v>
      </c>
      <c r="AV86" s="299">
        <v>2871146</v>
      </c>
      <c r="AW86" s="297">
        <v>1430962</v>
      </c>
      <c r="AX86" s="297">
        <v>740856</v>
      </c>
      <c r="AY86" s="297">
        <v>349664</v>
      </c>
      <c r="AZ86" s="297">
        <v>349664</v>
      </c>
      <c r="BA86" s="297">
        <v>0</v>
      </c>
      <c r="BB86" s="297">
        <v>0</v>
      </c>
      <c r="BC86" s="297">
        <v>2871146</v>
      </c>
      <c r="BD86" s="397">
        <v>16609</v>
      </c>
      <c r="BE86" s="297">
        <v>6887</v>
      </c>
      <c r="BF86" s="297">
        <v>5721</v>
      </c>
      <c r="BG86" s="297">
        <v>4001</v>
      </c>
      <c r="BH86" s="297">
        <v>0</v>
      </c>
      <c r="BI86" s="297">
        <v>0</v>
      </c>
      <c r="BJ86" s="297">
        <v>0</v>
      </c>
      <c r="BK86" s="297">
        <v>16609</v>
      </c>
      <c r="BL86" s="299">
        <v>22652</v>
      </c>
      <c r="BM86" s="297">
        <v>5663</v>
      </c>
      <c r="BN86" s="297">
        <v>5663</v>
      </c>
      <c r="BO86" s="297">
        <v>5663</v>
      </c>
      <c r="BP86" s="297">
        <v>5663</v>
      </c>
      <c r="BQ86" s="297">
        <v>0</v>
      </c>
      <c r="BR86" s="297">
        <v>0</v>
      </c>
      <c r="BS86" s="297">
        <v>22652</v>
      </c>
      <c r="BT86" s="397">
        <v>69750</v>
      </c>
      <c r="BU86" s="297">
        <v>14334</v>
      </c>
      <c r="BV86" s="297">
        <v>14334</v>
      </c>
      <c r="BW86" s="297">
        <v>14334</v>
      </c>
      <c r="BX86" s="297">
        <v>14334</v>
      </c>
      <c r="BY86" s="297">
        <v>12413</v>
      </c>
      <c r="BZ86" s="297">
        <v>0</v>
      </c>
      <c r="CA86" s="297">
        <v>69750</v>
      </c>
      <c r="CB86" s="299">
        <v>219920.23363358999</v>
      </c>
      <c r="CC86" s="297">
        <v>194809</v>
      </c>
      <c r="CD86" s="297">
        <v>15133</v>
      </c>
      <c r="CE86" s="297">
        <v>9978</v>
      </c>
      <c r="CF86" s="297">
        <v>0</v>
      </c>
      <c r="CG86" s="297">
        <v>0</v>
      </c>
      <c r="CH86" s="297">
        <v>0</v>
      </c>
      <c r="CI86" s="297">
        <v>219920.23363358999</v>
      </c>
    </row>
    <row r="87" spans="1:87">
      <c r="A87" s="295">
        <v>31100</v>
      </c>
      <c r="B87" s="296" t="s">
        <v>442</v>
      </c>
      <c r="C87" s="299">
        <v>-32306964</v>
      </c>
      <c r="D87" s="297">
        <v>-15535530</v>
      </c>
      <c r="E87" s="297">
        <v>-6386088</v>
      </c>
      <c r="F87" s="297">
        <v>-7456020</v>
      </c>
      <c r="G87" s="297">
        <v>1178170</v>
      </c>
      <c r="H87" s="297">
        <v>0</v>
      </c>
      <c r="I87" s="297">
        <v>-60506432</v>
      </c>
      <c r="J87" s="356">
        <v>259818997</v>
      </c>
      <c r="K87" s="357">
        <v>309050920</v>
      </c>
      <c r="L87" s="357">
        <v>219946678</v>
      </c>
      <c r="M87" s="357">
        <v>210409568</v>
      </c>
      <c r="N87" s="357">
        <v>325365150</v>
      </c>
      <c r="O87" s="356">
        <v>25629478</v>
      </c>
      <c r="P87" s="357">
        <v>10033502.529999999</v>
      </c>
      <c r="Q87" s="357">
        <v>15595975.470000001</v>
      </c>
      <c r="R87" s="398">
        <v>6.6799999999999998E-2</v>
      </c>
      <c r="S87" s="399">
        <v>8.4041406999999999E-3</v>
      </c>
      <c r="T87" s="400">
        <v>259818997</v>
      </c>
      <c r="U87" s="400">
        <v>150202133.68263471</v>
      </c>
      <c r="V87" s="401">
        <v>1.7297956469045712</v>
      </c>
      <c r="W87" s="401">
        <v>7.7152503694909322E-2</v>
      </c>
      <c r="X87" s="397">
        <v>2331001</v>
      </c>
      <c r="Y87" s="297">
        <v>2331001</v>
      </c>
      <c r="Z87" s="297">
        <v>0</v>
      </c>
      <c r="AA87" s="297">
        <v>0</v>
      </c>
      <c r="AB87" s="297">
        <v>0</v>
      </c>
      <c r="AC87" s="297">
        <v>0</v>
      </c>
      <c r="AD87" s="297">
        <v>0</v>
      </c>
      <c r="AE87" s="297">
        <v>2331001</v>
      </c>
      <c r="AF87" s="299">
        <v>17511312</v>
      </c>
      <c r="AG87" s="299">
        <v>4499122</v>
      </c>
      <c r="AH87" s="299">
        <v>4499122</v>
      </c>
      <c r="AI87" s="299">
        <v>4028227</v>
      </c>
      <c r="AJ87" s="299">
        <v>2673491</v>
      </c>
      <c r="AK87" s="299">
        <v>1811350</v>
      </c>
      <c r="AL87" s="299">
        <v>0</v>
      </c>
      <c r="AM87" s="297">
        <v>17511312</v>
      </c>
      <c r="AN87" s="397">
        <v>21250957</v>
      </c>
      <c r="AO87" s="297">
        <v>5272635</v>
      </c>
      <c r="AP87" s="297">
        <v>5272635</v>
      </c>
      <c r="AQ87" s="297">
        <v>5272635</v>
      </c>
      <c r="AR87" s="297">
        <v>2716526</v>
      </c>
      <c r="AS87" s="297">
        <v>2716526</v>
      </c>
      <c r="AT87" s="297">
        <v>0</v>
      </c>
      <c r="AU87" s="297">
        <v>21250957</v>
      </c>
      <c r="AV87" s="299">
        <v>63141663</v>
      </c>
      <c r="AW87" s="297">
        <v>31469425</v>
      </c>
      <c r="AX87" s="297">
        <v>16292746</v>
      </c>
      <c r="AY87" s="297">
        <v>7689746</v>
      </c>
      <c r="AZ87" s="297">
        <v>7689746</v>
      </c>
      <c r="BA87" s="297">
        <v>0</v>
      </c>
      <c r="BB87" s="297">
        <v>0</v>
      </c>
      <c r="BC87" s="297">
        <v>63141663</v>
      </c>
      <c r="BD87" s="397">
        <v>365270</v>
      </c>
      <c r="BE87" s="297">
        <v>151462</v>
      </c>
      <c r="BF87" s="297">
        <v>125824</v>
      </c>
      <c r="BG87" s="297">
        <v>87984</v>
      </c>
      <c r="BH87" s="297">
        <v>0</v>
      </c>
      <c r="BI87" s="297">
        <v>0</v>
      </c>
      <c r="BJ87" s="297">
        <v>0</v>
      </c>
      <c r="BK87" s="297">
        <v>365270</v>
      </c>
      <c r="BL87" s="299">
        <v>498176</v>
      </c>
      <c r="BM87" s="297">
        <v>124544</v>
      </c>
      <c r="BN87" s="297">
        <v>124544</v>
      </c>
      <c r="BO87" s="297">
        <v>124544</v>
      </c>
      <c r="BP87" s="297">
        <v>124544</v>
      </c>
      <c r="BQ87" s="297">
        <v>0</v>
      </c>
      <c r="BR87" s="297">
        <v>0</v>
      </c>
      <c r="BS87" s="297">
        <v>498176</v>
      </c>
      <c r="BT87" s="397">
        <v>1533934</v>
      </c>
      <c r="BU87" s="297">
        <v>315235</v>
      </c>
      <c r="BV87" s="297">
        <v>315235</v>
      </c>
      <c r="BW87" s="297">
        <v>315235</v>
      </c>
      <c r="BX87" s="297">
        <v>315235</v>
      </c>
      <c r="BY87" s="297">
        <v>272994</v>
      </c>
      <c r="BZ87" s="297">
        <v>0</v>
      </c>
      <c r="CA87" s="297">
        <v>1533934</v>
      </c>
      <c r="CB87" s="299">
        <v>4836440.9428721704</v>
      </c>
      <c r="CC87" s="297">
        <v>4284205</v>
      </c>
      <c r="CD87" s="297">
        <v>332811</v>
      </c>
      <c r="CE87" s="297">
        <v>219425</v>
      </c>
      <c r="CF87" s="297">
        <v>0</v>
      </c>
      <c r="CG87" s="297">
        <v>0</v>
      </c>
      <c r="CH87" s="297">
        <v>0</v>
      </c>
      <c r="CI87" s="297">
        <v>4836440.9428721704</v>
      </c>
    </row>
    <row r="88" spans="1:87">
      <c r="A88" s="295">
        <v>31101</v>
      </c>
      <c r="B88" s="296" t="s">
        <v>443</v>
      </c>
      <c r="C88" s="299">
        <v>-244202</v>
      </c>
      <c r="D88" s="297">
        <v>-147209</v>
      </c>
      <c r="E88" s="297">
        <v>-79478</v>
      </c>
      <c r="F88" s="297">
        <v>-40246</v>
      </c>
      <c r="G88" s="297">
        <v>19963</v>
      </c>
      <c r="H88" s="297">
        <v>0</v>
      </c>
      <c r="I88" s="297">
        <v>-491172</v>
      </c>
      <c r="J88" s="356">
        <v>1583574</v>
      </c>
      <c r="K88" s="357">
        <v>1883638</v>
      </c>
      <c r="L88" s="357">
        <v>1340556</v>
      </c>
      <c r="M88" s="357">
        <v>1282428</v>
      </c>
      <c r="N88" s="357">
        <v>1983072</v>
      </c>
      <c r="O88" s="356">
        <v>156209</v>
      </c>
      <c r="P88" s="357">
        <v>59721.57</v>
      </c>
      <c r="Q88" s="357">
        <v>96487.43</v>
      </c>
      <c r="R88" s="398">
        <v>6.6799999999999998E-2</v>
      </c>
      <c r="S88" s="399">
        <v>5.12225E-5</v>
      </c>
      <c r="T88" s="400">
        <v>1583574</v>
      </c>
      <c r="U88" s="400">
        <v>894035.4790419162</v>
      </c>
      <c r="V88" s="401">
        <v>1.7712652765156709</v>
      </c>
      <c r="W88" s="401">
        <v>7.7152503694909322E-2</v>
      </c>
      <c r="X88" s="397">
        <v>28145</v>
      </c>
      <c r="Y88" s="297">
        <v>21177</v>
      </c>
      <c r="Z88" s="297">
        <v>1742</v>
      </c>
      <c r="AA88" s="297">
        <v>1742</v>
      </c>
      <c r="AB88" s="297">
        <v>1742</v>
      </c>
      <c r="AC88" s="297">
        <v>1742</v>
      </c>
      <c r="AD88" s="297">
        <v>0</v>
      </c>
      <c r="AE88" s="297">
        <v>28145</v>
      </c>
      <c r="AF88" s="299">
        <v>243058</v>
      </c>
      <c r="AG88" s="299">
        <v>81685</v>
      </c>
      <c r="AH88" s="299">
        <v>81685</v>
      </c>
      <c r="AI88" s="299">
        <v>66849</v>
      </c>
      <c r="AJ88" s="299">
        <v>12839</v>
      </c>
      <c r="AK88" s="299">
        <v>0</v>
      </c>
      <c r="AL88" s="299">
        <v>0</v>
      </c>
      <c r="AM88" s="297">
        <v>243058</v>
      </c>
      <c r="AN88" s="397">
        <v>129523</v>
      </c>
      <c r="AO88" s="297">
        <v>32136</v>
      </c>
      <c r="AP88" s="297">
        <v>32136</v>
      </c>
      <c r="AQ88" s="297">
        <v>32136</v>
      </c>
      <c r="AR88" s="297">
        <v>16557</v>
      </c>
      <c r="AS88" s="297">
        <v>16557</v>
      </c>
      <c r="AT88" s="297">
        <v>0</v>
      </c>
      <c r="AU88" s="297">
        <v>129523</v>
      </c>
      <c r="AV88" s="299">
        <v>384843</v>
      </c>
      <c r="AW88" s="297">
        <v>191803</v>
      </c>
      <c r="AX88" s="297">
        <v>99303</v>
      </c>
      <c r="AY88" s="297">
        <v>46868</v>
      </c>
      <c r="AZ88" s="297">
        <v>46868</v>
      </c>
      <c r="BA88" s="297">
        <v>0</v>
      </c>
      <c r="BB88" s="297">
        <v>0</v>
      </c>
      <c r="BC88" s="297">
        <v>384843</v>
      </c>
      <c r="BD88" s="397">
        <v>2226</v>
      </c>
      <c r="BE88" s="297">
        <v>923</v>
      </c>
      <c r="BF88" s="297">
        <v>767</v>
      </c>
      <c r="BG88" s="297">
        <v>536</v>
      </c>
      <c r="BH88" s="297">
        <v>0</v>
      </c>
      <c r="BI88" s="297">
        <v>0</v>
      </c>
      <c r="BJ88" s="297">
        <v>0</v>
      </c>
      <c r="BK88" s="297">
        <v>2226</v>
      </c>
      <c r="BL88" s="299">
        <v>3036</v>
      </c>
      <c r="BM88" s="297">
        <v>759</v>
      </c>
      <c r="BN88" s="297">
        <v>759</v>
      </c>
      <c r="BO88" s="297">
        <v>759</v>
      </c>
      <c r="BP88" s="297">
        <v>759</v>
      </c>
      <c r="BQ88" s="297">
        <v>0</v>
      </c>
      <c r="BR88" s="297">
        <v>0</v>
      </c>
      <c r="BS88" s="297">
        <v>3036</v>
      </c>
      <c r="BT88" s="397">
        <v>9349</v>
      </c>
      <c r="BU88" s="297">
        <v>1921</v>
      </c>
      <c r="BV88" s="297">
        <v>1921</v>
      </c>
      <c r="BW88" s="297">
        <v>1921</v>
      </c>
      <c r="BX88" s="297">
        <v>1921</v>
      </c>
      <c r="BY88" s="297">
        <v>1664</v>
      </c>
      <c r="BZ88" s="297">
        <v>0</v>
      </c>
      <c r="CA88" s="297">
        <v>9349</v>
      </c>
      <c r="CB88" s="299">
        <v>29477.68308975</v>
      </c>
      <c r="CC88" s="297">
        <v>26112</v>
      </c>
      <c r="CD88" s="297">
        <v>2028</v>
      </c>
      <c r="CE88" s="297">
        <v>1337</v>
      </c>
      <c r="CF88" s="297">
        <v>0</v>
      </c>
      <c r="CG88" s="297">
        <v>0</v>
      </c>
      <c r="CH88" s="297">
        <v>0</v>
      </c>
      <c r="CI88" s="297">
        <v>29477.68308975</v>
      </c>
    </row>
    <row r="89" spans="1:87">
      <c r="A89" s="295">
        <v>31102</v>
      </c>
      <c r="B89" s="296" t="s">
        <v>444</v>
      </c>
      <c r="C89" s="299">
        <v>-526348</v>
      </c>
      <c r="D89" s="297">
        <v>-238036</v>
      </c>
      <c r="E89" s="297">
        <v>-103206</v>
      </c>
      <c r="F89" s="297">
        <v>-201707</v>
      </c>
      <c r="G89" s="297">
        <v>22924</v>
      </c>
      <c r="H89" s="297">
        <v>0</v>
      </c>
      <c r="I89" s="297">
        <v>-1046373</v>
      </c>
      <c r="J89" s="356">
        <v>4641182</v>
      </c>
      <c r="K89" s="357">
        <v>5520618</v>
      </c>
      <c r="L89" s="357">
        <v>3928937</v>
      </c>
      <c r="M89" s="357">
        <v>3758575</v>
      </c>
      <c r="N89" s="357">
        <v>5812042</v>
      </c>
      <c r="O89" s="356">
        <v>457823</v>
      </c>
      <c r="P89" s="357">
        <v>162216.24</v>
      </c>
      <c r="Q89" s="357">
        <v>295606.76</v>
      </c>
      <c r="R89" s="398">
        <v>6.6799999999999998E-2</v>
      </c>
      <c r="S89" s="399">
        <v>1.5012430000000001E-4</v>
      </c>
      <c r="T89" s="400">
        <v>4641182</v>
      </c>
      <c r="U89" s="400">
        <v>2428386.8263473054</v>
      </c>
      <c r="V89" s="401">
        <v>1.9112202181483184</v>
      </c>
      <c r="W89" s="401">
        <v>7.7152503694909322E-2</v>
      </c>
      <c r="X89" s="397">
        <v>258876</v>
      </c>
      <c r="Y89" s="297">
        <v>128302</v>
      </c>
      <c r="Z89" s="297">
        <v>75385</v>
      </c>
      <c r="AA89" s="297">
        <v>55189</v>
      </c>
      <c r="AB89" s="297">
        <v>0</v>
      </c>
      <c r="AC89" s="297">
        <v>0</v>
      </c>
      <c r="AD89" s="297">
        <v>0</v>
      </c>
      <c r="AE89" s="297">
        <v>258876</v>
      </c>
      <c r="AF89" s="299">
        <v>495582</v>
      </c>
      <c r="AG89" s="299">
        <v>116276</v>
      </c>
      <c r="AH89" s="299">
        <v>116276</v>
      </c>
      <c r="AI89" s="299">
        <v>116276</v>
      </c>
      <c r="AJ89" s="299">
        <v>116276</v>
      </c>
      <c r="AK89" s="299">
        <v>30478</v>
      </c>
      <c r="AL89" s="299">
        <v>0</v>
      </c>
      <c r="AM89" s="297">
        <v>495582</v>
      </c>
      <c r="AN89" s="397">
        <v>379609</v>
      </c>
      <c r="AO89" s="297">
        <v>94186</v>
      </c>
      <c r="AP89" s="297">
        <v>94186</v>
      </c>
      <c r="AQ89" s="297">
        <v>94186</v>
      </c>
      <c r="AR89" s="297">
        <v>48526</v>
      </c>
      <c r="AS89" s="297">
        <v>48526</v>
      </c>
      <c r="AT89" s="297">
        <v>0</v>
      </c>
      <c r="AU89" s="297">
        <v>379609</v>
      </c>
      <c r="AV89" s="299">
        <v>1127908</v>
      </c>
      <c r="AW89" s="297">
        <v>562143</v>
      </c>
      <c r="AX89" s="297">
        <v>291040</v>
      </c>
      <c r="AY89" s="297">
        <v>137363</v>
      </c>
      <c r="AZ89" s="297">
        <v>137363</v>
      </c>
      <c r="BA89" s="297">
        <v>0</v>
      </c>
      <c r="BB89" s="297">
        <v>0</v>
      </c>
      <c r="BC89" s="297">
        <v>1127908</v>
      </c>
      <c r="BD89" s="397">
        <v>6526</v>
      </c>
      <c r="BE89" s="297">
        <v>2706</v>
      </c>
      <c r="BF89" s="297">
        <v>2248</v>
      </c>
      <c r="BG89" s="297">
        <v>1572</v>
      </c>
      <c r="BH89" s="297">
        <v>0</v>
      </c>
      <c r="BI89" s="297">
        <v>0</v>
      </c>
      <c r="BJ89" s="297">
        <v>0</v>
      </c>
      <c r="BK89" s="297">
        <v>6526</v>
      </c>
      <c r="BL89" s="299">
        <v>8900</v>
      </c>
      <c r="BM89" s="297">
        <v>2225</v>
      </c>
      <c r="BN89" s="297">
        <v>2225</v>
      </c>
      <c r="BO89" s="297">
        <v>2225</v>
      </c>
      <c r="BP89" s="297">
        <v>2225</v>
      </c>
      <c r="BQ89" s="297">
        <v>0</v>
      </c>
      <c r="BR89" s="297">
        <v>0</v>
      </c>
      <c r="BS89" s="297">
        <v>8900</v>
      </c>
      <c r="BT89" s="397">
        <v>27401</v>
      </c>
      <c r="BU89" s="297">
        <v>5631</v>
      </c>
      <c r="BV89" s="297">
        <v>5631</v>
      </c>
      <c r="BW89" s="297">
        <v>5631</v>
      </c>
      <c r="BX89" s="297">
        <v>5631</v>
      </c>
      <c r="BY89" s="297">
        <v>4877</v>
      </c>
      <c r="BZ89" s="297">
        <v>0</v>
      </c>
      <c r="CA89" s="297">
        <v>27401</v>
      </c>
      <c r="CB89" s="299">
        <v>86393.997549330001</v>
      </c>
      <c r="CC89" s="297">
        <v>76529</v>
      </c>
      <c r="CD89" s="297">
        <v>5945</v>
      </c>
      <c r="CE89" s="297">
        <v>3920</v>
      </c>
      <c r="CF89" s="297">
        <v>0</v>
      </c>
      <c r="CG89" s="297">
        <v>0</v>
      </c>
      <c r="CH89" s="297">
        <v>0</v>
      </c>
      <c r="CI89" s="297">
        <v>86393.997549330001</v>
      </c>
    </row>
    <row r="90" spans="1:87">
      <c r="A90" s="295">
        <v>31105</v>
      </c>
      <c r="B90" s="296" t="s">
        <v>445</v>
      </c>
      <c r="C90" s="299">
        <v>-5264804</v>
      </c>
      <c r="D90" s="297">
        <v>-1690365</v>
      </c>
      <c r="E90" s="297">
        <v>-950370</v>
      </c>
      <c r="F90" s="297">
        <v>-1092917</v>
      </c>
      <c r="G90" s="297">
        <v>553222</v>
      </c>
      <c r="H90" s="297">
        <v>0</v>
      </c>
      <c r="I90" s="297">
        <v>-8445234</v>
      </c>
      <c r="J90" s="356">
        <v>39889314</v>
      </c>
      <c r="K90" s="357">
        <v>47447760</v>
      </c>
      <c r="L90" s="357">
        <v>33767824</v>
      </c>
      <c r="M90" s="357">
        <v>32303617</v>
      </c>
      <c r="N90" s="357">
        <v>49952440</v>
      </c>
      <c r="O90" s="356">
        <v>3934825</v>
      </c>
      <c r="P90" s="357">
        <v>1581396.74</v>
      </c>
      <c r="Q90" s="357">
        <v>2353428.2599999998</v>
      </c>
      <c r="R90" s="398">
        <v>6.6799999999999998E-2</v>
      </c>
      <c r="S90" s="399">
        <v>1.2902651999999999E-3</v>
      </c>
      <c r="T90" s="400">
        <v>39889314</v>
      </c>
      <c r="U90" s="400">
        <v>23673603.892215569</v>
      </c>
      <c r="V90" s="401">
        <v>1.6849700696866241</v>
      </c>
      <c r="W90" s="401">
        <v>7.7152503694909322E-2</v>
      </c>
      <c r="X90" s="397">
        <v>1656043</v>
      </c>
      <c r="Y90" s="297">
        <v>686648</v>
      </c>
      <c r="Z90" s="297">
        <v>686648</v>
      </c>
      <c r="AA90" s="297">
        <v>94249</v>
      </c>
      <c r="AB90" s="297">
        <v>94249</v>
      </c>
      <c r="AC90" s="297">
        <v>94249</v>
      </c>
      <c r="AD90" s="297">
        <v>0</v>
      </c>
      <c r="AE90" s="297">
        <v>1656043</v>
      </c>
      <c r="AF90" s="299">
        <v>3142479</v>
      </c>
      <c r="AG90" s="299">
        <v>1324316</v>
      </c>
      <c r="AH90" s="299">
        <v>682623</v>
      </c>
      <c r="AI90" s="299">
        <v>682623</v>
      </c>
      <c r="AJ90" s="299">
        <v>452917</v>
      </c>
      <c r="AK90" s="299">
        <v>0</v>
      </c>
      <c r="AL90" s="299">
        <v>0</v>
      </c>
      <c r="AM90" s="297">
        <v>3142479</v>
      </c>
      <c r="AN90" s="397">
        <v>3262602</v>
      </c>
      <c r="AO90" s="297">
        <v>809493</v>
      </c>
      <c r="AP90" s="297">
        <v>809493</v>
      </c>
      <c r="AQ90" s="297">
        <v>809493</v>
      </c>
      <c r="AR90" s="297">
        <v>417061</v>
      </c>
      <c r="AS90" s="297">
        <v>417061</v>
      </c>
      <c r="AT90" s="297">
        <v>0</v>
      </c>
      <c r="AU90" s="297">
        <v>3262602</v>
      </c>
      <c r="AV90" s="299">
        <v>9693970</v>
      </c>
      <c r="AW90" s="297">
        <v>4831417</v>
      </c>
      <c r="AX90" s="297">
        <v>2501382</v>
      </c>
      <c r="AY90" s="297">
        <v>1180586</v>
      </c>
      <c r="AZ90" s="297">
        <v>1180586</v>
      </c>
      <c r="BA90" s="297">
        <v>0</v>
      </c>
      <c r="BB90" s="297">
        <v>0</v>
      </c>
      <c r="BC90" s="297">
        <v>9693970</v>
      </c>
      <c r="BD90" s="397">
        <v>56078</v>
      </c>
      <c r="BE90" s="297">
        <v>23253</v>
      </c>
      <c r="BF90" s="297">
        <v>19317</v>
      </c>
      <c r="BG90" s="297">
        <v>13508</v>
      </c>
      <c r="BH90" s="297">
        <v>0</v>
      </c>
      <c r="BI90" s="297">
        <v>0</v>
      </c>
      <c r="BJ90" s="297">
        <v>0</v>
      </c>
      <c r="BK90" s="297">
        <v>56078</v>
      </c>
      <c r="BL90" s="299">
        <v>76484</v>
      </c>
      <c r="BM90" s="297">
        <v>19121</v>
      </c>
      <c r="BN90" s="297">
        <v>19121</v>
      </c>
      <c r="BO90" s="297">
        <v>19121</v>
      </c>
      <c r="BP90" s="297">
        <v>19121</v>
      </c>
      <c r="BQ90" s="297">
        <v>0</v>
      </c>
      <c r="BR90" s="297">
        <v>0</v>
      </c>
      <c r="BS90" s="297">
        <v>76484</v>
      </c>
      <c r="BT90" s="397">
        <v>235501</v>
      </c>
      <c r="BU90" s="297">
        <v>48397</v>
      </c>
      <c r="BV90" s="297">
        <v>48397</v>
      </c>
      <c r="BW90" s="297">
        <v>48397</v>
      </c>
      <c r="BX90" s="297">
        <v>48397</v>
      </c>
      <c r="BY90" s="297">
        <v>41912</v>
      </c>
      <c r="BZ90" s="297">
        <v>0</v>
      </c>
      <c r="CA90" s="297">
        <v>235501</v>
      </c>
      <c r="CB90" s="299">
        <v>742525.81711811991</v>
      </c>
      <c r="CC90" s="297">
        <v>657743</v>
      </c>
      <c r="CD90" s="297">
        <v>51096</v>
      </c>
      <c r="CE90" s="297">
        <v>33688</v>
      </c>
      <c r="CF90" s="297">
        <v>0</v>
      </c>
      <c r="CG90" s="297">
        <v>0</v>
      </c>
      <c r="CH90" s="297">
        <v>0</v>
      </c>
      <c r="CI90" s="297">
        <v>742525.81711811991</v>
      </c>
    </row>
    <row r="91" spans="1:87">
      <c r="A91" s="295">
        <v>31110</v>
      </c>
      <c r="B91" s="296" t="s">
        <v>446</v>
      </c>
      <c r="C91" s="299">
        <v>-7106385</v>
      </c>
      <c r="D91" s="297">
        <v>-2757164</v>
      </c>
      <c r="E91" s="297">
        <v>-716007</v>
      </c>
      <c r="F91" s="297">
        <v>-1585496</v>
      </c>
      <c r="G91" s="297">
        <v>467320</v>
      </c>
      <c r="H91" s="297">
        <v>0</v>
      </c>
      <c r="I91" s="297">
        <v>-11697732</v>
      </c>
      <c r="J91" s="356">
        <v>64451920</v>
      </c>
      <c r="K91" s="357">
        <v>76664622</v>
      </c>
      <c r="L91" s="357">
        <v>54561006</v>
      </c>
      <c r="M91" s="357">
        <v>52195185</v>
      </c>
      <c r="N91" s="357">
        <v>80711607</v>
      </c>
      <c r="O91" s="356">
        <v>6357769</v>
      </c>
      <c r="P91" s="357">
        <v>2382080.54</v>
      </c>
      <c r="Q91" s="357">
        <v>3975688.46</v>
      </c>
      <c r="R91" s="398">
        <v>6.6799999999999998E-2</v>
      </c>
      <c r="S91" s="399">
        <v>2.0847705999999999E-3</v>
      </c>
      <c r="T91" s="400">
        <v>64451920</v>
      </c>
      <c r="U91" s="400">
        <v>35659888.323353298</v>
      </c>
      <c r="V91" s="401">
        <v>1.8074066698013491</v>
      </c>
      <c r="W91" s="401">
        <v>7.7152503694909322E-2</v>
      </c>
      <c r="X91" s="397">
        <v>1416829</v>
      </c>
      <c r="Y91" s="297">
        <v>769117</v>
      </c>
      <c r="Z91" s="297">
        <v>379698</v>
      </c>
      <c r="AA91" s="297">
        <v>268014</v>
      </c>
      <c r="AB91" s="297">
        <v>0</v>
      </c>
      <c r="AC91" s="297">
        <v>0</v>
      </c>
      <c r="AD91" s="297">
        <v>0</v>
      </c>
      <c r="AE91" s="297">
        <v>1416829</v>
      </c>
      <c r="AF91" s="299">
        <v>1870750</v>
      </c>
      <c r="AG91" s="299">
        <v>399119</v>
      </c>
      <c r="AH91" s="299">
        <v>399119</v>
      </c>
      <c r="AI91" s="299">
        <v>399119</v>
      </c>
      <c r="AJ91" s="299">
        <v>399119</v>
      </c>
      <c r="AK91" s="299">
        <v>274274</v>
      </c>
      <c r="AL91" s="299">
        <v>0</v>
      </c>
      <c r="AM91" s="297">
        <v>1870750</v>
      </c>
      <c r="AN91" s="397">
        <v>5271612</v>
      </c>
      <c r="AO91" s="297">
        <v>1307955</v>
      </c>
      <c r="AP91" s="297">
        <v>1307955</v>
      </c>
      <c r="AQ91" s="297">
        <v>1307955</v>
      </c>
      <c r="AR91" s="297">
        <v>673874</v>
      </c>
      <c r="AS91" s="297">
        <v>673874</v>
      </c>
      <c r="AT91" s="297">
        <v>0</v>
      </c>
      <c r="AU91" s="297">
        <v>5271612</v>
      </c>
      <c r="AV91" s="299">
        <v>15663217</v>
      </c>
      <c r="AW91" s="297">
        <v>7806453</v>
      </c>
      <c r="AX91" s="297">
        <v>4041655</v>
      </c>
      <c r="AY91" s="297">
        <v>1907554</v>
      </c>
      <c r="AZ91" s="297">
        <v>1907554</v>
      </c>
      <c r="BA91" s="297">
        <v>0</v>
      </c>
      <c r="BB91" s="297">
        <v>0</v>
      </c>
      <c r="BC91" s="297">
        <v>15663217</v>
      </c>
      <c r="BD91" s="397">
        <v>90610</v>
      </c>
      <c r="BE91" s="297">
        <v>37572</v>
      </c>
      <c r="BF91" s="297">
        <v>31212</v>
      </c>
      <c r="BG91" s="297">
        <v>21826</v>
      </c>
      <c r="BH91" s="297">
        <v>0</v>
      </c>
      <c r="BI91" s="297">
        <v>0</v>
      </c>
      <c r="BJ91" s="297">
        <v>0</v>
      </c>
      <c r="BK91" s="297">
        <v>90610</v>
      </c>
      <c r="BL91" s="299">
        <v>123580</v>
      </c>
      <c r="BM91" s="297">
        <v>30895</v>
      </c>
      <c r="BN91" s="297">
        <v>30895</v>
      </c>
      <c r="BO91" s="297">
        <v>30895</v>
      </c>
      <c r="BP91" s="297">
        <v>30895</v>
      </c>
      <c r="BQ91" s="297">
        <v>0</v>
      </c>
      <c r="BR91" s="297">
        <v>0</v>
      </c>
      <c r="BS91" s="297">
        <v>123580</v>
      </c>
      <c r="BT91" s="397">
        <v>380515</v>
      </c>
      <c r="BU91" s="297">
        <v>78199</v>
      </c>
      <c r="BV91" s="297">
        <v>78199</v>
      </c>
      <c r="BW91" s="297">
        <v>78199</v>
      </c>
      <c r="BX91" s="297">
        <v>78199</v>
      </c>
      <c r="BY91" s="297">
        <v>67720</v>
      </c>
      <c r="BZ91" s="297">
        <v>0</v>
      </c>
      <c r="CA91" s="297">
        <v>380515</v>
      </c>
      <c r="CB91" s="299">
        <v>1199750.2476768598</v>
      </c>
      <c r="CC91" s="297">
        <v>1062760</v>
      </c>
      <c r="CD91" s="297">
        <v>82559</v>
      </c>
      <c r="CE91" s="297">
        <v>54432</v>
      </c>
      <c r="CF91" s="297">
        <v>0</v>
      </c>
      <c r="CG91" s="297">
        <v>0</v>
      </c>
      <c r="CH91" s="297">
        <v>0</v>
      </c>
      <c r="CI91" s="297">
        <v>1199750.2476768598</v>
      </c>
    </row>
    <row r="92" spans="1:87">
      <c r="A92" s="295">
        <v>31200</v>
      </c>
      <c r="B92" s="296" t="s">
        <v>447</v>
      </c>
      <c r="C92" s="299">
        <v>-16854079</v>
      </c>
      <c r="D92" s="297">
        <v>-8587485</v>
      </c>
      <c r="E92" s="297">
        <v>-3514090</v>
      </c>
      <c r="F92" s="297">
        <v>-3535120</v>
      </c>
      <c r="G92" s="297">
        <v>-317110</v>
      </c>
      <c r="H92" s="297">
        <v>0</v>
      </c>
      <c r="I92" s="297">
        <v>-32807884</v>
      </c>
      <c r="J92" s="356">
        <v>108009698</v>
      </c>
      <c r="K92" s="357">
        <v>128475965</v>
      </c>
      <c r="L92" s="357">
        <v>91434323</v>
      </c>
      <c r="M92" s="357">
        <v>87469639</v>
      </c>
      <c r="N92" s="357">
        <v>135257975</v>
      </c>
      <c r="O92" s="356">
        <v>10654464</v>
      </c>
      <c r="P92" s="357">
        <v>4383332.13</v>
      </c>
      <c r="Q92" s="357">
        <v>6271131.8700000001</v>
      </c>
      <c r="R92" s="398">
        <v>6.6799999999999998E-2</v>
      </c>
      <c r="S92" s="399">
        <v>3.4936963999999998E-3</v>
      </c>
      <c r="T92" s="400">
        <v>108009698</v>
      </c>
      <c r="U92" s="400">
        <v>65618744.461077847</v>
      </c>
      <c r="V92" s="401">
        <v>1.6460189674014047</v>
      </c>
      <c r="W92" s="401">
        <v>7.7152503694909322E-2</v>
      </c>
      <c r="X92" s="397">
        <v>51672</v>
      </c>
      <c r="Y92" s="297">
        <v>12918</v>
      </c>
      <c r="Z92" s="297">
        <v>12918</v>
      </c>
      <c r="AA92" s="297">
        <v>12918</v>
      </c>
      <c r="AB92" s="297">
        <v>12918</v>
      </c>
      <c r="AC92" s="297">
        <v>0</v>
      </c>
      <c r="AD92" s="297">
        <v>0</v>
      </c>
      <c r="AE92" s="297">
        <v>51672</v>
      </c>
      <c r="AF92" s="299">
        <v>14016974</v>
      </c>
      <c r="AG92" s="299">
        <v>4337939</v>
      </c>
      <c r="AH92" s="299">
        <v>4012443</v>
      </c>
      <c r="AI92" s="299">
        <v>2546818</v>
      </c>
      <c r="AJ92" s="299">
        <v>1559887</v>
      </c>
      <c r="AK92" s="299">
        <v>1559887</v>
      </c>
      <c r="AL92" s="299">
        <v>0</v>
      </c>
      <c r="AM92" s="297">
        <v>14016974</v>
      </c>
      <c r="AN92" s="397">
        <v>8834263</v>
      </c>
      <c r="AO92" s="297">
        <v>2191894</v>
      </c>
      <c r="AP92" s="297">
        <v>2191894</v>
      </c>
      <c r="AQ92" s="297">
        <v>2191894</v>
      </c>
      <c r="AR92" s="297">
        <v>1129291</v>
      </c>
      <c r="AS92" s="297">
        <v>1129291</v>
      </c>
      <c r="AT92" s="297">
        <v>0</v>
      </c>
      <c r="AU92" s="297">
        <v>8834263</v>
      </c>
      <c r="AV92" s="299">
        <v>26248704</v>
      </c>
      <c r="AW92" s="297">
        <v>13082196</v>
      </c>
      <c r="AX92" s="297">
        <v>6773079</v>
      </c>
      <c r="AY92" s="297">
        <v>3196714</v>
      </c>
      <c r="AZ92" s="297">
        <v>3196714</v>
      </c>
      <c r="BA92" s="297">
        <v>0</v>
      </c>
      <c r="BB92" s="297">
        <v>0</v>
      </c>
      <c r="BC92" s="297">
        <v>26248704</v>
      </c>
      <c r="BD92" s="397">
        <v>151846</v>
      </c>
      <c r="BE92" s="297">
        <v>62964</v>
      </c>
      <c r="BF92" s="297">
        <v>52306</v>
      </c>
      <c r="BG92" s="297">
        <v>36576</v>
      </c>
      <c r="BH92" s="297">
        <v>0</v>
      </c>
      <c r="BI92" s="297">
        <v>0</v>
      </c>
      <c r="BJ92" s="297">
        <v>0</v>
      </c>
      <c r="BK92" s="297">
        <v>151846</v>
      </c>
      <c r="BL92" s="299">
        <v>207100</v>
      </c>
      <c r="BM92" s="297">
        <v>51775</v>
      </c>
      <c r="BN92" s="297">
        <v>51775</v>
      </c>
      <c r="BO92" s="297">
        <v>51775</v>
      </c>
      <c r="BP92" s="297">
        <v>51775</v>
      </c>
      <c r="BQ92" s="297">
        <v>0</v>
      </c>
      <c r="BR92" s="297">
        <v>0</v>
      </c>
      <c r="BS92" s="297">
        <v>207100</v>
      </c>
      <c r="BT92" s="397">
        <v>637674</v>
      </c>
      <c r="BU92" s="297">
        <v>131047</v>
      </c>
      <c r="BV92" s="297">
        <v>131047</v>
      </c>
      <c r="BW92" s="297">
        <v>131047</v>
      </c>
      <c r="BX92" s="297">
        <v>131047</v>
      </c>
      <c r="BY92" s="297">
        <v>113487</v>
      </c>
      <c r="BZ92" s="297">
        <v>0</v>
      </c>
      <c r="CA92" s="297">
        <v>637674</v>
      </c>
      <c r="CB92" s="299">
        <v>2010563.23473084</v>
      </c>
      <c r="CC92" s="297">
        <v>1780993</v>
      </c>
      <c r="CD92" s="297">
        <v>138353</v>
      </c>
      <c r="CE92" s="297">
        <v>91217</v>
      </c>
      <c r="CF92" s="297">
        <v>0</v>
      </c>
      <c r="CG92" s="297">
        <v>0</v>
      </c>
      <c r="CH92" s="297">
        <v>0</v>
      </c>
      <c r="CI92" s="297">
        <v>2010563.23473084</v>
      </c>
    </row>
    <row r="93" spans="1:87">
      <c r="A93" s="295">
        <v>31205</v>
      </c>
      <c r="B93" s="296" t="s">
        <v>448</v>
      </c>
      <c r="C93" s="299">
        <v>-2125979</v>
      </c>
      <c r="D93" s="297">
        <v>-830075</v>
      </c>
      <c r="E93" s="297">
        <v>-395580</v>
      </c>
      <c r="F93" s="297">
        <v>-333055</v>
      </c>
      <c r="G93" s="297">
        <v>228451</v>
      </c>
      <c r="H93" s="297">
        <v>0</v>
      </c>
      <c r="I93" s="297">
        <v>-3456238</v>
      </c>
      <c r="J93" s="356">
        <v>12479342</v>
      </c>
      <c r="K93" s="357">
        <v>14843996</v>
      </c>
      <c r="L93" s="357">
        <v>10564238</v>
      </c>
      <c r="M93" s="357">
        <v>10106162</v>
      </c>
      <c r="N93" s="357">
        <v>15627583</v>
      </c>
      <c r="O93" s="356">
        <v>1231007</v>
      </c>
      <c r="P93" s="357">
        <v>563358.11</v>
      </c>
      <c r="Q93" s="357">
        <v>667648.89</v>
      </c>
      <c r="R93" s="398">
        <v>6.6799999999999998E-2</v>
      </c>
      <c r="S93" s="399">
        <v>4.036585E-4</v>
      </c>
      <c r="T93" s="400">
        <v>12479342</v>
      </c>
      <c r="U93" s="400">
        <v>8433504.6407185625</v>
      </c>
      <c r="V93" s="401">
        <v>1.4797338154943753</v>
      </c>
      <c r="W93" s="401">
        <v>7.7152503694909322E-2</v>
      </c>
      <c r="X93" s="397">
        <v>424310</v>
      </c>
      <c r="Y93" s="297">
        <v>84862</v>
      </c>
      <c r="Z93" s="297">
        <v>84862</v>
      </c>
      <c r="AA93" s="297">
        <v>84862</v>
      </c>
      <c r="AB93" s="297">
        <v>84862</v>
      </c>
      <c r="AC93" s="297">
        <v>84862</v>
      </c>
      <c r="AD93" s="297">
        <v>0</v>
      </c>
      <c r="AE93" s="297">
        <v>424310</v>
      </c>
      <c r="AF93" s="299">
        <v>1703493</v>
      </c>
      <c r="AG93" s="299">
        <v>763245</v>
      </c>
      <c r="AH93" s="299">
        <v>384848</v>
      </c>
      <c r="AI93" s="299">
        <v>367192</v>
      </c>
      <c r="AJ93" s="299">
        <v>188208</v>
      </c>
      <c r="AK93" s="299">
        <v>0</v>
      </c>
      <c r="AL93" s="299">
        <v>0</v>
      </c>
      <c r="AM93" s="297">
        <v>1703493</v>
      </c>
      <c r="AN93" s="397">
        <v>1020703</v>
      </c>
      <c r="AO93" s="297">
        <v>253249</v>
      </c>
      <c r="AP93" s="297">
        <v>253249</v>
      </c>
      <c r="AQ93" s="297">
        <v>253249</v>
      </c>
      <c r="AR93" s="297">
        <v>130477</v>
      </c>
      <c r="AS93" s="297">
        <v>130477</v>
      </c>
      <c r="AT93" s="297">
        <v>0</v>
      </c>
      <c r="AU93" s="297">
        <v>1020703</v>
      </c>
      <c r="AV93" s="299">
        <v>3032751</v>
      </c>
      <c r="AW93" s="297">
        <v>1511505</v>
      </c>
      <c r="AX93" s="297">
        <v>782555</v>
      </c>
      <c r="AY93" s="297">
        <v>369345</v>
      </c>
      <c r="AZ93" s="297">
        <v>369345</v>
      </c>
      <c r="BA93" s="297">
        <v>0</v>
      </c>
      <c r="BB93" s="297">
        <v>0</v>
      </c>
      <c r="BC93" s="297">
        <v>3032751</v>
      </c>
      <c r="BD93" s="397">
        <v>17544</v>
      </c>
      <c r="BE93" s="297">
        <v>7275</v>
      </c>
      <c r="BF93" s="297">
        <v>6043</v>
      </c>
      <c r="BG93" s="297">
        <v>4226</v>
      </c>
      <c r="BH93" s="297">
        <v>0</v>
      </c>
      <c r="BI93" s="297">
        <v>0</v>
      </c>
      <c r="BJ93" s="297">
        <v>0</v>
      </c>
      <c r="BK93" s="297">
        <v>17544</v>
      </c>
      <c r="BL93" s="299">
        <v>23928</v>
      </c>
      <c r="BM93" s="297">
        <v>5982</v>
      </c>
      <c r="BN93" s="297">
        <v>5982</v>
      </c>
      <c r="BO93" s="297">
        <v>5982</v>
      </c>
      <c r="BP93" s="297">
        <v>5982</v>
      </c>
      <c r="BQ93" s="297">
        <v>0</v>
      </c>
      <c r="BR93" s="297">
        <v>0</v>
      </c>
      <c r="BS93" s="297">
        <v>23928</v>
      </c>
      <c r="BT93" s="397">
        <v>73676</v>
      </c>
      <c r="BU93" s="297">
        <v>15141</v>
      </c>
      <c r="BV93" s="297">
        <v>15141</v>
      </c>
      <c r="BW93" s="297">
        <v>15141</v>
      </c>
      <c r="BX93" s="297">
        <v>15141</v>
      </c>
      <c r="BY93" s="297">
        <v>13112</v>
      </c>
      <c r="BZ93" s="297">
        <v>0</v>
      </c>
      <c r="CA93" s="297">
        <v>73676</v>
      </c>
      <c r="CB93" s="299">
        <v>232298.64492135</v>
      </c>
      <c r="CC93" s="297">
        <v>205774</v>
      </c>
      <c r="CD93" s="297">
        <v>15985</v>
      </c>
      <c r="CE93" s="297">
        <v>10539</v>
      </c>
      <c r="CF93" s="297">
        <v>0</v>
      </c>
      <c r="CG93" s="297">
        <v>0</v>
      </c>
      <c r="CH93" s="297">
        <v>0</v>
      </c>
      <c r="CI93" s="297">
        <v>232298.64492135</v>
      </c>
    </row>
    <row r="94" spans="1:87">
      <c r="A94" s="295">
        <v>31300</v>
      </c>
      <c r="B94" s="296" t="s">
        <v>449</v>
      </c>
      <c r="C94" s="299">
        <v>-35290523</v>
      </c>
      <c r="D94" s="297">
        <v>-14677029</v>
      </c>
      <c r="E94" s="297">
        <v>-1948483</v>
      </c>
      <c r="F94" s="297">
        <v>-4272847</v>
      </c>
      <c r="G94" s="297">
        <v>5330822</v>
      </c>
      <c r="H94" s="297">
        <v>0</v>
      </c>
      <c r="I94" s="297">
        <v>-50858060</v>
      </c>
      <c r="J94" s="356">
        <v>347651991</v>
      </c>
      <c r="K94" s="357">
        <v>413526990</v>
      </c>
      <c r="L94" s="357">
        <v>294300653</v>
      </c>
      <c r="M94" s="357">
        <v>281539480</v>
      </c>
      <c r="N94" s="357">
        <v>435356320</v>
      </c>
      <c r="O94" s="356">
        <v>34293639</v>
      </c>
      <c r="P94" s="357">
        <v>12600085.289999999</v>
      </c>
      <c r="Q94" s="357">
        <v>21693553.710000001</v>
      </c>
      <c r="R94" s="398">
        <v>6.6799999999999998E-2</v>
      </c>
      <c r="S94" s="399">
        <v>1.12451987E-2</v>
      </c>
      <c r="T94" s="400">
        <v>347651991</v>
      </c>
      <c r="U94" s="400">
        <v>188624031.28742513</v>
      </c>
      <c r="V94" s="401">
        <v>1.8430949048599656</v>
      </c>
      <c r="W94" s="401">
        <v>7.7152503694909322E-2</v>
      </c>
      <c r="X94" s="397">
        <v>14783039</v>
      </c>
      <c r="Y94" s="297">
        <v>7073044</v>
      </c>
      <c r="Z94" s="297">
        <v>2126438</v>
      </c>
      <c r="AA94" s="297">
        <v>2126438</v>
      </c>
      <c r="AB94" s="297">
        <v>2126438</v>
      </c>
      <c r="AC94" s="297">
        <v>1330681</v>
      </c>
      <c r="AD94" s="297">
        <v>0</v>
      </c>
      <c r="AE94" s="297">
        <v>14783039</v>
      </c>
      <c r="AF94" s="299">
        <v>4992276</v>
      </c>
      <c r="AG94" s="299">
        <v>2036151</v>
      </c>
      <c r="AH94" s="299">
        <v>2036151</v>
      </c>
      <c r="AI94" s="299">
        <v>919974</v>
      </c>
      <c r="AJ94" s="299">
        <v>0</v>
      </c>
      <c r="AK94" s="299">
        <v>0</v>
      </c>
      <c r="AL94" s="299">
        <v>0</v>
      </c>
      <c r="AM94" s="297">
        <v>4992276</v>
      </c>
      <c r="AN94" s="397">
        <v>28434940</v>
      </c>
      <c r="AO94" s="297">
        <v>7055073</v>
      </c>
      <c r="AP94" s="297">
        <v>7055073</v>
      </c>
      <c r="AQ94" s="297">
        <v>7055073</v>
      </c>
      <c r="AR94" s="297">
        <v>3634861</v>
      </c>
      <c r="AS94" s="297">
        <v>3634861</v>
      </c>
      <c r="AT94" s="297">
        <v>0</v>
      </c>
      <c r="AU94" s="297">
        <v>28434940</v>
      </c>
      <c r="AV94" s="299">
        <v>84486990</v>
      </c>
      <c r="AW94" s="297">
        <v>42107807</v>
      </c>
      <c r="AX94" s="297">
        <v>21800583</v>
      </c>
      <c r="AY94" s="297">
        <v>10289300</v>
      </c>
      <c r="AZ94" s="297">
        <v>10289300</v>
      </c>
      <c r="BA94" s="297">
        <v>0</v>
      </c>
      <c r="BB94" s="297">
        <v>0</v>
      </c>
      <c r="BC94" s="297">
        <v>84486990</v>
      </c>
      <c r="BD94" s="397">
        <v>488751</v>
      </c>
      <c r="BE94" s="297">
        <v>202664</v>
      </c>
      <c r="BF94" s="297">
        <v>168359</v>
      </c>
      <c r="BG94" s="297">
        <v>117728</v>
      </c>
      <c r="BH94" s="297">
        <v>0</v>
      </c>
      <c r="BI94" s="297">
        <v>0</v>
      </c>
      <c r="BJ94" s="297">
        <v>0</v>
      </c>
      <c r="BK94" s="297">
        <v>488751</v>
      </c>
      <c r="BL94" s="299">
        <v>666588</v>
      </c>
      <c r="BM94" s="297">
        <v>166647</v>
      </c>
      <c r="BN94" s="297">
        <v>166647</v>
      </c>
      <c r="BO94" s="297">
        <v>166647</v>
      </c>
      <c r="BP94" s="297">
        <v>166647</v>
      </c>
      <c r="BQ94" s="297">
        <v>0</v>
      </c>
      <c r="BR94" s="297">
        <v>0</v>
      </c>
      <c r="BS94" s="297">
        <v>666588</v>
      </c>
      <c r="BT94" s="397">
        <v>2052487</v>
      </c>
      <c r="BU94" s="297">
        <v>421802</v>
      </c>
      <c r="BV94" s="297">
        <v>421802</v>
      </c>
      <c r="BW94" s="297">
        <v>421802</v>
      </c>
      <c r="BX94" s="297">
        <v>421802</v>
      </c>
      <c r="BY94" s="297">
        <v>365281</v>
      </c>
      <c r="BZ94" s="297">
        <v>0</v>
      </c>
      <c r="CA94" s="297">
        <v>2052487</v>
      </c>
      <c r="CB94" s="299">
        <v>6471421.8079919703</v>
      </c>
      <c r="CC94" s="297">
        <v>5732500</v>
      </c>
      <c r="CD94" s="297">
        <v>445320</v>
      </c>
      <c r="CE94" s="297">
        <v>293602</v>
      </c>
      <c r="CF94" s="297">
        <v>0</v>
      </c>
      <c r="CG94" s="297">
        <v>0</v>
      </c>
      <c r="CH94" s="297">
        <v>0</v>
      </c>
      <c r="CI94" s="297">
        <v>6471421.8079919703</v>
      </c>
    </row>
    <row r="95" spans="1:87">
      <c r="A95" s="295">
        <v>31301</v>
      </c>
      <c r="B95" s="296" t="s">
        <v>450</v>
      </c>
      <c r="C95" s="299">
        <v>-682023</v>
      </c>
      <c r="D95" s="297">
        <v>-589371</v>
      </c>
      <c r="E95" s="297">
        <v>-314356</v>
      </c>
      <c r="F95" s="297">
        <v>-263422</v>
      </c>
      <c r="G95" s="297">
        <v>-18049</v>
      </c>
      <c r="H95" s="297">
        <v>0</v>
      </c>
      <c r="I95" s="297">
        <v>-1867221</v>
      </c>
      <c r="J95" s="356">
        <v>6602396</v>
      </c>
      <c r="K95" s="357">
        <v>7853454</v>
      </c>
      <c r="L95" s="357">
        <v>5589180</v>
      </c>
      <c r="M95" s="357">
        <v>5346827</v>
      </c>
      <c r="N95" s="357">
        <v>8268023</v>
      </c>
      <c r="O95" s="356">
        <v>651284</v>
      </c>
      <c r="P95" s="357">
        <v>232099.35</v>
      </c>
      <c r="Q95" s="357">
        <v>419184.65</v>
      </c>
      <c r="R95" s="398">
        <v>6.6799999999999998E-2</v>
      </c>
      <c r="S95" s="399">
        <v>2.1356200000000001E-4</v>
      </c>
      <c r="T95" s="400">
        <v>6602396</v>
      </c>
      <c r="U95" s="400">
        <v>3474541.1676646709</v>
      </c>
      <c r="V95" s="401">
        <v>1.9002209734753672</v>
      </c>
      <c r="W95" s="401">
        <v>7.7152503694909322E-2</v>
      </c>
      <c r="X95" s="397">
        <v>392770</v>
      </c>
      <c r="Y95" s="297">
        <v>392770</v>
      </c>
      <c r="Z95" s="297">
        <v>0</v>
      </c>
      <c r="AA95" s="297">
        <v>0</v>
      </c>
      <c r="AB95" s="297">
        <v>0</v>
      </c>
      <c r="AC95" s="297">
        <v>0</v>
      </c>
      <c r="AD95" s="297">
        <v>0</v>
      </c>
      <c r="AE95" s="297">
        <v>392770</v>
      </c>
      <c r="AF95" s="299">
        <v>1108185</v>
      </c>
      <c r="AG95" s="299">
        <v>308919</v>
      </c>
      <c r="AH95" s="299">
        <v>308919</v>
      </c>
      <c r="AI95" s="299">
        <v>254439</v>
      </c>
      <c r="AJ95" s="299">
        <v>141891</v>
      </c>
      <c r="AK95" s="299">
        <v>94017</v>
      </c>
      <c r="AL95" s="299">
        <v>0</v>
      </c>
      <c r="AM95" s="297">
        <v>1108185</v>
      </c>
      <c r="AN95" s="397">
        <v>540019</v>
      </c>
      <c r="AO95" s="297">
        <v>133986</v>
      </c>
      <c r="AP95" s="297">
        <v>133986</v>
      </c>
      <c r="AQ95" s="297">
        <v>133986</v>
      </c>
      <c r="AR95" s="297">
        <v>69031</v>
      </c>
      <c r="AS95" s="297">
        <v>69031</v>
      </c>
      <c r="AT95" s="297">
        <v>0</v>
      </c>
      <c r="AU95" s="297">
        <v>540019</v>
      </c>
      <c r="AV95" s="299">
        <v>1604526</v>
      </c>
      <c r="AW95" s="297">
        <v>799686</v>
      </c>
      <c r="AX95" s="297">
        <v>414023</v>
      </c>
      <c r="AY95" s="297">
        <v>195408</v>
      </c>
      <c r="AZ95" s="297">
        <v>195408</v>
      </c>
      <c r="BA95" s="297">
        <v>0</v>
      </c>
      <c r="BB95" s="297">
        <v>0</v>
      </c>
      <c r="BC95" s="297">
        <v>1604526</v>
      </c>
      <c r="BD95" s="397">
        <v>9282</v>
      </c>
      <c r="BE95" s="297">
        <v>3849</v>
      </c>
      <c r="BF95" s="297">
        <v>3197</v>
      </c>
      <c r="BG95" s="297">
        <v>2236</v>
      </c>
      <c r="BH95" s="297">
        <v>0</v>
      </c>
      <c r="BI95" s="297">
        <v>0</v>
      </c>
      <c r="BJ95" s="297">
        <v>0</v>
      </c>
      <c r="BK95" s="297">
        <v>9282</v>
      </c>
      <c r="BL95" s="299">
        <v>12660</v>
      </c>
      <c r="BM95" s="297">
        <v>3165</v>
      </c>
      <c r="BN95" s="297">
        <v>3165</v>
      </c>
      <c r="BO95" s="297">
        <v>3165</v>
      </c>
      <c r="BP95" s="297">
        <v>3165</v>
      </c>
      <c r="BQ95" s="297">
        <v>0</v>
      </c>
      <c r="BR95" s="297">
        <v>0</v>
      </c>
      <c r="BS95" s="297">
        <v>12660</v>
      </c>
      <c r="BT95" s="397">
        <v>38980</v>
      </c>
      <c r="BU95" s="297">
        <v>8011</v>
      </c>
      <c r="BV95" s="297">
        <v>8011</v>
      </c>
      <c r="BW95" s="297">
        <v>8011</v>
      </c>
      <c r="BX95" s="297">
        <v>8011</v>
      </c>
      <c r="BY95" s="297">
        <v>6937</v>
      </c>
      <c r="BZ95" s="297">
        <v>0</v>
      </c>
      <c r="CA95" s="297">
        <v>38980</v>
      </c>
      <c r="CB95" s="299">
        <v>122901.32180220001</v>
      </c>
      <c r="CC95" s="297">
        <v>108868</v>
      </c>
      <c r="CD95" s="297">
        <v>8457</v>
      </c>
      <c r="CE95" s="297">
        <v>5576</v>
      </c>
      <c r="CF95" s="297">
        <v>0</v>
      </c>
      <c r="CG95" s="297">
        <v>0</v>
      </c>
      <c r="CH95" s="297">
        <v>0</v>
      </c>
      <c r="CI95" s="297">
        <v>122901.32180220001</v>
      </c>
    </row>
    <row r="96" spans="1:87">
      <c r="A96" s="295">
        <v>31320</v>
      </c>
      <c r="B96" s="296" t="s">
        <v>451</v>
      </c>
      <c r="C96" s="299">
        <v>-7630353</v>
      </c>
      <c r="D96" s="297">
        <v>-3878377</v>
      </c>
      <c r="E96" s="297">
        <v>-1401809</v>
      </c>
      <c r="F96" s="297">
        <v>-1895434</v>
      </c>
      <c r="G96" s="297">
        <v>135094</v>
      </c>
      <c r="H96" s="297">
        <v>0</v>
      </c>
      <c r="I96" s="297">
        <v>-14670879</v>
      </c>
      <c r="J96" s="356">
        <v>55266230</v>
      </c>
      <c r="K96" s="357">
        <v>65738377</v>
      </c>
      <c r="L96" s="357">
        <v>46784969</v>
      </c>
      <c r="M96" s="357">
        <v>44756325</v>
      </c>
      <c r="N96" s="357">
        <v>69208585</v>
      </c>
      <c r="O96" s="356">
        <v>5451659</v>
      </c>
      <c r="P96" s="357">
        <v>2085903.19</v>
      </c>
      <c r="Q96" s="357">
        <v>3365755.81</v>
      </c>
      <c r="R96" s="398">
        <v>6.6799999999999998E-2</v>
      </c>
      <c r="S96" s="399">
        <v>1.7876490000000001E-3</v>
      </c>
      <c r="T96" s="400">
        <v>55266230</v>
      </c>
      <c r="U96" s="400">
        <v>31226095.658682633</v>
      </c>
      <c r="V96" s="401">
        <v>1.7698732049017099</v>
      </c>
      <c r="W96" s="401">
        <v>7.7152503694909322E-2</v>
      </c>
      <c r="X96" s="397">
        <v>311313</v>
      </c>
      <c r="Y96" s="297">
        <v>311313</v>
      </c>
      <c r="Z96" s="297">
        <v>0</v>
      </c>
      <c r="AA96" s="297">
        <v>0</v>
      </c>
      <c r="AB96" s="297">
        <v>0</v>
      </c>
      <c r="AC96" s="297">
        <v>0</v>
      </c>
      <c r="AD96" s="297">
        <v>0</v>
      </c>
      <c r="AE96" s="297">
        <v>311313</v>
      </c>
      <c r="AF96" s="299">
        <v>5340849</v>
      </c>
      <c r="AG96" s="299">
        <v>1530817</v>
      </c>
      <c r="AH96" s="299">
        <v>1530817</v>
      </c>
      <c r="AI96" s="299">
        <v>900267</v>
      </c>
      <c r="AJ96" s="299">
        <v>878140</v>
      </c>
      <c r="AK96" s="299">
        <v>500808</v>
      </c>
      <c r="AL96" s="299">
        <v>0</v>
      </c>
      <c r="AM96" s="297">
        <v>5340849</v>
      </c>
      <c r="AN96" s="397">
        <v>4520302</v>
      </c>
      <c r="AO96" s="297">
        <v>1121545</v>
      </c>
      <c r="AP96" s="297">
        <v>1121545</v>
      </c>
      <c r="AQ96" s="297">
        <v>1121545</v>
      </c>
      <c r="AR96" s="297">
        <v>577834</v>
      </c>
      <c r="AS96" s="297">
        <v>577834</v>
      </c>
      <c r="AT96" s="297">
        <v>0</v>
      </c>
      <c r="AU96" s="297">
        <v>4520302</v>
      </c>
      <c r="AV96" s="299">
        <v>13430895</v>
      </c>
      <c r="AW96" s="297">
        <v>6693877</v>
      </c>
      <c r="AX96" s="297">
        <v>3465638</v>
      </c>
      <c r="AY96" s="297">
        <v>1635690</v>
      </c>
      <c r="AZ96" s="297">
        <v>1635690</v>
      </c>
      <c r="BA96" s="297">
        <v>0</v>
      </c>
      <c r="BB96" s="297">
        <v>0</v>
      </c>
      <c r="BC96" s="297">
        <v>13430895</v>
      </c>
      <c r="BD96" s="397">
        <v>77696</v>
      </c>
      <c r="BE96" s="297">
        <v>32217</v>
      </c>
      <c r="BF96" s="297">
        <v>26764</v>
      </c>
      <c r="BG96" s="297">
        <v>18715</v>
      </c>
      <c r="BH96" s="297">
        <v>0</v>
      </c>
      <c r="BI96" s="297">
        <v>0</v>
      </c>
      <c r="BJ96" s="297">
        <v>0</v>
      </c>
      <c r="BK96" s="297">
        <v>77696</v>
      </c>
      <c r="BL96" s="299">
        <v>105968</v>
      </c>
      <c r="BM96" s="297">
        <v>26492</v>
      </c>
      <c r="BN96" s="297">
        <v>26492</v>
      </c>
      <c r="BO96" s="297">
        <v>26492</v>
      </c>
      <c r="BP96" s="297">
        <v>26492</v>
      </c>
      <c r="BQ96" s="297">
        <v>0</v>
      </c>
      <c r="BR96" s="297">
        <v>0</v>
      </c>
      <c r="BS96" s="297">
        <v>105968</v>
      </c>
      <c r="BT96" s="397">
        <v>326284</v>
      </c>
      <c r="BU96" s="297">
        <v>67054</v>
      </c>
      <c r="BV96" s="297">
        <v>67054</v>
      </c>
      <c r="BW96" s="297">
        <v>67054</v>
      </c>
      <c r="BX96" s="297">
        <v>67054</v>
      </c>
      <c r="BY96" s="297">
        <v>58069</v>
      </c>
      <c r="BZ96" s="297">
        <v>0</v>
      </c>
      <c r="CA96" s="297">
        <v>326284</v>
      </c>
      <c r="CB96" s="299">
        <v>1028761.7882319001</v>
      </c>
      <c r="CC96" s="297">
        <v>911295</v>
      </c>
      <c r="CD96" s="297">
        <v>70792</v>
      </c>
      <c r="CE96" s="297">
        <v>46674</v>
      </c>
      <c r="CF96" s="297">
        <v>0</v>
      </c>
      <c r="CG96" s="297">
        <v>0</v>
      </c>
      <c r="CH96" s="297">
        <v>0</v>
      </c>
      <c r="CI96" s="297">
        <v>1028761.7882319001</v>
      </c>
    </row>
    <row r="97" spans="1:87">
      <c r="A97" s="295">
        <v>31400</v>
      </c>
      <c r="B97" s="296" t="s">
        <v>452</v>
      </c>
      <c r="C97" s="299">
        <v>-16576358</v>
      </c>
      <c r="D97" s="297">
        <v>-9736582</v>
      </c>
      <c r="E97" s="297">
        <v>-5406210</v>
      </c>
      <c r="F97" s="297">
        <v>-5056653</v>
      </c>
      <c r="G97" s="297">
        <v>-659238</v>
      </c>
      <c r="H97" s="297">
        <v>0</v>
      </c>
      <c r="I97" s="297">
        <v>-37435041</v>
      </c>
      <c r="J97" s="356">
        <v>105580882</v>
      </c>
      <c r="K97" s="357">
        <v>125586924</v>
      </c>
      <c r="L97" s="357">
        <v>89378238</v>
      </c>
      <c r="M97" s="357">
        <v>85502708</v>
      </c>
      <c r="N97" s="357">
        <v>132216427</v>
      </c>
      <c r="O97" s="356">
        <v>10414877</v>
      </c>
      <c r="P97" s="357">
        <v>4369272.32</v>
      </c>
      <c r="Q97" s="357">
        <v>6045604.6799999997</v>
      </c>
      <c r="R97" s="398">
        <v>6.6799999999999998E-2</v>
      </c>
      <c r="S97" s="399">
        <v>3.4151336000000001E-3</v>
      </c>
      <c r="T97" s="400">
        <v>105580882</v>
      </c>
      <c r="U97" s="400">
        <v>65408268.263473064</v>
      </c>
      <c r="V97" s="401">
        <v>1.6141825002109274</v>
      </c>
      <c r="W97" s="401">
        <v>7.7152503694909322E-2</v>
      </c>
      <c r="X97" s="397">
        <v>922751</v>
      </c>
      <c r="Y97" s="297">
        <v>922751</v>
      </c>
      <c r="Z97" s="297">
        <v>0</v>
      </c>
      <c r="AA97" s="297">
        <v>0</v>
      </c>
      <c r="AB97" s="297">
        <v>0</v>
      </c>
      <c r="AC97" s="297">
        <v>0</v>
      </c>
      <c r="AD97" s="297">
        <v>0</v>
      </c>
      <c r="AE97" s="297">
        <v>922751</v>
      </c>
      <c r="AF97" s="299">
        <v>19938924</v>
      </c>
      <c r="AG97" s="299">
        <v>5251792</v>
      </c>
      <c r="AH97" s="299">
        <v>5251792</v>
      </c>
      <c r="AI97" s="299">
        <v>4448062</v>
      </c>
      <c r="AJ97" s="299">
        <v>3113209</v>
      </c>
      <c r="AK97" s="299">
        <v>1874069</v>
      </c>
      <c r="AL97" s="299">
        <v>0</v>
      </c>
      <c r="AM97" s="297">
        <v>19938924</v>
      </c>
      <c r="AN97" s="397">
        <v>8635607</v>
      </c>
      <c r="AO97" s="297">
        <v>2142605</v>
      </c>
      <c r="AP97" s="297">
        <v>2142605</v>
      </c>
      <c r="AQ97" s="297">
        <v>2142605</v>
      </c>
      <c r="AR97" s="297">
        <v>1103896</v>
      </c>
      <c r="AS97" s="297">
        <v>1103896</v>
      </c>
      <c r="AT97" s="297">
        <v>0</v>
      </c>
      <c r="AU97" s="297">
        <v>8635607</v>
      </c>
      <c r="AV97" s="299">
        <v>25658449</v>
      </c>
      <c r="AW97" s="297">
        <v>12788017</v>
      </c>
      <c r="AX97" s="297">
        <v>6620773</v>
      </c>
      <c r="AY97" s="297">
        <v>3124830</v>
      </c>
      <c r="AZ97" s="297">
        <v>3124830</v>
      </c>
      <c r="BA97" s="297">
        <v>0</v>
      </c>
      <c r="BB97" s="297">
        <v>0</v>
      </c>
      <c r="BC97" s="297">
        <v>25658449</v>
      </c>
      <c r="BD97" s="397">
        <v>148432</v>
      </c>
      <c r="BE97" s="297">
        <v>61548</v>
      </c>
      <c r="BF97" s="297">
        <v>51130</v>
      </c>
      <c r="BG97" s="297">
        <v>35754</v>
      </c>
      <c r="BH97" s="297">
        <v>0</v>
      </c>
      <c r="BI97" s="297">
        <v>0</v>
      </c>
      <c r="BJ97" s="297">
        <v>0</v>
      </c>
      <c r="BK97" s="297">
        <v>148432</v>
      </c>
      <c r="BL97" s="299">
        <v>202440</v>
      </c>
      <c r="BM97" s="297">
        <v>50610</v>
      </c>
      <c r="BN97" s="297">
        <v>50610</v>
      </c>
      <c r="BO97" s="297">
        <v>50610</v>
      </c>
      <c r="BP97" s="297">
        <v>50610</v>
      </c>
      <c r="BQ97" s="297">
        <v>0</v>
      </c>
      <c r="BR97" s="297">
        <v>0</v>
      </c>
      <c r="BS97" s="297">
        <v>202440</v>
      </c>
      <c r="BT97" s="397">
        <v>623334</v>
      </c>
      <c r="BU97" s="297">
        <v>128100</v>
      </c>
      <c r="BV97" s="297">
        <v>128100</v>
      </c>
      <c r="BW97" s="297">
        <v>128100</v>
      </c>
      <c r="BX97" s="297">
        <v>128100</v>
      </c>
      <c r="BY97" s="297">
        <v>110935</v>
      </c>
      <c r="BZ97" s="297">
        <v>0</v>
      </c>
      <c r="CA97" s="297">
        <v>623334</v>
      </c>
      <c r="CB97" s="299">
        <v>1965351.6710421601</v>
      </c>
      <c r="CC97" s="297">
        <v>1740943</v>
      </c>
      <c r="CD97" s="297">
        <v>135242</v>
      </c>
      <c r="CE97" s="297">
        <v>89166</v>
      </c>
      <c r="CF97" s="297">
        <v>0</v>
      </c>
      <c r="CG97" s="297">
        <v>0</v>
      </c>
      <c r="CH97" s="297">
        <v>0</v>
      </c>
      <c r="CI97" s="297">
        <v>1965351.6710421601</v>
      </c>
    </row>
    <row r="98" spans="1:87">
      <c r="A98" s="295">
        <v>31405</v>
      </c>
      <c r="B98" s="296" t="s">
        <v>453</v>
      </c>
      <c r="C98" s="299">
        <v>-3104037</v>
      </c>
      <c r="D98" s="297">
        <v>-1130745</v>
      </c>
      <c r="E98" s="297">
        <v>-596003</v>
      </c>
      <c r="F98" s="297">
        <v>-517337</v>
      </c>
      <c r="G98" s="297">
        <v>440127</v>
      </c>
      <c r="H98" s="297">
        <v>0</v>
      </c>
      <c r="I98" s="297">
        <v>-4907995</v>
      </c>
      <c r="J98" s="356">
        <v>22836743</v>
      </c>
      <c r="K98" s="357">
        <v>27163974</v>
      </c>
      <c r="L98" s="357">
        <v>19332173</v>
      </c>
      <c r="M98" s="357">
        <v>18493910</v>
      </c>
      <c r="N98" s="357">
        <v>28597910</v>
      </c>
      <c r="O98" s="356">
        <v>2252698</v>
      </c>
      <c r="P98" s="357">
        <v>1052779.8600000001</v>
      </c>
      <c r="Q98" s="357">
        <v>1199918.1399999999</v>
      </c>
      <c r="R98" s="398">
        <v>6.6799999999999998E-2</v>
      </c>
      <c r="S98" s="399">
        <v>7.3868040000000005E-4</v>
      </c>
      <c r="T98" s="400">
        <v>22836743</v>
      </c>
      <c r="U98" s="400">
        <v>15760177.544910181</v>
      </c>
      <c r="V98" s="401">
        <v>1.4490155923005592</v>
      </c>
      <c r="W98" s="401">
        <v>7.7152503694909322E-2</v>
      </c>
      <c r="X98" s="397">
        <v>1342934</v>
      </c>
      <c r="Y98" s="297">
        <v>405421</v>
      </c>
      <c r="Z98" s="297">
        <v>405421</v>
      </c>
      <c r="AA98" s="297">
        <v>177364</v>
      </c>
      <c r="AB98" s="297">
        <v>177364</v>
      </c>
      <c r="AC98" s="297">
        <v>177364</v>
      </c>
      <c r="AD98" s="297">
        <v>0</v>
      </c>
      <c r="AE98" s="297">
        <v>1342934</v>
      </c>
      <c r="AF98" s="299">
        <v>2266998</v>
      </c>
      <c r="AG98" s="299">
        <v>860410</v>
      </c>
      <c r="AH98" s="299">
        <v>566123</v>
      </c>
      <c r="AI98" s="299">
        <v>566123</v>
      </c>
      <c r="AJ98" s="299">
        <v>274342</v>
      </c>
      <c r="AK98" s="299">
        <v>0</v>
      </c>
      <c r="AL98" s="299">
        <v>0</v>
      </c>
      <c r="AM98" s="297">
        <v>2266998</v>
      </c>
      <c r="AN98" s="397">
        <v>1867849</v>
      </c>
      <c r="AO98" s="297">
        <v>463437</v>
      </c>
      <c r="AP98" s="297">
        <v>463437</v>
      </c>
      <c r="AQ98" s="297">
        <v>463437</v>
      </c>
      <c r="AR98" s="297">
        <v>238769</v>
      </c>
      <c r="AS98" s="297">
        <v>238769</v>
      </c>
      <c r="AT98" s="297">
        <v>0</v>
      </c>
      <c r="AU98" s="297">
        <v>1867849</v>
      </c>
      <c r="AV98" s="299">
        <v>5549825</v>
      </c>
      <c r="AW98" s="297">
        <v>2765999</v>
      </c>
      <c r="AX98" s="297">
        <v>1432048</v>
      </c>
      <c r="AY98" s="297">
        <v>675889</v>
      </c>
      <c r="AZ98" s="297">
        <v>675889</v>
      </c>
      <c r="BA98" s="297">
        <v>0</v>
      </c>
      <c r="BB98" s="297">
        <v>0</v>
      </c>
      <c r="BC98" s="297">
        <v>5549825</v>
      </c>
      <c r="BD98" s="397">
        <v>32105</v>
      </c>
      <c r="BE98" s="297">
        <v>13313</v>
      </c>
      <c r="BF98" s="297">
        <v>11059</v>
      </c>
      <c r="BG98" s="297">
        <v>7733</v>
      </c>
      <c r="BH98" s="297">
        <v>0</v>
      </c>
      <c r="BI98" s="297">
        <v>0</v>
      </c>
      <c r="BJ98" s="297">
        <v>0</v>
      </c>
      <c r="BK98" s="297">
        <v>32105</v>
      </c>
      <c r="BL98" s="299">
        <v>43788</v>
      </c>
      <c r="BM98" s="297">
        <v>10947</v>
      </c>
      <c r="BN98" s="297">
        <v>10947</v>
      </c>
      <c r="BO98" s="297">
        <v>10947</v>
      </c>
      <c r="BP98" s="297">
        <v>10947</v>
      </c>
      <c r="BQ98" s="297">
        <v>0</v>
      </c>
      <c r="BR98" s="297">
        <v>0</v>
      </c>
      <c r="BS98" s="297">
        <v>43788</v>
      </c>
      <c r="BT98" s="397">
        <v>134825</v>
      </c>
      <c r="BU98" s="297">
        <v>27708</v>
      </c>
      <c r="BV98" s="297">
        <v>27708</v>
      </c>
      <c r="BW98" s="297">
        <v>27708</v>
      </c>
      <c r="BX98" s="297">
        <v>27708</v>
      </c>
      <c r="BY98" s="297">
        <v>23995</v>
      </c>
      <c r="BZ98" s="297">
        <v>0</v>
      </c>
      <c r="CA98" s="297">
        <v>134825</v>
      </c>
      <c r="CB98" s="299">
        <v>425098.08650124003</v>
      </c>
      <c r="CC98" s="297">
        <v>376559</v>
      </c>
      <c r="CD98" s="297">
        <v>29252</v>
      </c>
      <c r="CE98" s="297">
        <v>19286</v>
      </c>
      <c r="CF98" s="297">
        <v>0</v>
      </c>
      <c r="CG98" s="297">
        <v>0</v>
      </c>
      <c r="CH98" s="297">
        <v>0</v>
      </c>
      <c r="CI98" s="297">
        <v>425098.08650124003</v>
      </c>
    </row>
    <row r="99" spans="1:87">
      <c r="A99" s="295">
        <v>31500</v>
      </c>
      <c r="B99" s="296" t="s">
        <v>454</v>
      </c>
      <c r="C99" s="299">
        <v>-2320192</v>
      </c>
      <c r="D99" s="297">
        <v>-1022545</v>
      </c>
      <c r="E99" s="297">
        <v>-304710</v>
      </c>
      <c r="F99" s="297">
        <v>-563204</v>
      </c>
      <c r="G99" s="297">
        <v>166002</v>
      </c>
      <c r="H99" s="297">
        <v>0</v>
      </c>
      <c r="I99" s="297">
        <v>-4044649</v>
      </c>
      <c r="J99" s="356">
        <v>18401586</v>
      </c>
      <c r="K99" s="357">
        <v>21888419</v>
      </c>
      <c r="L99" s="357">
        <v>15577643</v>
      </c>
      <c r="M99" s="357">
        <v>14902181</v>
      </c>
      <c r="N99" s="357">
        <v>23043868</v>
      </c>
      <c r="O99" s="356">
        <v>1815198</v>
      </c>
      <c r="P99" s="357">
        <v>768909.62</v>
      </c>
      <c r="Q99" s="357">
        <v>1046288.38</v>
      </c>
      <c r="R99" s="398">
        <v>6.6799999999999998E-2</v>
      </c>
      <c r="S99" s="399">
        <v>5.952202E-4</v>
      </c>
      <c r="T99" s="400">
        <v>18401586</v>
      </c>
      <c r="U99" s="400">
        <v>11510623.053892216</v>
      </c>
      <c r="V99" s="401">
        <v>1.5986611596822002</v>
      </c>
      <c r="W99" s="401">
        <v>7.7152503694909322E-2</v>
      </c>
      <c r="X99" s="397">
        <v>315580</v>
      </c>
      <c r="Y99" s="297">
        <v>142044</v>
      </c>
      <c r="Z99" s="297">
        <v>86768</v>
      </c>
      <c r="AA99" s="297">
        <v>86768</v>
      </c>
      <c r="AB99" s="297">
        <v>0</v>
      </c>
      <c r="AC99" s="297">
        <v>0</v>
      </c>
      <c r="AD99" s="297">
        <v>0</v>
      </c>
      <c r="AE99" s="297">
        <v>315580</v>
      </c>
      <c r="AF99" s="299">
        <v>1150022</v>
      </c>
      <c r="AG99" s="299">
        <v>327663</v>
      </c>
      <c r="AH99" s="299">
        <v>327663</v>
      </c>
      <c r="AI99" s="299">
        <v>224483</v>
      </c>
      <c r="AJ99" s="299">
        <v>224483</v>
      </c>
      <c r="AK99" s="299">
        <v>45730</v>
      </c>
      <c r="AL99" s="299">
        <v>0</v>
      </c>
      <c r="AM99" s="297">
        <v>1150022</v>
      </c>
      <c r="AN99" s="397">
        <v>1505091</v>
      </c>
      <c r="AO99" s="297">
        <v>373432</v>
      </c>
      <c r="AP99" s="297">
        <v>373432</v>
      </c>
      <c r="AQ99" s="297">
        <v>373432</v>
      </c>
      <c r="AR99" s="297">
        <v>192397</v>
      </c>
      <c r="AS99" s="297">
        <v>192397</v>
      </c>
      <c r="AT99" s="297">
        <v>0</v>
      </c>
      <c r="AU99" s="297">
        <v>1505091</v>
      </c>
      <c r="AV99" s="299">
        <v>4471985</v>
      </c>
      <c r="AW99" s="297">
        <v>2228811</v>
      </c>
      <c r="AX99" s="297">
        <v>1153928</v>
      </c>
      <c r="AY99" s="297">
        <v>544623</v>
      </c>
      <c r="AZ99" s="297">
        <v>544623</v>
      </c>
      <c r="BA99" s="297">
        <v>0</v>
      </c>
      <c r="BB99" s="297">
        <v>0</v>
      </c>
      <c r="BC99" s="297">
        <v>4471985</v>
      </c>
      <c r="BD99" s="397">
        <v>25869</v>
      </c>
      <c r="BE99" s="297">
        <v>10727</v>
      </c>
      <c r="BF99" s="297">
        <v>8911</v>
      </c>
      <c r="BG99" s="297">
        <v>6231</v>
      </c>
      <c r="BH99" s="297">
        <v>0</v>
      </c>
      <c r="BI99" s="297">
        <v>0</v>
      </c>
      <c r="BJ99" s="297">
        <v>0</v>
      </c>
      <c r="BK99" s="297">
        <v>25869</v>
      </c>
      <c r="BL99" s="299">
        <v>35284</v>
      </c>
      <c r="BM99" s="297">
        <v>8821</v>
      </c>
      <c r="BN99" s="297">
        <v>8821</v>
      </c>
      <c r="BO99" s="297">
        <v>8821</v>
      </c>
      <c r="BP99" s="297">
        <v>8821</v>
      </c>
      <c r="BQ99" s="297">
        <v>0</v>
      </c>
      <c r="BR99" s="297">
        <v>0</v>
      </c>
      <c r="BS99" s="297">
        <v>35284</v>
      </c>
      <c r="BT99" s="397">
        <v>108640</v>
      </c>
      <c r="BU99" s="297">
        <v>22326</v>
      </c>
      <c r="BV99" s="297">
        <v>22326</v>
      </c>
      <c r="BW99" s="297">
        <v>22326</v>
      </c>
      <c r="BX99" s="297">
        <v>22326</v>
      </c>
      <c r="BY99" s="297">
        <v>19335</v>
      </c>
      <c r="BZ99" s="297">
        <v>0</v>
      </c>
      <c r="CA99" s="297">
        <v>108640</v>
      </c>
      <c r="CB99" s="299">
        <v>342539.16587862</v>
      </c>
      <c r="CC99" s="297">
        <v>303427</v>
      </c>
      <c r="CD99" s="297">
        <v>23571</v>
      </c>
      <c r="CE99" s="297">
        <v>15541</v>
      </c>
      <c r="CF99" s="297">
        <v>0</v>
      </c>
      <c r="CG99" s="297">
        <v>0</v>
      </c>
      <c r="CH99" s="297">
        <v>0</v>
      </c>
      <c r="CI99" s="297">
        <v>342539.16587862</v>
      </c>
    </row>
    <row r="100" spans="1:87">
      <c r="A100" s="295">
        <v>31600</v>
      </c>
      <c r="B100" s="296" t="s">
        <v>455</v>
      </c>
      <c r="C100" s="299">
        <v>-11073456</v>
      </c>
      <c r="D100" s="297">
        <v>-5398738</v>
      </c>
      <c r="E100" s="297">
        <v>-2070719</v>
      </c>
      <c r="F100" s="297">
        <v>-2542774</v>
      </c>
      <c r="G100" s="297">
        <v>54119</v>
      </c>
      <c r="H100" s="297">
        <v>0</v>
      </c>
      <c r="I100" s="297">
        <v>-21031568</v>
      </c>
      <c r="J100" s="356">
        <v>83111089</v>
      </c>
      <c r="K100" s="357">
        <v>98859432</v>
      </c>
      <c r="L100" s="357">
        <v>70356702</v>
      </c>
      <c r="M100" s="357">
        <v>67305965</v>
      </c>
      <c r="N100" s="357">
        <v>104078039</v>
      </c>
      <c r="O100" s="356">
        <v>8198376</v>
      </c>
      <c r="P100" s="357">
        <v>3322530.23</v>
      </c>
      <c r="Q100" s="357">
        <v>4875845.7699999996</v>
      </c>
      <c r="R100" s="398">
        <v>6.6799999999999998E-2</v>
      </c>
      <c r="S100" s="399">
        <v>2.6883226000000001E-3</v>
      </c>
      <c r="T100" s="400">
        <v>83111089</v>
      </c>
      <c r="U100" s="400">
        <v>49738476.497005992</v>
      </c>
      <c r="V100" s="401">
        <v>1.6709616951175188</v>
      </c>
      <c r="W100" s="401">
        <v>7.7152503694909322E-2</v>
      </c>
      <c r="X100" s="397">
        <v>435783</v>
      </c>
      <c r="Y100" s="297">
        <v>435783</v>
      </c>
      <c r="Z100" s="297">
        <v>0</v>
      </c>
      <c r="AA100" s="297">
        <v>0</v>
      </c>
      <c r="AB100" s="297">
        <v>0</v>
      </c>
      <c r="AC100" s="297">
        <v>0</v>
      </c>
      <c r="AD100" s="297">
        <v>0</v>
      </c>
      <c r="AE100" s="297">
        <v>435783</v>
      </c>
      <c r="AF100" s="299">
        <v>6968399</v>
      </c>
      <c r="AG100" s="299">
        <v>1868404</v>
      </c>
      <c r="AH100" s="299">
        <v>1868404</v>
      </c>
      <c r="AI100" s="299">
        <v>1316485</v>
      </c>
      <c r="AJ100" s="299">
        <v>1012935</v>
      </c>
      <c r="AK100" s="299">
        <v>902171</v>
      </c>
      <c r="AL100" s="299">
        <v>0</v>
      </c>
      <c r="AM100" s="297">
        <v>6968399</v>
      </c>
      <c r="AN100" s="397">
        <v>6797771</v>
      </c>
      <c r="AO100" s="297">
        <v>1686614</v>
      </c>
      <c r="AP100" s="297">
        <v>1686614</v>
      </c>
      <c r="AQ100" s="297">
        <v>1686614</v>
      </c>
      <c r="AR100" s="297">
        <v>868964</v>
      </c>
      <c r="AS100" s="297">
        <v>868964</v>
      </c>
      <c r="AT100" s="297">
        <v>0</v>
      </c>
      <c r="AU100" s="297">
        <v>6797771</v>
      </c>
      <c r="AV100" s="299">
        <v>20197801</v>
      </c>
      <c r="AW100" s="297">
        <v>10066462</v>
      </c>
      <c r="AX100" s="297">
        <v>5211735</v>
      </c>
      <c r="AY100" s="297">
        <v>2459802</v>
      </c>
      <c r="AZ100" s="297">
        <v>2459802</v>
      </c>
      <c r="BA100" s="297">
        <v>0</v>
      </c>
      <c r="BB100" s="297">
        <v>0</v>
      </c>
      <c r="BC100" s="297">
        <v>20197801</v>
      </c>
      <c r="BD100" s="397">
        <v>116843</v>
      </c>
      <c r="BE100" s="297">
        <v>48450</v>
      </c>
      <c r="BF100" s="297">
        <v>40249</v>
      </c>
      <c r="BG100" s="297">
        <v>28144</v>
      </c>
      <c r="BH100" s="297">
        <v>0</v>
      </c>
      <c r="BI100" s="297">
        <v>0</v>
      </c>
      <c r="BJ100" s="297">
        <v>0</v>
      </c>
      <c r="BK100" s="297">
        <v>116843</v>
      </c>
      <c r="BL100" s="299">
        <v>159356</v>
      </c>
      <c r="BM100" s="297">
        <v>39839</v>
      </c>
      <c r="BN100" s="297">
        <v>39839</v>
      </c>
      <c r="BO100" s="297">
        <v>39839</v>
      </c>
      <c r="BP100" s="297">
        <v>39839</v>
      </c>
      <c r="BQ100" s="297">
        <v>0</v>
      </c>
      <c r="BR100" s="297">
        <v>0</v>
      </c>
      <c r="BS100" s="297">
        <v>159356</v>
      </c>
      <c r="BT100" s="397">
        <v>490676</v>
      </c>
      <c r="BU100" s="297">
        <v>100838</v>
      </c>
      <c r="BV100" s="297">
        <v>100838</v>
      </c>
      <c r="BW100" s="297">
        <v>100838</v>
      </c>
      <c r="BX100" s="297">
        <v>100838</v>
      </c>
      <c r="BY100" s="297">
        <v>87325</v>
      </c>
      <c r="BZ100" s="297">
        <v>0</v>
      </c>
      <c r="CA100" s="297">
        <v>490676</v>
      </c>
      <c r="CB100" s="299">
        <v>1547084.2236480601</v>
      </c>
      <c r="CC100" s="297">
        <v>1370435</v>
      </c>
      <c r="CD100" s="297">
        <v>106460</v>
      </c>
      <c r="CE100" s="297">
        <v>70190</v>
      </c>
      <c r="CF100" s="297">
        <v>0</v>
      </c>
      <c r="CG100" s="297">
        <v>0</v>
      </c>
      <c r="CH100" s="297">
        <v>0</v>
      </c>
      <c r="CI100" s="297">
        <v>1547084.2236480601</v>
      </c>
    </row>
    <row r="101" spans="1:87">
      <c r="A101" s="295">
        <v>31605</v>
      </c>
      <c r="B101" s="296" t="s">
        <v>456</v>
      </c>
      <c r="C101" s="299">
        <v>-1319390</v>
      </c>
      <c r="D101" s="297">
        <v>-455003</v>
      </c>
      <c r="E101" s="297">
        <v>-23439</v>
      </c>
      <c r="F101" s="297">
        <v>-115181</v>
      </c>
      <c r="G101" s="297">
        <v>200654</v>
      </c>
      <c r="H101" s="297">
        <v>0</v>
      </c>
      <c r="I101" s="297">
        <v>-1712359</v>
      </c>
      <c r="J101" s="356">
        <v>12875615</v>
      </c>
      <c r="K101" s="357">
        <v>15315357</v>
      </c>
      <c r="L101" s="357">
        <v>10899699</v>
      </c>
      <c r="M101" s="357">
        <v>10427077</v>
      </c>
      <c r="N101" s="357">
        <v>16123827</v>
      </c>
      <c r="O101" s="356">
        <v>1270097</v>
      </c>
      <c r="P101" s="357">
        <v>563681.35</v>
      </c>
      <c r="Q101" s="357">
        <v>706415.65</v>
      </c>
      <c r="R101" s="398">
        <v>6.6799999999999998E-2</v>
      </c>
      <c r="S101" s="399">
        <v>4.1647640000000002E-4</v>
      </c>
      <c r="T101" s="400">
        <v>12875615</v>
      </c>
      <c r="U101" s="400">
        <v>8438343.562874252</v>
      </c>
      <c r="V101" s="401">
        <v>1.5258462640284267</v>
      </c>
      <c r="W101" s="401">
        <v>7.7152503694909322E-2</v>
      </c>
      <c r="X101" s="397">
        <v>622048</v>
      </c>
      <c r="Y101" s="297">
        <v>204077</v>
      </c>
      <c r="Z101" s="297">
        <v>121822</v>
      </c>
      <c r="AA101" s="297">
        <v>121822</v>
      </c>
      <c r="AB101" s="297">
        <v>121822</v>
      </c>
      <c r="AC101" s="297">
        <v>52505</v>
      </c>
      <c r="AD101" s="297">
        <v>0</v>
      </c>
      <c r="AE101" s="297">
        <v>622048</v>
      </c>
      <c r="AF101" s="299">
        <v>88223</v>
      </c>
      <c r="AG101" s="299">
        <v>29904</v>
      </c>
      <c r="AH101" s="299">
        <v>29904</v>
      </c>
      <c r="AI101" s="299">
        <v>28415</v>
      </c>
      <c r="AJ101" s="299">
        <v>0</v>
      </c>
      <c r="AK101" s="299">
        <v>0</v>
      </c>
      <c r="AL101" s="299">
        <v>0</v>
      </c>
      <c r="AM101" s="297">
        <v>88223</v>
      </c>
      <c r="AN101" s="397">
        <v>1053114</v>
      </c>
      <c r="AO101" s="297">
        <v>261291</v>
      </c>
      <c r="AP101" s="297">
        <v>261291</v>
      </c>
      <c r="AQ101" s="297">
        <v>261291</v>
      </c>
      <c r="AR101" s="297">
        <v>134620</v>
      </c>
      <c r="AS101" s="297">
        <v>134620</v>
      </c>
      <c r="AT101" s="297">
        <v>0</v>
      </c>
      <c r="AU101" s="297">
        <v>1053114</v>
      </c>
      <c r="AV101" s="299">
        <v>3129054</v>
      </c>
      <c r="AW101" s="297">
        <v>1559502</v>
      </c>
      <c r="AX101" s="297">
        <v>807405</v>
      </c>
      <c r="AY101" s="297">
        <v>381074</v>
      </c>
      <c r="AZ101" s="297">
        <v>381074</v>
      </c>
      <c r="BA101" s="297">
        <v>0</v>
      </c>
      <c r="BB101" s="297">
        <v>0</v>
      </c>
      <c r="BC101" s="297">
        <v>3129054</v>
      </c>
      <c r="BD101" s="397">
        <v>18101</v>
      </c>
      <c r="BE101" s="297">
        <v>7506</v>
      </c>
      <c r="BF101" s="297">
        <v>6235</v>
      </c>
      <c r="BG101" s="297">
        <v>4360</v>
      </c>
      <c r="BH101" s="297">
        <v>0</v>
      </c>
      <c r="BI101" s="297">
        <v>0</v>
      </c>
      <c r="BJ101" s="297">
        <v>0</v>
      </c>
      <c r="BK101" s="297">
        <v>18101</v>
      </c>
      <c r="BL101" s="299">
        <v>24688</v>
      </c>
      <c r="BM101" s="297">
        <v>6172</v>
      </c>
      <c r="BN101" s="297">
        <v>6172</v>
      </c>
      <c r="BO101" s="297">
        <v>6172</v>
      </c>
      <c r="BP101" s="297">
        <v>6172</v>
      </c>
      <c r="BQ101" s="297">
        <v>0</v>
      </c>
      <c r="BR101" s="297">
        <v>0</v>
      </c>
      <c r="BS101" s="297">
        <v>24688</v>
      </c>
      <c r="BT101" s="397">
        <v>76016</v>
      </c>
      <c r="BU101" s="297">
        <v>15622</v>
      </c>
      <c r="BV101" s="297">
        <v>15622</v>
      </c>
      <c r="BW101" s="297">
        <v>15622</v>
      </c>
      <c r="BX101" s="297">
        <v>15622</v>
      </c>
      <c r="BY101" s="297">
        <v>13529</v>
      </c>
      <c r="BZ101" s="297">
        <v>0</v>
      </c>
      <c r="CA101" s="297">
        <v>76016</v>
      </c>
      <c r="CB101" s="299">
        <v>239675.12974884</v>
      </c>
      <c r="CC101" s="297">
        <v>212308</v>
      </c>
      <c r="CD101" s="297">
        <v>16493</v>
      </c>
      <c r="CE101" s="297">
        <v>10874</v>
      </c>
      <c r="CF101" s="297">
        <v>0</v>
      </c>
      <c r="CG101" s="297">
        <v>0</v>
      </c>
      <c r="CH101" s="297">
        <v>0</v>
      </c>
      <c r="CI101" s="297">
        <v>239675.12974884</v>
      </c>
    </row>
    <row r="102" spans="1:87">
      <c r="A102" s="295">
        <v>31700</v>
      </c>
      <c r="B102" s="296" t="s">
        <v>457</v>
      </c>
      <c r="C102" s="299">
        <v>-3258170</v>
      </c>
      <c r="D102" s="297">
        <v>-1869293</v>
      </c>
      <c r="E102" s="297">
        <v>-1154276</v>
      </c>
      <c r="F102" s="297">
        <v>-1005006</v>
      </c>
      <c r="G102" s="297">
        <v>19547</v>
      </c>
      <c r="H102" s="297">
        <v>0</v>
      </c>
      <c r="I102" s="297">
        <v>-7267198</v>
      </c>
      <c r="J102" s="356">
        <v>23244866</v>
      </c>
      <c r="K102" s="357">
        <v>27649430</v>
      </c>
      <c r="L102" s="357">
        <v>19677664</v>
      </c>
      <c r="M102" s="357">
        <v>18824421</v>
      </c>
      <c r="N102" s="357">
        <v>29108993</v>
      </c>
      <c r="O102" s="356">
        <v>2292957</v>
      </c>
      <c r="P102" s="357">
        <v>935065.85</v>
      </c>
      <c r="Q102" s="357">
        <v>1357891.15</v>
      </c>
      <c r="R102" s="398">
        <v>6.6799999999999998E-2</v>
      </c>
      <c r="S102" s="399">
        <v>7.5188160000000002E-4</v>
      </c>
      <c r="T102" s="400">
        <v>23244866</v>
      </c>
      <c r="U102" s="400">
        <v>13997991.766467066</v>
      </c>
      <c r="V102" s="401">
        <v>1.660585774574058</v>
      </c>
      <c r="W102" s="401">
        <v>7.7152503694909322E-2</v>
      </c>
      <c r="X102" s="397">
        <v>442962</v>
      </c>
      <c r="Y102" s="297">
        <v>381548</v>
      </c>
      <c r="Z102" s="297">
        <v>61414</v>
      </c>
      <c r="AA102" s="297">
        <v>0</v>
      </c>
      <c r="AB102" s="297">
        <v>0</v>
      </c>
      <c r="AC102" s="297">
        <v>0</v>
      </c>
      <c r="AD102" s="297">
        <v>0</v>
      </c>
      <c r="AE102" s="297">
        <v>442962</v>
      </c>
      <c r="AF102" s="299">
        <v>3655030</v>
      </c>
      <c r="AG102" s="299">
        <v>943328</v>
      </c>
      <c r="AH102" s="299">
        <v>943328</v>
      </c>
      <c r="AI102" s="299">
        <v>943328</v>
      </c>
      <c r="AJ102" s="299">
        <v>577134</v>
      </c>
      <c r="AK102" s="299">
        <v>247912</v>
      </c>
      <c r="AL102" s="299">
        <v>0</v>
      </c>
      <c r="AM102" s="297">
        <v>3655030</v>
      </c>
      <c r="AN102" s="397">
        <v>1901230</v>
      </c>
      <c r="AO102" s="297">
        <v>471719</v>
      </c>
      <c r="AP102" s="297">
        <v>471719</v>
      </c>
      <c r="AQ102" s="297">
        <v>471719</v>
      </c>
      <c r="AR102" s="297">
        <v>243036</v>
      </c>
      <c r="AS102" s="297">
        <v>243036</v>
      </c>
      <c r="AT102" s="297">
        <v>0</v>
      </c>
      <c r="AU102" s="297">
        <v>1901230</v>
      </c>
      <c r="AV102" s="299">
        <v>5649008</v>
      </c>
      <c r="AW102" s="297">
        <v>2815431</v>
      </c>
      <c r="AX102" s="297">
        <v>1457641</v>
      </c>
      <c r="AY102" s="297">
        <v>687968</v>
      </c>
      <c r="AZ102" s="297">
        <v>687968</v>
      </c>
      <c r="BA102" s="297">
        <v>0</v>
      </c>
      <c r="BB102" s="297">
        <v>0</v>
      </c>
      <c r="BC102" s="297">
        <v>5649008</v>
      </c>
      <c r="BD102" s="397">
        <v>32680</v>
      </c>
      <c r="BE102" s="297">
        <v>13551</v>
      </c>
      <c r="BF102" s="297">
        <v>11257</v>
      </c>
      <c r="BG102" s="297">
        <v>7872</v>
      </c>
      <c r="BH102" s="297">
        <v>0</v>
      </c>
      <c r="BI102" s="297">
        <v>0</v>
      </c>
      <c r="BJ102" s="297">
        <v>0</v>
      </c>
      <c r="BK102" s="297">
        <v>32680</v>
      </c>
      <c r="BL102" s="299">
        <v>44568</v>
      </c>
      <c r="BM102" s="297">
        <v>11142</v>
      </c>
      <c r="BN102" s="297">
        <v>11142</v>
      </c>
      <c r="BO102" s="297">
        <v>11142</v>
      </c>
      <c r="BP102" s="297">
        <v>11142</v>
      </c>
      <c r="BQ102" s="297">
        <v>0</v>
      </c>
      <c r="BR102" s="297">
        <v>0</v>
      </c>
      <c r="BS102" s="297">
        <v>44568</v>
      </c>
      <c r="BT102" s="397">
        <v>137234</v>
      </c>
      <c r="BU102" s="297">
        <v>28203</v>
      </c>
      <c r="BV102" s="297">
        <v>28203</v>
      </c>
      <c r="BW102" s="297">
        <v>28203</v>
      </c>
      <c r="BX102" s="297">
        <v>28203</v>
      </c>
      <c r="BY102" s="297">
        <v>24424</v>
      </c>
      <c r="BZ102" s="297">
        <v>0</v>
      </c>
      <c r="CA102" s="297">
        <v>137234</v>
      </c>
      <c r="CB102" s="299">
        <v>432695.15400096</v>
      </c>
      <c r="CC102" s="297">
        <v>383289</v>
      </c>
      <c r="CD102" s="297">
        <v>29775</v>
      </c>
      <c r="CE102" s="297">
        <v>19631</v>
      </c>
      <c r="CF102" s="297">
        <v>0</v>
      </c>
      <c r="CG102" s="297">
        <v>0</v>
      </c>
      <c r="CH102" s="297">
        <v>0</v>
      </c>
      <c r="CI102" s="297">
        <v>432695.15400096</v>
      </c>
    </row>
    <row r="103" spans="1:87">
      <c r="A103" s="295">
        <v>31800</v>
      </c>
      <c r="B103" s="296" t="s">
        <v>458</v>
      </c>
      <c r="C103" s="299">
        <v>-21383871</v>
      </c>
      <c r="D103" s="297">
        <v>-11057300</v>
      </c>
      <c r="E103" s="297">
        <v>-4161634</v>
      </c>
      <c r="F103" s="297">
        <v>-4313730</v>
      </c>
      <c r="G103" s="297">
        <v>-158371</v>
      </c>
      <c r="H103" s="297">
        <v>0</v>
      </c>
      <c r="I103" s="297">
        <v>-41074906</v>
      </c>
      <c r="J103" s="356">
        <v>143882665</v>
      </c>
      <c r="K103" s="357">
        <v>171146339</v>
      </c>
      <c r="L103" s="357">
        <v>121802157</v>
      </c>
      <c r="M103" s="357">
        <v>116520692</v>
      </c>
      <c r="N103" s="357">
        <v>180180839</v>
      </c>
      <c r="O103" s="356">
        <v>14193102</v>
      </c>
      <c r="P103" s="357">
        <v>5873331.1900000004</v>
      </c>
      <c r="Q103" s="357">
        <v>8319770.8099999996</v>
      </c>
      <c r="R103" s="398">
        <v>6.6799999999999998E-2</v>
      </c>
      <c r="S103" s="399">
        <v>4.6540482999999997E-3</v>
      </c>
      <c r="T103" s="400">
        <v>143882665</v>
      </c>
      <c r="U103" s="400">
        <v>87924119.610778451</v>
      </c>
      <c r="V103" s="401">
        <v>1.6364413500747945</v>
      </c>
      <c r="W103" s="401">
        <v>7.7152503694909322E-2</v>
      </c>
      <c r="X103" s="397">
        <v>846583</v>
      </c>
      <c r="Y103" s="297">
        <v>400633</v>
      </c>
      <c r="Z103" s="297">
        <v>148650</v>
      </c>
      <c r="AA103" s="297">
        <v>148650</v>
      </c>
      <c r="AB103" s="297">
        <v>148650</v>
      </c>
      <c r="AC103" s="297">
        <v>0</v>
      </c>
      <c r="AD103" s="297">
        <v>0</v>
      </c>
      <c r="AE103" s="297">
        <v>846583</v>
      </c>
      <c r="AF103" s="299">
        <v>16820773</v>
      </c>
      <c r="AG103" s="299">
        <v>5094204</v>
      </c>
      <c r="AH103" s="299">
        <v>5094204</v>
      </c>
      <c r="AI103" s="299">
        <v>3004547</v>
      </c>
      <c r="AJ103" s="299">
        <v>1813909</v>
      </c>
      <c r="AK103" s="299">
        <v>1813909</v>
      </c>
      <c r="AL103" s="299">
        <v>0</v>
      </c>
      <c r="AM103" s="297">
        <v>16820773</v>
      </c>
      <c r="AN103" s="397">
        <v>11768363</v>
      </c>
      <c r="AO103" s="297">
        <v>2919882</v>
      </c>
      <c r="AP103" s="297">
        <v>2919882</v>
      </c>
      <c r="AQ103" s="297">
        <v>2919882</v>
      </c>
      <c r="AR103" s="297">
        <v>1504359</v>
      </c>
      <c r="AS103" s="297">
        <v>1504359</v>
      </c>
      <c r="AT103" s="297">
        <v>0</v>
      </c>
      <c r="AU103" s="297">
        <v>11768363</v>
      </c>
      <c r="AV103" s="299">
        <v>34966615</v>
      </c>
      <c r="AW103" s="297">
        <v>17427150</v>
      </c>
      <c r="AX103" s="297">
        <v>9022603</v>
      </c>
      <c r="AY103" s="297">
        <v>4258431</v>
      </c>
      <c r="AZ103" s="297">
        <v>4258431</v>
      </c>
      <c r="BA103" s="297">
        <v>0</v>
      </c>
      <c r="BB103" s="297">
        <v>0</v>
      </c>
      <c r="BC103" s="297">
        <v>34966615</v>
      </c>
      <c r="BD103" s="397">
        <v>202279</v>
      </c>
      <c r="BE103" s="297">
        <v>83876</v>
      </c>
      <c r="BF103" s="297">
        <v>69679</v>
      </c>
      <c r="BG103" s="297">
        <v>48724</v>
      </c>
      <c r="BH103" s="297">
        <v>0</v>
      </c>
      <c r="BI103" s="297">
        <v>0</v>
      </c>
      <c r="BJ103" s="297">
        <v>0</v>
      </c>
      <c r="BK103" s="297">
        <v>202279</v>
      </c>
      <c r="BL103" s="299">
        <v>275880</v>
      </c>
      <c r="BM103" s="297">
        <v>68970</v>
      </c>
      <c r="BN103" s="297">
        <v>68970</v>
      </c>
      <c r="BO103" s="297">
        <v>68970</v>
      </c>
      <c r="BP103" s="297">
        <v>68970</v>
      </c>
      <c r="BQ103" s="297">
        <v>0</v>
      </c>
      <c r="BR103" s="297">
        <v>0</v>
      </c>
      <c r="BS103" s="297">
        <v>275880</v>
      </c>
      <c r="BT103" s="397">
        <v>849462</v>
      </c>
      <c r="BU103" s="297">
        <v>174571</v>
      </c>
      <c r="BV103" s="297">
        <v>174571</v>
      </c>
      <c r="BW103" s="297">
        <v>174571</v>
      </c>
      <c r="BX103" s="297">
        <v>174571</v>
      </c>
      <c r="BY103" s="297">
        <v>151179</v>
      </c>
      <c r="BZ103" s="297">
        <v>0</v>
      </c>
      <c r="CA103" s="297">
        <v>849462</v>
      </c>
      <c r="CB103" s="299">
        <v>2678326.14323373</v>
      </c>
      <c r="CC103" s="297">
        <v>2372509</v>
      </c>
      <c r="CD103" s="297">
        <v>184304</v>
      </c>
      <c r="CE103" s="297">
        <v>121513</v>
      </c>
      <c r="CF103" s="297">
        <v>0</v>
      </c>
      <c r="CG103" s="297">
        <v>0</v>
      </c>
      <c r="CH103" s="297">
        <v>0</v>
      </c>
      <c r="CI103" s="297">
        <v>2678326.14323373</v>
      </c>
    </row>
    <row r="104" spans="1:87">
      <c r="A104" s="295">
        <v>31805</v>
      </c>
      <c r="B104" s="296" t="s">
        <v>459</v>
      </c>
      <c r="C104" s="299">
        <v>-3393863</v>
      </c>
      <c r="D104" s="297">
        <v>-1012204</v>
      </c>
      <c r="E104" s="297">
        <v>-225815</v>
      </c>
      <c r="F104" s="297">
        <v>-602403</v>
      </c>
      <c r="G104" s="297">
        <v>340778</v>
      </c>
      <c r="H104" s="297">
        <v>0</v>
      </c>
      <c r="I104" s="297">
        <v>-4893507</v>
      </c>
      <c r="J104" s="356">
        <v>30884424</v>
      </c>
      <c r="K104" s="357">
        <v>36736574</v>
      </c>
      <c r="L104" s="357">
        <v>26144842</v>
      </c>
      <c r="M104" s="357">
        <v>25011175</v>
      </c>
      <c r="N104" s="357">
        <v>38675830</v>
      </c>
      <c r="O104" s="356">
        <v>3046550</v>
      </c>
      <c r="P104" s="357">
        <v>1407405.45</v>
      </c>
      <c r="Q104" s="357">
        <v>1639144.55</v>
      </c>
      <c r="R104" s="398">
        <v>6.6799999999999998E-2</v>
      </c>
      <c r="S104" s="399">
        <v>9.9899179999999991E-4</v>
      </c>
      <c r="T104" s="400">
        <v>30884424</v>
      </c>
      <c r="U104" s="400">
        <v>21068943.862275448</v>
      </c>
      <c r="V104" s="401">
        <v>1.4658743315225902</v>
      </c>
      <c r="W104" s="401">
        <v>7.7152503694909322E-2</v>
      </c>
      <c r="X104" s="397">
        <v>755555</v>
      </c>
      <c r="Y104" s="297">
        <v>333592</v>
      </c>
      <c r="Z104" s="297">
        <v>333592</v>
      </c>
      <c r="AA104" s="297">
        <v>88371</v>
      </c>
      <c r="AB104" s="297">
        <v>0</v>
      </c>
      <c r="AC104" s="297">
        <v>0</v>
      </c>
      <c r="AD104" s="297">
        <v>0</v>
      </c>
      <c r="AE104" s="297">
        <v>755555</v>
      </c>
      <c r="AF104" s="299">
        <v>261191</v>
      </c>
      <c r="AG104" s="299">
        <v>144881</v>
      </c>
      <c r="AH104" s="299">
        <v>33909</v>
      </c>
      <c r="AI104" s="299">
        <v>33909</v>
      </c>
      <c r="AJ104" s="299">
        <v>33909</v>
      </c>
      <c r="AK104" s="299">
        <v>14583</v>
      </c>
      <c r="AL104" s="299">
        <v>0</v>
      </c>
      <c r="AM104" s="297">
        <v>261191</v>
      </c>
      <c r="AN104" s="397">
        <v>2526080</v>
      </c>
      <c r="AO104" s="297">
        <v>626753</v>
      </c>
      <c r="AP104" s="297">
        <v>626753</v>
      </c>
      <c r="AQ104" s="297">
        <v>626753</v>
      </c>
      <c r="AR104" s="297">
        <v>322911</v>
      </c>
      <c r="AS104" s="297">
        <v>322911</v>
      </c>
      <c r="AT104" s="297">
        <v>0</v>
      </c>
      <c r="AU104" s="297">
        <v>2526080</v>
      </c>
      <c r="AV104" s="299">
        <v>7505586</v>
      </c>
      <c r="AW104" s="297">
        <v>3740739</v>
      </c>
      <c r="AX104" s="297">
        <v>1936702</v>
      </c>
      <c r="AY104" s="297">
        <v>914072</v>
      </c>
      <c r="AZ104" s="297">
        <v>914072</v>
      </c>
      <c r="BA104" s="297">
        <v>0</v>
      </c>
      <c r="BB104" s="297">
        <v>0</v>
      </c>
      <c r="BC104" s="297">
        <v>7505586</v>
      </c>
      <c r="BD104" s="397">
        <v>43420</v>
      </c>
      <c r="BE104" s="297">
        <v>18004</v>
      </c>
      <c r="BF104" s="297">
        <v>14957</v>
      </c>
      <c r="BG104" s="297">
        <v>10459</v>
      </c>
      <c r="BH104" s="297">
        <v>0</v>
      </c>
      <c r="BI104" s="297">
        <v>0</v>
      </c>
      <c r="BJ104" s="297">
        <v>0</v>
      </c>
      <c r="BK104" s="297">
        <v>43420</v>
      </c>
      <c r="BL104" s="299">
        <v>59216</v>
      </c>
      <c r="BM104" s="297">
        <v>14804</v>
      </c>
      <c r="BN104" s="297">
        <v>14804</v>
      </c>
      <c r="BO104" s="297">
        <v>14804</v>
      </c>
      <c r="BP104" s="297">
        <v>14804</v>
      </c>
      <c r="BQ104" s="297">
        <v>0</v>
      </c>
      <c r="BR104" s="297">
        <v>0</v>
      </c>
      <c r="BS104" s="297">
        <v>59216</v>
      </c>
      <c r="BT104" s="397">
        <v>182337</v>
      </c>
      <c r="BU104" s="297">
        <v>37472</v>
      </c>
      <c r="BV104" s="297">
        <v>37472</v>
      </c>
      <c r="BW104" s="297">
        <v>37472</v>
      </c>
      <c r="BX104" s="297">
        <v>37472</v>
      </c>
      <c r="BY104" s="297">
        <v>32450</v>
      </c>
      <c r="BZ104" s="297">
        <v>0</v>
      </c>
      <c r="CA104" s="297">
        <v>182337</v>
      </c>
      <c r="CB104" s="299">
        <v>574902.8979385799</v>
      </c>
      <c r="CC104" s="297">
        <v>509259</v>
      </c>
      <c r="CD104" s="297">
        <v>39561</v>
      </c>
      <c r="CE104" s="297">
        <v>26083</v>
      </c>
      <c r="CF104" s="297">
        <v>0</v>
      </c>
      <c r="CG104" s="297">
        <v>0</v>
      </c>
      <c r="CH104" s="297">
        <v>0</v>
      </c>
      <c r="CI104" s="297">
        <v>574902.8979385799</v>
      </c>
    </row>
    <row r="105" spans="1:87">
      <c r="A105" s="295">
        <v>31810</v>
      </c>
      <c r="B105" s="296" t="s">
        <v>460</v>
      </c>
      <c r="C105" s="299">
        <v>-5124862</v>
      </c>
      <c r="D105" s="297">
        <v>-2873677</v>
      </c>
      <c r="E105" s="297">
        <v>-1438195</v>
      </c>
      <c r="F105" s="297">
        <v>-1058318</v>
      </c>
      <c r="G105" s="297">
        <v>315583</v>
      </c>
      <c r="H105" s="297">
        <v>0</v>
      </c>
      <c r="I105" s="297">
        <v>-10179469</v>
      </c>
      <c r="J105" s="356">
        <v>37556306</v>
      </c>
      <c r="K105" s="357">
        <v>44672680</v>
      </c>
      <c r="L105" s="357">
        <v>31792844</v>
      </c>
      <c r="M105" s="357">
        <v>30414274</v>
      </c>
      <c r="N105" s="357">
        <v>47030869</v>
      </c>
      <c r="O105" s="356">
        <v>3704689</v>
      </c>
      <c r="P105" s="357">
        <v>1515317.2</v>
      </c>
      <c r="Q105" s="357">
        <v>2189371.7999999998</v>
      </c>
      <c r="R105" s="398">
        <v>6.6799999999999998E-2</v>
      </c>
      <c r="S105" s="399">
        <v>1.2148014000000001E-3</v>
      </c>
      <c r="T105" s="400">
        <v>37556306</v>
      </c>
      <c r="U105" s="400">
        <v>22684389.221556887</v>
      </c>
      <c r="V105" s="401">
        <v>1.6556013756063745</v>
      </c>
      <c r="W105" s="401">
        <v>7.7152503694909322E-2</v>
      </c>
      <c r="X105" s="397">
        <v>510033</v>
      </c>
      <c r="Y105" s="297">
        <v>510033</v>
      </c>
      <c r="Z105" s="297">
        <v>0</v>
      </c>
      <c r="AA105" s="297">
        <v>0</v>
      </c>
      <c r="AB105" s="297">
        <v>0</v>
      </c>
      <c r="AC105" s="297">
        <v>0</v>
      </c>
      <c r="AD105" s="297">
        <v>0</v>
      </c>
      <c r="AE105" s="297">
        <v>510033</v>
      </c>
      <c r="AF105" s="299">
        <v>4137704</v>
      </c>
      <c r="AG105" s="299">
        <v>1278387</v>
      </c>
      <c r="AH105" s="299">
        <v>1278387</v>
      </c>
      <c r="AI105" s="299">
        <v>1097371</v>
      </c>
      <c r="AJ105" s="299">
        <v>367013</v>
      </c>
      <c r="AK105" s="299">
        <v>116546</v>
      </c>
      <c r="AL105" s="299">
        <v>0</v>
      </c>
      <c r="AM105" s="297">
        <v>4137704</v>
      </c>
      <c r="AN105" s="397">
        <v>3071782</v>
      </c>
      <c r="AO105" s="297">
        <v>762149</v>
      </c>
      <c r="AP105" s="297">
        <v>762149</v>
      </c>
      <c r="AQ105" s="297">
        <v>762149</v>
      </c>
      <c r="AR105" s="297">
        <v>392668</v>
      </c>
      <c r="AS105" s="297">
        <v>392668</v>
      </c>
      <c r="AT105" s="297">
        <v>0</v>
      </c>
      <c r="AU105" s="297">
        <v>3071782</v>
      </c>
      <c r="AV105" s="299">
        <v>9126999</v>
      </c>
      <c r="AW105" s="297">
        <v>4548841</v>
      </c>
      <c r="AX105" s="297">
        <v>2355083</v>
      </c>
      <c r="AY105" s="297">
        <v>1111537</v>
      </c>
      <c r="AZ105" s="297">
        <v>1111537</v>
      </c>
      <c r="BA105" s="297">
        <v>0</v>
      </c>
      <c r="BB105" s="297">
        <v>0</v>
      </c>
      <c r="BC105" s="297">
        <v>9126999</v>
      </c>
      <c r="BD105" s="397">
        <v>52799</v>
      </c>
      <c r="BE105" s="297">
        <v>21893</v>
      </c>
      <c r="BF105" s="297">
        <v>18188</v>
      </c>
      <c r="BG105" s="297">
        <v>12718</v>
      </c>
      <c r="BH105" s="297">
        <v>0</v>
      </c>
      <c r="BI105" s="297">
        <v>0</v>
      </c>
      <c r="BJ105" s="297">
        <v>0</v>
      </c>
      <c r="BK105" s="297">
        <v>52799</v>
      </c>
      <c r="BL105" s="299">
        <v>72012</v>
      </c>
      <c r="BM105" s="297">
        <v>18003</v>
      </c>
      <c r="BN105" s="297">
        <v>18003</v>
      </c>
      <c r="BO105" s="297">
        <v>18003</v>
      </c>
      <c r="BP105" s="297">
        <v>18003</v>
      </c>
      <c r="BQ105" s="297">
        <v>0</v>
      </c>
      <c r="BR105" s="297">
        <v>0</v>
      </c>
      <c r="BS105" s="297">
        <v>72012</v>
      </c>
      <c r="BT105" s="397">
        <v>221727</v>
      </c>
      <c r="BU105" s="297">
        <v>45567</v>
      </c>
      <c r="BV105" s="297">
        <v>45567</v>
      </c>
      <c r="BW105" s="297">
        <v>45567</v>
      </c>
      <c r="BX105" s="297">
        <v>45567</v>
      </c>
      <c r="BY105" s="297">
        <v>39461</v>
      </c>
      <c r="BZ105" s="297">
        <v>0</v>
      </c>
      <c r="CA105" s="297">
        <v>221727</v>
      </c>
      <c r="CB105" s="299">
        <v>699097.67555634002</v>
      </c>
      <c r="CC105" s="297">
        <v>619273</v>
      </c>
      <c r="CD105" s="297">
        <v>48107</v>
      </c>
      <c r="CE105" s="297">
        <v>31717</v>
      </c>
      <c r="CF105" s="297">
        <v>0</v>
      </c>
      <c r="CG105" s="297">
        <v>0</v>
      </c>
      <c r="CH105" s="297">
        <v>0</v>
      </c>
      <c r="CI105" s="297">
        <v>699097.67555634002</v>
      </c>
    </row>
    <row r="106" spans="1:87">
      <c r="A106" s="295">
        <v>31820</v>
      </c>
      <c r="B106" s="296" t="s">
        <v>461</v>
      </c>
      <c r="C106" s="299">
        <v>-4829091</v>
      </c>
      <c r="D106" s="297">
        <v>-2404069</v>
      </c>
      <c r="E106" s="297">
        <v>-1267241</v>
      </c>
      <c r="F106" s="297">
        <v>-1089976</v>
      </c>
      <c r="G106" s="297">
        <v>124228</v>
      </c>
      <c r="H106" s="297">
        <v>0</v>
      </c>
      <c r="I106" s="297">
        <v>-9466149</v>
      </c>
      <c r="J106" s="356">
        <v>31700302</v>
      </c>
      <c r="K106" s="357">
        <v>37707049</v>
      </c>
      <c r="L106" s="357">
        <v>26835513</v>
      </c>
      <c r="M106" s="357">
        <v>25671898</v>
      </c>
      <c r="N106" s="357">
        <v>39697535</v>
      </c>
      <c r="O106" s="356">
        <v>3127031</v>
      </c>
      <c r="P106" s="357">
        <v>1196857.94</v>
      </c>
      <c r="Q106" s="357">
        <v>1930173.06</v>
      </c>
      <c r="R106" s="398">
        <v>6.6799999999999998E-2</v>
      </c>
      <c r="S106" s="399">
        <v>1.0253822999999999E-3</v>
      </c>
      <c r="T106" s="400">
        <v>31700302</v>
      </c>
      <c r="U106" s="400">
        <v>17917035.029940121</v>
      </c>
      <c r="V106" s="401">
        <v>1.7692828052759544</v>
      </c>
      <c r="W106" s="401">
        <v>7.7152503694909322E-2</v>
      </c>
      <c r="X106" s="397">
        <v>0</v>
      </c>
      <c r="Y106" s="297">
        <v>0</v>
      </c>
      <c r="Z106" s="297">
        <v>0</v>
      </c>
      <c r="AA106" s="297">
        <v>0</v>
      </c>
      <c r="AB106" s="297">
        <v>0</v>
      </c>
      <c r="AC106" s="297">
        <v>0</v>
      </c>
      <c r="AD106" s="297">
        <v>0</v>
      </c>
      <c r="AE106" s="297">
        <v>0</v>
      </c>
      <c r="AF106" s="299">
        <v>3935947</v>
      </c>
      <c r="AG106" s="299">
        <v>1151876</v>
      </c>
      <c r="AH106" s="299">
        <v>1057526</v>
      </c>
      <c r="AI106" s="299">
        <v>979560</v>
      </c>
      <c r="AJ106" s="299">
        <v>506464</v>
      </c>
      <c r="AK106" s="299">
        <v>240521</v>
      </c>
      <c r="AL106" s="299">
        <v>0</v>
      </c>
      <c r="AM106" s="297">
        <v>3935947</v>
      </c>
      <c r="AN106" s="397">
        <v>2592812</v>
      </c>
      <c r="AO106" s="297">
        <v>643310</v>
      </c>
      <c r="AP106" s="297">
        <v>643310</v>
      </c>
      <c r="AQ106" s="297">
        <v>643310</v>
      </c>
      <c r="AR106" s="297">
        <v>331441</v>
      </c>
      <c r="AS106" s="297">
        <v>331441</v>
      </c>
      <c r="AT106" s="297">
        <v>0</v>
      </c>
      <c r="AU106" s="297">
        <v>2592812</v>
      </c>
      <c r="AV106" s="299">
        <v>7703862</v>
      </c>
      <c r="AW106" s="297">
        <v>3839559</v>
      </c>
      <c r="AX106" s="297">
        <v>1987865</v>
      </c>
      <c r="AY106" s="297">
        <v>938220</v>
      </c>
      <c r="AZ106" s="297">
        <v>938220</v>
      </c>
      <c r="BA106" s="297">
        <v>0</v>
      </c>
      <c r="BB106" s="297">
        <v>0</v>
      </c>
      <c r="BC106" s="297">
        <v>7703862</v>
      </c>
      <c r="BD106" s="397">
        <v>44567</v>
      </c>
      <c r="BE106" s="297">
        <v>18480</v>
      </c>
      <c r="BF106" s="297">
        <v>15352</v>
      </c>
      <c r="BG106" s="297">
        <v>10735</v>
      </c>
      <c r="BH106" s="297">
        <v>0</v>
      </c>
      <c r="BI106" s="297">
        <v>0</v>
      </c>
      <c r="BJ106" s="297">
        <v>0</v>
      </c>
      <c r="BK106" s="297">
        <v>44567</v>
      </c>
      <c r="BL106" s="299">
        <v>60784</v>
      </c>
      <c r="BM106" s="297">
        <v>15196</v>
      </c>
      <c r="BN106" s="297">
        <v>15196</v>
      </c>
      <c r="BO106" s="297">
        <v>15196</v>
      </c>
      <c r="BP106" s="297">
        <v>15196</v>
      </c>
      <c r="BQ106" s="297">
        <v>0</v>
      </c>
      <c r="BR106" s="297">
        <v>0</v>
      </c>
      <c r="BS106" s="297">
        <v>60784</v>
      </c>
      <c r="BT106" s="397">
        <v>187154</v>
      </c>
      <c r="BU106" s="297">
        <v>38462</v>
      </c>
      <c r="BV106" s="297">
        <v>38462</v>
      </c>
      <c r="BW106" s="297">
        <v>38462</v>
      </c>
      <c r="BX106" s="297">
        <v>38462</v>
      </c>
      <c r="BY106" s="297">
        <v>33308</v>
      </c>
      <c r="BZ106" s="297">
        <v>0</v>
      </c>
      <c r="CA106" s="297">
        <v>187154</v>
      </c>
      <c r="CB106" s="299">
        <v>590090.18468912994</v>
      </c>
      <c r="CC106" s="297">
        <v>522712</v>
      </c>
      <c r="CD106" s="297">
        <v>40606</v>
      </c>
      <c r="CE106" s="297">
        <v>26772</v>
      </c>
      <c r="CF106" s="297">
        <v>0</v>
      </c>
      <c r="CG106" s="297">
        <v>0</v>
      </c>
      <c r="CH106" s="297">
        <v>0</v>
      </c>
      <c r="CI106" s="297">
        <v>590090.18468912994</v>
      </c>
    </row>
    <row r="107" spans="1:87">
      <c r="A107" s="295">
        <v>31900</v>
      </c>
      <c r="B107" s="296" t="s">
        <v>462</v>
      </c>
      <c r="C107" s="299">
        <v>-11030172</v>
      </c>
      <c r="D107" s="297">
        <v>-5147355</v>
      </c>
      <c r="E107" s="297">
        <v>-1559528</v>
      </c>
      <c r="F107" s="297">
        <v>-2233247</v>
      </c>
      <c r="G107" s="297">
        <v>221075</v>
      </c>
      <c r="H107" s="297">
        <v>0</v>
      </c>
      <c r="I107" s="297">
        <v>-19749227</v>
      </c>
      <c r="J107" s="356">
        <v>97640923</v>
      </c>
      <c r="K107" s="357">
        <v>116142458</v>
      </c>
      <c r="L107" s="357">
        <v>82656760</v>
      </c>
      <c r="M107" s="357">
        <v>79072680</v>
      </c>
      <c r="N107" s="357">
        <v>122273405</v>
      </c>
      <c r="O107" s="356">
        <v>9631651</v>
      </c>
      <c r="P107" s="357">
        <v>3791627.7</v>
      </c>
      <c r="Q107" s="357">
        <v>5840023.2999999998</v>
      </c>
      <c r="R107" s="398">
        <v>6.6799999999999998E-2</v>
      </c>
      <c r="S107" s="399">
        <v>3.1583065999999998E-3</v>
      </c>
      <c r="T107" s="400">
        <v>97640923</v>
      </c>
      <c r="U107" s="400">
        <v>56760893.712574854</v>
      </c>
      <c r="V107" s="401">
        <v>1.7202146867953305</v>
      </c>
      <c r="W107" s="401">
        <v>7.7152503694909322E-2</v>
      </c>
      <c r="X107" s="397">
        <v>3161720</v>
      </c>
      <c r="Y107" s="297">
        <v>1762391</v>
      </c>
      <c r="Z107" s="297">
        <v>466443</v>
      </c>
      <c r="AA107" s="297">
        <v>466443</v>
      </c>
      <c r="AB107" s="297">
        <v>466443</v>
      </c>
      <c r="AC107" s="297">
        <v>0</v>
      </c>
      <c r="AD107" s="297">
        <v>0</v>
      </c>
      <c r="AE107" s="297">
        <v>3161720</v>
      </c>
      <c r="AF107" s="299">
        <v>5877226</v>
      </c>
      <c r="AG107" s="299">
        <v>1466276</v>
      </c>
      <c r="AH107" s="299">
        <v>1466276</v>
      </c>
      <c r="AI107" s="299">
        <v>1139878</v>
      </c>
      <c r="AJ107" s="299">
        <v>902398</v>
      </c>
      <c r="AK107" s="299">
        <v>902398</v>
      </c>
      <c r="AL107" s="299">
        <v>0</v>
      </c>
      <c r="AM107" s="297">
        <v>5877226</v>
      </c>
      <c r="AN107" s="397">
        <v>7986187</v>
      </c>
      <c r="AO107" s="297">
        <v>1981475</v>
      </c>
      <c r="AP107" s="297">
        <v>1981475</v>
      </c>
      <c r="AQ107" s="297">
        <v>1981475</v>
      </c>
      <c r="AR107" s="297">
        <v>1020881</v>
      </c>
      <c r="AS107" s="297">
        <v>1020881</v>
      </c>
      <c r="AT107" s="297">
        <v>0</v>
      </c>
      <c r="AU107" s="297">
        <v>7986187</v>
      </c>
      <c r="AV107" s="299">
        <v>23728866</v>
      </c>
      <c r="AW107" s="297">
        <v>11826324</v>
      </c>
      <c r="AX107" s="297">
        <v>6122873</v>
      </c>
      <c r="AY107" s="297">
        <v>2889834</v>
      </c>
      <c r="AZ107" s="297">
        <v>2889834</v>
      </c>
      <c r="BA107" s="297">
        <v>0</v>
      </c>
      <c r="BB107" s="297">
        <v>0</v>
      </c>
      <c r="BC107" s="297">
        <v>23728866</v>
      </c>
      <c r="BD107" s="397">
        <v>137270</v>
      </c>
      <c r="BE107" s="297">
        <v>56920</v>
      </c>
      <c r="BF107" s="297">
        <v>47285</v>
      </c>
      <c r="BG107" s="297">
        <v>33065</v>
      </c>
      <c r="BH107" s="297">
        <v>0</v>
      </c>
      <c r="BI107" s="297">
        <v>0</v>
      </c>
      <c r="BJ107" s="297">
        <v>0</v>
      </c>
      <c r="BK107" s="297">
        <v>137270</v>
      </c>
      <c r="BL107" s="299">
        <v>187216</v>
      </c>
      <c r="BM107" s="297">
        <v>46804</v>
      </c>
      <c r="BN107" s="297">
        <v>46804</v>
      </c>
      <c r="BO107" s="297">
        <v>46804</v>
      </c>
      <c r="BP107" s="297">
        <v>46804</v>
      </c>
      <c r="BQ107" s="297">
        <v>0</v>
      </c>
      <c r="BR107" s="297">
        <v>0</v>
      </c>
      <c r="BS107" s="297">
        <v>187216</v>
      </c>
      <c r="BT107" s="397">
        <v>576458</v>
      </c>
      <c r="BU107" s="297">
        <v>118466</v>
      </c>
      <c r="BV107" s="297">
        <v>118466</v>
      </c>
      <c r="BW107" s="297">
        <v>118466</v>
      </c>
      <c r="BX107" s="297">
        <v>118466</v>
      </c>
      <c r="BY107" s="297">
        <v>102592</v>
      </c>
      <c r="BZ107" s="297">
        <v>0</v>
      </c>
      <c r="CA107" s="297">
        <v>576458</v>
      </c>
      <c r="CB107" s="299">
        <v>1817552.07291846</v>
      </c>
      <c r="CC107" s="297">
        <v>1610020</v>
      </c>
      <c r="CD107" s="297">
        <v>125072</v>
      </c>
      <c r="CE107" s="297">
        <v>82461</v>
      </c>
      <c r="CF107" s="297">
        <v>0</v>
      </c>
      <c r="CG107" s="297">
        <v>0</v>
      </c>
      <c r="CH107" s="297">
        <v>0</v>
      </c>
      <c r="CI107" s="297">
        <v>1817552.07291846</v>
      </c>
    </row>
    <row r="108" spans="1:87">
      <c r="A108" s="295">
        <v>32000</v>
      </c>
      <c r="B108" s="296" t="s">
        <v>463</v>
      </c>
      <c r="C108" s="299">
        <v>-4640262</v>
      </c>
      <c r="D108" s="297">
        <v>-2414225</v>
      </c>
      <c r="E108" s="297">
        <v>-1019163</v>
      </c>
      <c r="F108" s="297">
        <v>-1212626</v>
      </c>
      <c r="G108" s="297">
        <v>-54865</v>
      </c>
      <c r="H108" s="297">
        <v>0</v>
      </c>
      <c r="I108" s="297">
        <v>-9341141</v>
      </c>
      <c r="J108" s="356">
        <v>37073513</v>
      </c>
      <c r="K108" s="357">
        <v>44098405</v>
      </c>
      <c r="L108" s="357">
        <v>31384141</v>
      </c>
      <c r="M108" s="357">
        <v>30023293</v>
      </c>
      <c r="N108" s="357">
        <v>46426278</v>
      </c>
      <c r="O108" s="356">
        <v>3657064</v>
      </c>
      <c r="P108" s="357">
        <v>1443432.43</v>
      </c>
      <c r="Q108" s="357">
        <v>2213631.5700000003</v>
      </c>
      <c r="R108" s="398">
        <v>6.6799999999999998E-2</v>
      </c>
      <c r="S108" s="399">
        <v>1.1991848999999999E-3</v>
      </c>
      <c r="T108" s="400">
        <v>37073513</v>
      </c>
      <c r="U108" s="400">
        <v>21608269.910179641</v>
      </c>
      <c r="V108" s="401">
        <v>1.7157094554124712</v>
      </c>
      <c r="W108" s="401">
        <v>7.7152503694909322E-2</v>
      </c>
      <c r="X108" s="397">
        <v>499685</v>
      </c>
      <c r="Y108" s="297">
        <v>499685</v>
      </c>
      <c r="Z108" s="297">
        <v>0</v>
      </c>
      <c r="AA108" s="297">
        <v>0</v>
      </c>
      <c r="AB108" s="297">
        <v>0</v>
      </c>
      <c r="AC108" s="297">
        <v>0</v>
      </c>
      <c r="AD108" s="297">
        <v>0</v>
      </c>
      <c r="AE108" s="297">
        <v>499685</v>
      </c>
      <c r="AF108" s="299">
        <v>3373251</v>
      </c>
      <c r="AG108" s="299">
        <v>839442</v>
      </c>
      <c r="AH108" s="299">
        <v>839442</v>
      </c>
      <c r="AI108" s="299">
        <v>682720</v>
      </c>
      <c r="AJ108" s="299">
        <v>530208</v>
      </c>
      <c r="AK108" s="299">
        <v>481439</v>
      </c>
      <c r="AL108" s="299">
        <v>0</v>
      </c>
      <c r="AM108" s="297">
        <v>3373251</v>
      </c>
      <c r="AN108" s="397">
        <v>3032294</v>
      </c>
      <c r="AO108" s="297">
        <v>752351</v>
      </c>
      <c r="AP108" s="297">
        <v>752351</v>
      </c>
      <c r="AQ108" s="297">
        <v>752351</v>
      </c>
      <c r="AR108" s="297">
        <v>387621</v>
      </c>
      <c r="AS108" s="297">
        <v>387621</v>
      </c>
      <c r="AT108" s="297">
        <v>0</v>
      </c>
      <c r="AU108" s="297">
        <v>3032294</v>
      </c>
      <c r="AV108" s="299">
        <v>9009669</v>
      </c>
      <c r="AW108" s="297">
        <v>4490365</v>
      </c>
      <c r="AX108" s="297">
        <v>2324808</v>
      </c>
      <c r="AY108" s="297">
        <v>1097248</v>
      </c>
      <c r="AZ108" s="297">
        <v>1097248</v>
      </c>
      <c r="BA108" s="297">
        <v>0</v>
      </c>
      <c r="BB108" s="297">
        <v>0</v>
      </c>
      <c r="BC108" s="297">
        <v>9009669</v>
      </c>
      <c r="BD108" s="397">
        <v>52120</v>
      </c>
      <c r="BE108" s="297">
        <v>21612</v>
      </c>
      <c r="BF108" s="297">
        <v>17954</v>
      </c>
      <c r="BG108" s="297">
        <v>12554</v>
      </c>
      <c r="BH108" s="297">
        <v>0</v>
      </c>
      <c r="BI108" s="297">
        <v>0</v>
      </c>
      <c r="BJ108" s="297">
        <v>0</v>
      </c>
      <c r="BK108" s="297">
        <v>52120</v>
      </c>
      <c r="BL108" s="299">
        <v>71084</v>
      </c>
      <c r="BM108" s="297">
        <v>17771</v>
      </c>
      <c r="BN108" s="297">
        <v>17771</v>
      </c>
      <c r="BO108" s="297">
        <v>17771</v>
      </c>
      <c r="BP108" s="297">
        <v>17771</v>
      </c>
      <c r="BQ108" s="297">
        <v>0</v>
      </c>
      <c r="BR108" s="297">
        <v>0</v>
      </c>
      <c r="BS108" s="297">
        <v>71084</v>
      </c>
      <c r="BT108" s="397">
        <v>218877</v>
      </c>
      <c r="BU108" s="297">
        <v>44981</v>
      </c>
      <c r="BV108" s="297">
        <v>44981</v>
      </c>
      <c r="BW108" s="297">
        <v>44981</v>
      </c>
      <c r="BX108" s="297">
        <v>44981</v>
      </c>
      <c r="BY108" s="297">
        <v>38953</v>
      </c>
      <c r="BZ108" s="297">
        <v>0</v>
      </c>
      <c r="CA108" s="297">
        <v>218877</v>
      </c>
      <c r="CB108" s="299">
        <v>690110.64372518996</v>
      </c>
      <c r="CC108" s="297">
        <v>611312</v>
      </c>
      <c r="CD108" s="297">
        <v>47489</v>
      </c>
      <c r="CE108" s="297">
        <v>31310</v>
      </c>
      <c r="CF108" s="297">
        <v>0</v>
      </c>
      <c r="CG108" s="297">
        <v>0</v>
      </c>
      <c r="CH108" s="297">
        <v>0</v>
      </c>
      <c r="CI108" s="297">
        <v>690110.64372518996</v>
      </c>
    </row>
    <row r="109" spans="1:87">
      <c r="A109" s="295">
        <v>32005</v>
      </c>
      <c r="B109" s="296" t="s">
        <v>464</v>
      </c>
      <c r="C109" s="299">
        <v>-1007333</v>
      </c>
      <c r="D109" s="297">
        <v>-305032</v>
      </c>
      <c r="E109" s="297">
        <v>-94599</v>
      </c>
      <c r="F109" s="297">
        <v>-30160</v>
      </c>
      <c r="G109" s="297">
        <v>216786</v>
      </c>
      <c r="H109" s="297">
        <v>0</v>
      </c>
      <c r="I109" s="297">
        <v>-1220338</v>
      </c>
      <c r="J109" s="356">
        <v>8651287</v>
      </c>
      <c r="K109" s="357">
        <v>10290580</v>
      </c>
      <c r="L109" s="357">
        <v>7323644</v>
      </c>
      <c r="M109" s="357">
        <v>7006083</v>
      </c>
      <c r="N109" s="357">
        <v>10833801</v>
      </c>
      <c r="O109" s="356">
        <v>853394</v>
      </c>
      <c r="P109" s="357">
        <v>372064.48</v>
      </c>
      <c r="Q109" s="357">
        <v>481329.52</v>
      </c>
      <c r="R109" s="398">
        <v>6.6799999999999998E-2</v>
      </c>
      <c r="S109" s="399">
        <v>2.798357E-4</v>
      </c>
      <c r="T109" s="400">
        <v>8651287</v>
      </c>
      <c r="U109" s="400">
        <v>5569827.5449101795</v>
      </c>
      <c r="V109" s="401">
        <v>1.5532414478264629</v>
      </c>
      <c r="W109" s="401">
        <v>7.7152503694909322E-2</v>
      </c>
      <c r="X109" s="397">
        <v>790665</v>
      </c>
      <c r="Y109" s="297">
        <v>207625</v>
      </c>
      <c r="Z109" s="297">
        <v>207625</v>
      </c>
      <c r="AA109" s="297">
        <v>129086</v>
      </c>
      <c r="AB109" s="297">
        <v>129086</v>
      </c>
      <c r="AC109" s="297">
        <v>117243</v>
      </c>
      <c r="AD109" s="297">
        <v>0</v>
      </c>
      <c r="AE109" s="297">
        <v>790665</v>
      </c>
      <c r="AF109" s="299">
        <v>501762</v>
      </c>
      <c r="AG109" s="299">
        <v>211414</v>
      </c>
      <c r="AH109" s="299">
        <v>145174</v>
      </c>
      <c r="AI109" s="299">
        <v>145174</v>
      </c>
      <c r="AJ109" s="299">
        <v>0</v>
      </c>
      <c r="AK109" s="299">
        <v>0</v>
      </c>
      <c r="AL109" s="299">
        <v>0</v>
      </c>
      <c r="AM109" s="297">
        <v>501762</v>
      </c>
      <c r="AN109" s="397">
        <v>707601</v>
      </c>
      <c r="AO109" s="297">
        <v>175565</v>
      </c>
      <c r="AP109" s="297">
        <v>175565</v>
      </c>
      <c r="AQ109" s="297">
        <v>175565</v>
      </c>
      <c r="AR109" s="297">
        <v>90453</v>
      </c>
      <c r="AS109" s="297">
        <v>90453</v>
      </c>
      <c r="AT109" s="297">
        <v>0</v>
      </c>
      <c r="AU109" s="297">
        <v>707601</v>
      </c>
      <c r="AV109" s="299">
        <v>2102451</v>
      </c>
      <c r="AW109" s="297">
        <v>1047849</v>
      </c>
      <c r="AX109" s="297">
        <v>542505</v>
      </c>
      <c r="AY109" s="297">
        <v>256048</v>
      </c>
      <c r="AZ109" s="297">
        <v>256048</v>
      </c>
      <c r="BA109" s="297">
        <v>0</v>
      </c>
      <c r="BB109" s="297">
        <v>0</v>
      </c>
      <c r="BC109" s="297">
        <v>2102451</v>
      </c>
      <c r="BD109" s="397">
        <v>12163</v>
      </c>
      <c r="BE109" s="297">
        <v>5043</v>
      </c>
      <c r="BF109" s="297">
        <v>4190</v>
      </c>
      <c r="BG109" s="297">
        <v>2930</v>
      </c>
      <c r="BH109" s="297">
        <v>0</v>
      </c>
      <c r="BI109" s="297">
        <v>0</v>
      </c>
      <c r="BJ109" s="297">
        <v>0</v>
      </c>
      <c r="BK109" s="297">
        <v>12163</v>
      </c>
      <c r="BL109" s="299">
        <v>16588</v>
      </c>
      <c r="BM109" s="297">
        <v>4147</v>
      </c>
      <c r="BN109" s="297">
        <v>4147</v>
      </c>
      <c r="BO109" s="297">
        <v>4147</v>
      </c>
      <c r="BP109" s="297">
        <v>4147</v>
      </c>
      <c r="BQ109" s="297">
        <v>0</v>
      </c>
      <c r="BR109" s="297">
        <v>0</v>
      </c>
      <c r="BS109" s="297">
        <v>16588</v>
      </c>
      <c r="BT109" s="397">
        <v>51076</v>
      </c>
      <c r="BU109" s="297">
        <v>10496</v>
      </c>
      <c r="BV109" s="297">
        <v>10496</v>
      </c>
      <c r="BW109" s="297">
        <v>10496</v>
      </c>
      <c r="BX109" s="297">
        <v>10496</v>
      </c>
      <c r="BY109" s="297">
        <v>9090</v>
      </c>
      <c r="BZ109" s="297">
        <v>0</v>
      </c>
      <c r="CA109" s="297">
        <v>51076</v>
      </c>
      <c r="CB109" s="299">
        <v>161040.71612667001</v>
      </c>
      <c r="CC109" s="297">
        <v>142653</v>
      </c>
      <c r="CD109" s="297">
        <v>11082</v>
      </c>
      <c r="CE109" s="297">
        <v>7306</v>
      </c>
      <c r="CF109" s="297">
        <v>0</v>
      </c>
      <c r="CG109" s="297">
        <v>0</v>
      </c>
      <c r="CH109" s="297">
        <v>0</v>
      </c>
      <c r="CI109" s="297">
        <v>161040.71612667001</v>
      </c>
    </row>
    <row r="110" spans="1:87">
      <c r="A110" s="295">
        <v>32100</v>
      </c>
      <c r="B110" s="296" t="s">
        <v>465</v>
      </c>
      <c r="C110" s="299">
        <v>-3177798</v>
      </c>
      <c r="D110" s="297">
        <v>-1529880</v>
      </c>
      <c r="E110" s="297">
        <v>-711583</v>
      </c>
      <c r="F110" s="297">
        <v>-745107</v>
      </c>
      <c r="G110" s="297">
        <v>-122387</v>
      </c>
      <c r="H110" s="297">
        <v>0</v>
      </c>
      <c r="I110" s="297">
        <v>-6286755</v>
      </c>
      <c r="J110" s="356">
        <v>20361872</v>
      </c>
      <c r="K110" s="357">
        <v>24220151</v>
      </c>
      <c r="L110" s="357">
        <v>17237101</v>
      </c>
      <c r="M110" s="357">
        <v>16489683</v>
      </c>
      <c r="N110" s="357">
        <v>25498688</v>
      </c>
      <c r="O110" s="356">
        <v>2008568</v>
      </c>
      <c r="P110" s="357">
        <v>844817.65</v>
      </c>
      <c r="Q110" s="357">
        <v>1163750.3500000001</v>
      </c>
      <c r="R110" s="398">
        <v>6.6799999999999998E-2</v>
      </c>
      <c r="S110" s="399">
        <v>6.5862790000000004E-4</v>
      </c>
      <c r="T110" s="400">
        <v>20361872</v>
      </c>
      <c r="U110" s="400">
        <v>12646970.808383234</v>
      </c>
      <c r="V110" s="401">
        <v>1.6100196883907432</v>
      </c>
      <c r="W110" s="401">
        <v>7.7152503694909322E-2</v>
      </c>
      <c r="X110" s="397">
        <v>0</v>
      </c>
      <c r="Y110" s="297">
        <v>0</v>
      </c>
      <c r="Z110" s="297">
        <v>0</v>
      </c>
      <c r="AA110" s="297">
        <v>0</v>
      </c>
      <c r="AB110" s="297">
        <v>0</v>
      </c>
      <c r="AC110" s="297">
        <v>0</v>
      </c>
      <c r="AD110" s="297">
        <v>0</v>
      </c>
      <c r="AE110" s="297">
        <v>0</v>
      </c>
      <c r="AF110" s="299">
        <v>2734572</v>
      </c>
      <c r="AG110" s="299">
        <v>815833</v>
      </c>
      <c r="AH110" s="299">
        <v>664963</v>
      </c>
      <c r="AI110" s="299">
        <v>526799</v>
      </c>
      <c r="AJ110" s="299">
        <v>370303</v>
      </c>
      <c r="AK110" s="299">
        <v>356674</v>
      </c>
      <c r="AL110" s="299">
        <v>0</v>
      </c>
      <c r="AM110" s="297">
        <v>2734572</v>
      </c>
      <c r="AN110" s="397">
        <v>1665426</v>
      </c>
      <c r="AO110" s="297">
        <v>413213</v>
      </c>
      <c r="AP110" s="297">
        <v>413213</v>
      </c>
      <c r="AQ110" s="297">
        <v>413213</v>
      </c>
      <c r="AR110" s="297">
        <v>212893</v>
      </c>
      <c r="AS110" s="297">
        <v>212893</v>
      </c>
      <c r="AT110" s="297">
        <v>0</v>
      </c>
      <c r="AU110" s="297">
        <v>1665426</v>
      </c>
      <c r="AV110" s="299">
        <v>4948378</v>
      </c>
      <c r="AW110" s="297">
        <v>2466242</v>
      </c>
      <c r="AX110" s="297">
        <v>1276854</v>
      </c>
      <c r="AY110" s="297">
        <v>602641</v>
      </c>
      <c r="AZ110" s="297">
        <v>602641</v>
      </c>
      <c r="BA110" s="297">
        <v>0</v>
      </c>
      <c r="BB110" s="297">
        <v>0</v>
      </c>
      <c r="BC110" s="297">
        <v>4948378</v>
      </c>
      <c r="BD110" s="397">
        <v>28626</v>
      </c>
      <c r="BE110" s="297">
        <v>11870</v>
      </c>
      <c r="BF110" s="297">
        <v>9861</v>
      </c>
      <c r="BG110" s="297">
        <v>6895</v>
      </c>
      <c r="BH110" s="297">
        <v>0</v>
      </c>
      <c r="BI110" s="297">
        <v>0</v>
      </c>
      <c r="BJ110" s="297">
        <v>0</v>
      </c>
      <c r="BK110" s="297">
        <v>28626</v>
      </c>
      <c r="BL110" s="299">
        <v>39040</v>
      </c>
      <c r="BM110" s="297">
        <v>9760</v>
      </c>
      <c r="BN110" s="297">
        <v>9760</v>
      </c>
      <c r="BO110" s="297">
        <v>9760</v>
      </c>
      <c r="BP110" s="297">
        <v>9760</v>
      </c>
      <c r="BQ110" s="297">
        <v>0</v>
      </c>
      <c r="BR110" s="297">
        <v>0</v>
      </c>
      <c r="BS110" s="297">
        <v>39040</v>
      </c>
      <c r="BT110" s="397">
        <v>120214</v>
      </c>
      <c r="BU110" s="297">
        <v>24705</v>
      </c>
      <c r="BV110" s="297">
        <v>24705</v>
      </c>
      <c r="BW110" s="297">
        <v>24705</v>
      </c>
      <c r="BX110" s="297">
        <v>24705</v>
      </c>
      <c r="BY110" s="297">
        <v>21394</v>
      </c>
      <c r="BZ110" s="297">
        <v>0</v>
      </c>
      <c r="CA110" s="297">
        <v>120214</v>
      </c>
      <c r="CB110" s="299">
        <v>379029.22563849005</v>
      </c>
      <c r="CC110" s="297">
        <v>335751</v>
      </c>
      <c r="CD110" s="297">
        <v>26082</v>
      </c>
      <c r="CE110" s="297">
        <v>17196</v>
      </c>
      <c r="CF110" s="297">
        <v>0</v>
      </c>
      <c r="CG110" s="297">
        <v>0</v>
      </c>
      <c r="CH110" s="297">
        <v>0</v>
      </c>
      <c r="CI110" s="297">
        <v>379029.22563849005</v>
      </c>
    </row>
    <row r="111" spans="1:87">
      <c r="A111" s="295">
        <v>32200</v>
      </c>
      <c r="B111" s="296" t="s">
        <v>466</v>
      </c>
      <c r="C111" s="299">
        <v>-1767769</v>
      </c>
      <c r="D111" s="297">
        <v>-786743</v>
      </c>
      <c r="E111" s="297">
        <v>-370360</v>
      </c>
      <c r="F111" s="297">
        <v>-432323</v>
      </c>
      <c r="G111" s="297">
        <v>12461</v>
      </c>
      <c r="H111" s="297">
        <v>0</v>
      </c>
      <c r="I111" s="297">
        <v>-3344734</v>
      </c>
      <c r="J111" s="356">
        <v>14252234</v>
      </c>
      <c r="K111" s="357">
        <v>16952825</v>
      </c>
      <c r="L111" s="357">
        <v>12065059</v>
      </c>
      <c r="M111" s="357">
        <v>11541906</v>
      </c>
      <c r="N111" s="357">
        <v>17847734</v>
      </c>
      <c r="O111" s="356">
        <v>1405891</v>
      </c>
      <c r="P111" s="357">
        <v>575437.97</v>
      </c>
      <c r="Q111" s="357">
        <v>830453.03</v>
      </c>
      <c r="R111" s="398">
        <v>6.6799999999999998E-2</v>
      </c>
      <c r="S111" s="399">
        <v>4.6100470000000001E-4</v>
      </c>
      <c r="T111" s="400">
        <v>14252234</v>
      </c>
      <c r="U111" s="400">
        <v>8614340.8682634737</v>
      </c>
      <c r="V111" s="401">
        <v>1.654477599383996</v>
      </c>
      <c r="W111" s="401">
        <v>7.7152503694909322E-2</v>
      </c>
      <c r="X111" s="397">
        <v>186176</v>
      </c>
      <c r="Y111" s="297">
        <v>126502</v>
      </c>
      <c r="Z111" s="297">
        <v>59674</v>
      </c>
      <c r="AA111" s="297">
        <v>0</v>
      </c>
      <c r="AB111" s="297">
        <v>0</v>
      </c>
      <c r="AC111" s="297">
        <v>0</v>
      </c>
      <c r="AD111" s="297">
        <v>0</v>
      </c>
      <c r="AE111" s="297">
        <v>186176</v>
      </c>
      <c r="AF111" s="299">
        <v>1044571</v>
      </c>
      <c r="AG111" s="299">
        <v>241021</v>
      </c>
      <c r="AH111" s="299">
        <v>241021</v>
      </c>
      <c r="AI111" s="299">
        <v>241021</v>
      </c>
      <c r="AJ111" s="299">
        <v>169980</v>
      </c>
      <c r="AK111" s="299">
        <v>151528</v>
      </c>
      <c r="AL111" s="299">
        <v>0</v>
      </c>
      <c r="AM111" s="297">
        <v>1044571</v>
      </c>
      <c r="AN111" s="397">
        <v>1165710</v>
      </c>
      <c r="AO111" s="297">
        <v>289228</v>
      </c>
      <c r="AP111" s="297">
        <v>289228</v>
      </c>
      <c r="AQ111" s="297">
        <v>289228</v>
      </c>
      <c r="AR111" s="297">
        <v>149014</v>
      </c>
      <c r="AS111" s="297">
        <v>149014</v>
      </c>
      <c r="AT111" s="297">
        <v>0</v>
      </c>
      <c r="AU111" s="297">
        <v>1165710</v>
      </c>
      <c r="AV111" s="299">
        <v>3463603</v>
      </c>
      <c r="AW111" s="297">
        <v>1726239</v>
      </c>
      <c r="AX111" s="297">
        <v>893730</v>
      </c>
      <c r="AY111" s="297">
        <v>421817</v>
      </c>
      <c r="AZ111" s="297">
        <v>421817</v>
      </c>
      <c r="BA111" s="297">
        <v>0</v>
      </c>
      <c r="BB111" s="297">
        <v>0</v>
      </c>
      <c r="BC111" s="297">
        <v>3463603</v>
      </c>
      <c r="BD111" s="397">
        <v>20036</v>
      </c>
      <c r="BE111" s="297">
        <v>8308</v>
      </c>
      <c r="BF111" s="297">
        <v>6902</v>
      </c>
      <c r="BG111" s="297">
        <v>4826</v>
      </c>
      <c r="BH111" s="297">
        <v>0</v>
      </c>
      <c r="BI111" s="297">
        <v>0</v>
      </c>
      <c r="BJ111" s="297">
        <v>0</v>
      </c>
      <c r="BK111" s="297">
        <v>20036</v>
      </c>
      <c r="BL111" s="299">
        <v>27328</v>
      </c>
      <c r="BM111" s="297">
        <v>6832</v>
      </c>
      <c r="BN111" s="297">
        <v>6832</v>
      </c>
      <c r="BO111" s="297">
        <v>6832</v>
      </c>
      <c r="BP111" s="297">
        <v>6832</v>
      </c>
      <c r="BQ111" s="297">
        <v>0</v>
      </c>
      <c r="BR111" s="297">
        <v>0</v>
      </c>
      <c r="BS111" s="297">
        <v>27328</v>
      </c>
      <c r="BT111" s="397">
        <v>84143</v>
      </c>
      <c r="BU111" s="297">
        <v>17292</v>
      </c>
      <c r="BV111" s="297">
        <v>17292</v>
      </c>
      <c r="BW111" s="297">
        <v>17292</v>
      </c>
      <c r="BX111" s="297">
        <v>17292</v>
      </c>
      <c r="BY111" s="297">
        <v>14975</v>
      </c>
      <c r="BZ111" s="297">
        <v>0</v>
      </c>
      <c r="CA111" s="297">
        <v>84143</v>
      </c>
      <c r="CB111" s="299">
        <v>265300.41387057002</v>
      </c>
      <c r="CC111" s="297">
        <v>235008</v>
      </c>
      <c r="CD111" s="297">
        <v>18256</v>
      </c>
      <c r="CE111" s="297">
        <v>12036</v>
      </c>
      <c r="CF111" s="297">
        <v>0</v>
      </c>
      <c r="CG111" s="297">
        <v>0</v>
      </c>
      <c r="CH111" s="297">
        <v>0</v>
      </c>
      <c r="CI111" s="297">
        <v>265300.41387057002</v>
      </c>
    </row>
    <row r="112" spans="1:87">
      <c r="A112" s="295">
        <v>32300</v>
      </c>
      <c r="B112" s="296" t="s">
        <v>467</v>
      </c>
      <c r="C112" s="299">
        <v>-22398618</v>
      </c>
      <c r="D112" s="297">
        <v>-12992123</v>
      </c>
      <c r="E112" s="297">
        <v>-6377708</v>
      </c>
      <c r="F112" s="297">
        <v>-4965905</v>
      </c>
      <c r="G112" s="297">
        <v>328800</v>
      </c>
      <c r="H112" s="297">
        <v>0</v>
      </c>
      <c r="I112" s="297">
        <v>-46405554</v>
      </c>
      <c r="J112" s="356">
        <v>144138173</v>
      </c>
      <c r="K112" s="357">
        <v>171450262</v>
      </c>
      <c r="L112" s="357">
        <v>122018454</v>
      </c>
      <c r="M112" s="357">
        <v>116727611</v>
      </c>
      <c r="N112" s="357">
        <v>180500806</v>
      </c>
      <c r="O112" s="356">
        <v>14218306</v>
      </c>
      <c r="P112" s="357">
        <v>5760407.9000000004</v>
      </c>
      <c r="Q112" s="357">
        <v>8457898.0999999996</v>
      </c>
      <c r="R112" s="398">
        <v>6.6799999999999998E-2</v>
      </c>
      <c r="S112" s="399">
        <v>4.6623130000000004E-3</v>
      </c>
      <c r="T112" s="400">
        <v>144138173</v>
      </c>
      <c r="U112" s="400">
        <v>86233651.197604805</v>
      </c>
      <c r="V112" s="401">
        <v>1.6714840552176866</v>
      </c>
      <c r="W112" s="401">
        <v>7.7152503694909322E-2</v>
      </c>
      <c r="X112" s="397">
        <v>1190844</v>
      </c>
      <c r="Y112" s="297">
        <v>1190844</v>
      </c>
      <c r="Z112" s="297">
        <v>0</v>
      </c>
      <c r="AA112" s="297">
        <v>0</v>
      </c>
      <c r="AB112" s="297">
        <v>0</v>
      </c>
      <c r="AC112" s="297">
        <v>0</v>
      </c>
      <c r="AD112" s="297">
        <v>0</v>
      </c>
      <c r="AE112" s="297">
        <v>1190844</v>
      </c>
      <c r="AF112" s="299">
        <v>22451107</v>
      </c>
      <c r="AG112" s="299">
        <v>6869523</v>
      </c>
      <c r="AH112" s="299">
        <v>6869523</v>
      </c>
      <c r="AI112" s="299">
        <v>5069652</v>
      </c>
      <c r="AJ112" s="299">
        <v>2312731</v>
      </c>
      <c r="AK112" s="299">
        <v>1329678</v>
      </c>
      <c r="AL112" s="299">
        <v>0</v>
      </c>
      <c r="AM112" s="297">
        <v>22451107</v>
      </c>
      <c r="AN112" s="397">
        <v>11789262</v>
      </c>
      <c r="AO112" s="297">
        <v>2925067</v>
      </c>
      <c r="AP112" s="297">
        <v>2925067</v>
      </c>
      <c r="AQ112" s="297">
        <v>2925067</v>
      </c>
      <c r="AR112" s="297">
        <v>1507031</v>
      </c>
      <c r="AS112" s="297">
        <v>1507031</v>
      </c>
      <c r="AT112" s="297">
        <v>0</v>
      </c>
      <c r="AU112" s="297">
        <v>11789262</v>
      </c>
      <c r="AV112" s="299">
        <v>35028709</v>
      </c>
      <c r="AW112" s="297">
        <v>17458098</v>
      </c>
      <c r="AX112" s="297">
        <v>9038626</v>
      </c>
      <c r="AY112" s="297">
        <v>4265993</v>
      </c>
      <c r="AZ112" s="297">
        <v>4265993</v>
      </c>
      <c r="BA112" s="297">
        <v>0</v>
      </c>
      <c r="BB112" s="297">
        <v>0</v>
      </c>
      <c r="BC112" s="297">
        <v>35028709</v>
      </c>
      <c r="BD112" s="397">
        <v>202637</v>
      </c>
      <c r="BE112" s="297">
        <v>84025</v>
      </c>
      <c r="BF112" s="297">
        <v>69802</v>
      </c>
      <c r="BG112" s="297">
        <v>48810</v>
      </c>
      <c r="BH112" s="297">
        <v>0</v>
      </c>
      <c r="BI112" s="297">
        <v>0</v>
      </c>
      <c r="BJ112" s="297">
        <v>0</v>
      </c>
      <c r="BK112" s="297">
        <v>202637</v>
      </c>
      <c r="BL112" s="299">
        <v>276372</v>
      </c>
      <c r="BM112" s="297">
        <v>69093</v>
      </c>
      <c r="BN112" s="297">
        <v>69093</v>
      </c>
      <c r="BO112" s="297">
        <v>69093</v>
      </c>
      <c r="BP112" s="297">
        <v>69093</v>
      </c>
      <c r="BQ112" s="297">
        <v>0</v>
      </c>
      <c r="BR112" s="297">
        <v>0</v>
      </c>
      <c r="BS112" s="297">
        <v>276372</v>
      </c>
      <c r="BT112" s="397">
        <v>850971</v>
      </c>
      <c r="BU112" s="297">
        <v>174881</v>
      </c>
      <c r="BV112" s="297">
        <v>174881</v>
      </c>
      <c r="BW112" s="297">
        <v>174881</v>
      </c>
      <c r="BX112" s="297">
        <v>174881</v>
      </c>
      <c r="BY112" s="297">
        <v>151447</v>
      </c>
      <c r="BZ112" s="297">
        <v>0</v>
      </c>
      <c r="CA112" s="297">
        <v>850971</v>
      </c>
      <c r="CB112" s="299">
        <v>2683082.3384103002</v>
      </c>
      <c r="CC112" s="297">
        <v>2376722</v>
      </c>
      <c r="CD112" s="297">
        <v>184632</v>
      </c>
      <c r="CE112" s="297">
        <v>121729</v>
      </c>
      <c r="CF112" s="297">
        <v>0</v>
      </c>
      <c r="CG112" s="297">
        <v>0</v>
      </c>
      <c r="CH112" s="297">
        <v>0</v>
      </c>
      <c r="CI112" s="297">
        <v>2683082.3384103002</v>
      </c>
    </row>
    <row r="113" spans="1:87">
      <c r="A113" s="295">
        <v>32305</v>
      </c>
      <c r="B113" s="296" t="s">
        <v>468</v>
      </c>
      <c r="C113" s="299">
        <v>-2167057</v>
      </c>
      <c r="D113" s="297">
        <v>-970699</v>
      </c>
      <c r="E113" s="297">
        <v>-212714</v>
      </c>
      <c r="F113" s="297">
        <v>-506025</v>
      </c>
      <c r="G113" s="297">
        <v>161056</v>
      </c>
      <c r="H113" s="297">
        <v>0</v>
      </c>
      <c r="I113" s="297">
        <v>-3695439</v>
      </c>
      <c r="J113" s="356">
        <v>15701421</v>
      </c>
      <c r="K113" s="357">
        <v>18676612</v>
      </c>
      <c r="L113" s="357">
        <v>13291851</v>
      </c>
      <c r="M113" s="357">
        <v>12715503</v>
      </c>
      <c r="N113" s="357">
        <v>19662516</v>
      </c>
      <c r="O113" s="356">
        <v>1548844</v>
      </c>
      <c r="P113" s="357">
        <v>636205.14</v>
      </c>
      <c r="Q113" s="357">
        <v>912638.86</v>
      </c>
      <c r="R113" s="398">
        <v>6.6799999999999998E-2</v>
      </c>
      <c r="S113" s="399">
        <v>5.0788030000000004E-4</v>
      </c>
      <c r="T113" s="400">
        <v>15701421</v>
      </c>
      <c r="U113" s="400">
        <v>9524029.0419161674</v>
      </c>
      <c r="V113" s="401">
        <v>1.6486112054989057</v>
      </c>
      <c r="W113" s="401">
        <v>7.7152503694909322E-2</v>
      </c>
      <c r="X113" s="397">
        <v>440349</v>
      </c>
      <c r="Y113" s="297">
        <v>146783</v>
      </c>
      <c r="Z113" s="297">
        <v>146783</v>
      </c>
      <c r="AA113" s="297">
        <v>146783</v>
      </c>
      <c r="AB113" s="297">
        <v>0</v>
      </c>
      <c r="AC113" s="297">
        <v>0</v>
      </c>
      <c r="AD113" s="297">
        <v>0</v>
      </c>
      <c r="AE113" s="297">
        <v>440349</v>
      </c>
      <c r="AF113" s="299">
        <v>1396632</v>
      </c>
      <c r="AG113" s="299">
        <v>492485</v>
      </c>
      <c r="AH113" s="299">
        <v>450528</v>
      </c>
      <c r="AI113" s="299">
        <v>217006</v>
      </c>
      <c r="AJ113" s="299">
        <v>217006</v>
      </c>
      <c r="AK113" s="299">
        <v>19607</v>
      </c>
      <c r="AL113" s="299">
        <v>0</v>
      </c>
      <c r="AM113" s="297">
        <v>1396632</v>
      </c>
      <c r="AN113" s="397">
        <v>1284241</v>
      </c>
      <c r="AO113" s="297">
        <v>318637</v>
      </c>
      <c r="AP113" s="297">
        <v>318637</v>
      </c>
      <c r="AQ113" s="297">
        <v>318637</v>
      </c>
      <c r="AR113" s="297">
        <v>164166</v>
      </c>
      <c r="AS113" s="297">
        <v>164166</v>
      </c>
      <c r="AT113" s="297">
        <v>0</v>
      </c>
      <c r="AU113" s="297">
        <v>1284241</v>
      </c>
      <c r="AV113" s="299">
        <v>3815787</v>
      </c>
      <c r="AW113" s="297">
        <v>1901765</v>
      </c>
      <c r="AX113" s="297">
        <v>984606</v>
      </c>
      <c r="AY113" s="297">
        <v>464708</v>
      </c>
      <c r="AZ113" s="297">
        <v>464708</v>
      </c>
      <c r="BA113" s="297">
        <v>0</v>
      </c>
      <c r="BB113" s="297">
        <v>0</v>
      </c>
      <c r="BC113" s="297">
        <v>3815787</v>
      </c>
      <c r="BD113" s="397">
        <v>22074</v>
      </c>
      <c r="BE113" s="297">
        <v>9153</v>
      </c>
      <c r="BF113" s="297">
        <v>7604</v>
      </c>
      <c r="BG113" s="297">
        <v>5317</v>
      </c>
      <c r="BH113" s="297">
        <v>0</v>
      </c>
      <c r="BI113" s="297">
        <v>0</v>
      </c>
      <c r="BJ113" s="297">
        <v>0</v>
      </c>
      <c r="BK113" s="297">
        <v>22074</v>
      </c>
      <c r="BL113" s="299">
        <v>30104</v>
      </c>
      <c r="BM113" s="297">
        <v>7526</v>
      </c>
      <c r="BN113" s="297">
        <v>7526</v>
      </c>
      <c r="BO113" s="297">
        <v>7526</v>
      </c>
      <c r="BP113" s="297">
        <v>7526</v>
      </c>
      <c r="BQ113" s="297">
        <v>0</v>
      </c>
      <c r="BR113" s="297">
        <v>0</v>
      </c>
      <c r="BS113" s="297">
        <v>30104</v>
      </c>
      <c r="BT113" s="397">
        <v>92699</v>
      </c>
      <c r="BU113" s="297">
        <v>19050</v>
      </c>
      <c r="BV113" s="297">
        <v>19050</v>
      </c>
      <c r="BW113" s="297">
        <v>19050</v>
      </c>
      <c r="BX113" s="297">
        <v>19050</v>
      </c>
      <c r="BY113" s="297">
        <v>16498</v>
      </c>
      <c r="BZ113" s="297">
        <v>0</v>
      </c>
      <c r="CA113" s="297">
        <v>92699</v>
      </c>
      <c r="CB113" s="299">
        <v>292276.52947293001</v>
      </c>
      <c r="CC113" s="297">
        <v>258904</v>
      </c>
      <c r="CD113" s="297">
        <v>20112</v>
      </c>
      <c r="CE113" s="297">
        <v>13260</v>
      </c>
      <c r="CF113" s="297">
        <v>0</v>
      </c>
      <c r="CG113" s="297">
        <v>0</v>
      </c>
      <c r="CH113" s="297">
        <v>0</v>
      </c>
      <c r="CI113" s="297">
        <v>292276.52947293001</v>
      </c>
    </row>
    <row r="114" spans="1:87">
      <c r="A114" s="295">
        <v>32400</v>
      </c>
      <c r="B114" s="296" t="s">
        <v>469</v>
      </c>
      <c r="C114" s="299">
        <v>-7903642</v>
      </c>
      <c r="D114" s="297">
        <v>-4659145</v>
      </c>
      <c r="E114" s="297">
        <v>-2140983</v>
      </c>
      <c r="F114" s="297">
        <v>-1829217</v>
      </c>
      <c r="G114" s="297">
        <v>-46839</v>
      </c>
      <c r="H114" s="297">
        <v>0</v>
      </c>
      <c r="I114" s="297">
        <v>-16579826</v>
      </c>
      <c r="J114" s="356">
        <v>50238322</v>
      </c>
      <c r="K114" s="357">
        <v>59757753</v>
      </c>
      <c r="L114" s="357">
        <v>42528653</v>
      </c>
      <c r="M114" s="357">
        <v>40684568</v>
      </c>
      <c r="N114" s="357">
        <v>62912255</v>
      </c>
      <c r="O114" s="356">
        <v>4955688</v>
      </c>
      <c r="P114" s="357">
        <v>2091474.54</v>
      </c>
      <c r="Q114" s="357">
        <v>2864213.46</v>
      </c>
      <c r="R114" s="398">
        <v>6.6799999999999998E-2</v>
      </c>
      <c r="S114" s="399">
        <v>1.6250156E-3</v>
      </c>
      <c r="T114" s="400">
        <v>50238322</v>
      </c>
      <c r="U114" s="400">
        <v>31309499.101796407</v>
      </c>
      <c r="V114" s="401">
        <v>1.6045712464661415</v>
      </c>
      <c r="W114" s="401">
        <v>7.7152503694909322E-2</v>
      </c>
      <c r="X114" s="397">
        <v>449129</v>
      </c>
      <c r="Y114" s="297">
        <v>449129</v>
      </c>
      <c r="Z114" s="297">
        <v>0</v>
      </c>
      <c r="AA114" s="297">
        <v>0</v>
      </c>
      <c r="AB114" s="297">
        <v>0</v>
      </c>
      <c r="AC114" s="297">
        <v>0</v>
      </c>
      <c r="AD114" s="297">
        <v>0</v>
      </c>
      <c r="AE114" s="297">
        <v>449129</v>
      </c>
      <c r="AF114" s="299">
        <v>8264744</v>
      </c>
      <c r="AG114" s="299">
        <v>2525157</v>
      </c>
      <c r="AH114" s="299">
        <v>2525157</v>
      </c>
      <c r="AI114" s="299">
        <v>1685069</v>
      </c>
      <c r="AJ114" s="299">
        <v>904472</v>
      </c>
      <c r="AK114" s="299">
        <v>624889</v>
      </c>
      <c r="AL114" s="299">
        <v>0</v>
      </c>
      <c r="AM114" s="297">
        <v>8264744</v>
      </c>
      <c r="AN114" s="397">
        <v>4109062</v>
      </c>
      <c r="AO114" s="297">
        <v>1019511</v>
      </c>
      <c r="AP114" s="297">
        <v>1019511</v>
      </c>
      <c r="AQ114" s="297">
        <v>1019511</v>
      </c>
      <c r="AR114" s="297">
        <v>525265</v>
      </c>
      <c r="AS114" s="297">
        <v>525265</v>
      </c>
      <c r="AT114" s="297">
        <v>0</v>
      </c>
      <c r="AU114" s="297">
        <v>4109062</v>
      </c>
      <c r="AV114" s="299">
        <v>12209004</v>
      </c>
      <c r="AW114" s="297">
        <v>6084894</v>
      </c>
      <c r="AX114" s="297">
        <v>3150348</v>
      </c>
      <c r="AY114" s="297">
        <v>1486881</v>
      </c>
      <c r="AZ114" s="297">
        <v>1486881</v>
      </c>
      <c r="BA114" s="297">
        <v>0</v>
      </c>
      <c r="BB114" s="297">
        <v>0</v>
      </c>
      <c r="BC114" s="297">
        <v>12209004</v>
      </c>
      <c r="BD114" s="397">
        <v>70628</v>
      </c>
      <c r="BE114" s="297">
        <v>29286</v>
      </c>
      <c r="BF114" s="297">
        <v>24329</v>
      </c>
      <c r="BG114" s="297">
        <v>17013</v>
      </c>
      <c r="BH114" s="297">
        <v>0</v>
      </c>
      <c r="BI114" s="297">
        <v>0</v>
      </c>
      <c r="BJ114" s="297">
        <v>0</v>
      </c>
      <c r="BK114" s="297">
        <v>70628</v>
      </c>
      <c r="BL114" s="299">
        <v>96328</v>
      </c>
      <c r="BM114" s="297">
        <v>24082</v>
      </c>
      <c r="BN114" s="297">
        <v>24082</v>
      </c>
      <c r="BO114" s="297">
        <v>24082</v>
      </c>
      <c r="BP114" s="297">
        <v>24082</v>
      </c>
      <c r="BQ114" s="297">
        <v>0</v>
      </c>
      <c r="BR114" s="297">
        <v>0</v>
      </c>
      <c r="BS114" s="297">
        <v>96328</v>
      </c>
      <c r="BT114" s="397">
        <v>296600</v>
      </c>
      <c r="BU114" s="297">
        <v>60953</v>
      </c>
      <c r="BV114" s="297">
        <v>60953</v>
      </c>
      <c r="BW114" s="297">
        <v>60953</v>
      </c>
      <c r="BX114" s="297">
        <v>60953</v>
      </c>
      <c r="BY114" s="297">
        <v>52786</v>
      </c>
      <c r="BZ114" s="297">
        <v>0</v>
      </c>
      <c r="CA114" s="297">
        <v>296600</v>
      </c>
      <c r="CB114" s="299">
        <v>935169.01503636001</v>
      </c>
      <c r="CC114" s="297">
        <v>828389</v>
      </c>
      <c r="CD114" s="297">
        <v>64352</v>
      </c>
      <c r="CE114" s="297">
        <v>42428</v>
      </c>
      <c r="CF114" s="297">
        <v>0</v>
      </c>
      <c r="CG114" s="297">
        <v>0</v>
      </c>
      <c r="CH114" s="297">
        <v>0</v>
      </c>
      <c r="CI114" s="297">
        <v>935169.01503636001</v>
      </c>
    </row>
    <row r="115" spans="1:87">
      <c r="A115" s="295">
        <v>32405</v>
      </c>
      <c r="B115" s="296" t="s">
        <v>470</v>
      </c>
      <c r="C115" s="299">
        <v>-1840057</v>
      </c>
      <c r="D115" s="297">
        <v>-860407</v>
      </c>
      <c r="E115" s="297">
        <v>-448723</v>
      </c>
      <c r="F115" s="297">
        <v>-542046</v>
      </c>
      <c r="G115" s="297">
        <v>80385</v>
      </c>
      <c r="H115" s="297">
        <v>0</v>
      </c>
      <c r="I115" s="297">
        <v>-3610848</v>
      </c>
      <c r="J115" s="356">
        <v>13451282</v>
      </c>
      <c r="K115" s="357">
        <v>16000104</v>
      </c>
      <c r="L115" s="357">
        <v>11387023</v>
      </c>
      <c r="M115" s="357">
        <v>10893270</v>
      </c>
      <c r="N115" s="357">
        <v>16844720</v>
      </c>
      <c r="O115" s="356">
        <v>1326883</v>
      </c>
      <c r="P115" s="357">
        <v>570871.37000000011</v>
      </c>
      <c r="Q115" s="357">
        <v>756011.62999999989</v>
      </c>
      <c r="R115" s="398">
        <v>6.6799999999999998E-2</v>
      </c>
      <c r="S115" s="399">
        <v>4.3509700000000001E-4</v>
      </c>
      <c r="T115" s="400">
        <v>13451282</v>
      </c>
      <c r="U115" s="400">
        <v>8545978.5928143729</v>
      </c>
      <c r="V115" s="401">
        <v>1.5739896670593234</v>
      </c>
      <c r="W115" s="401">
        <v>7.7152503694909322E-2</v>
      </c>
      <c r="X115" s="397">
        <v>84554</v>
      </c>
      <c r="Y115" s="297">
        <v>46935</v>
      </c>
      <c r="Z115" s="297">
        <v>37619</v>
      </c>
      <c r="AA115" s="297">
        <v>0</v>
      </c>
      <c r="AB115" s="297">
        <v>0</v>
      </c>
      <c r="AC115" s="297">
        <v>0</v>
      </c>
      <c r="AD115" s="297">
        <v>0</v>
      </c>
      <c r="AE115" s="297">
        <v>84554</v>
      </c>
      <c r="AF115" s="299">
        <v>1348790</v>
      </c>
      <c r="AG115" s="299">
        <v>326652</v>
      </c>
      <c r="AH115" s="299">
        <v>326652</v>
      </c>
      <c r="AI115" s="299">
        <v>326652</v>
      </c>
      <c r="AJ115" s="299">
        <v>294446</v>
      </c>
      <c r="AK115" s="299">
        <v>74388</v>
      </c>
      <c r="AL115" s="299">
        <v>0</v>
      </c>
      <c r="AM115" s="297">
        <v>1348790</v>
      </c>
      <c r="AN115" s="397">
        <v>1100199</v>
      </c>
      <c r="AO115" s="297">
        <v>272973</v>
      </c>
      <c r="AP115" s="297">
        <v>272973</v>
      </c>
      <c r="AQ115" s="297">
        <v>272973</v>
      </c>
      <c r="AR115" s="297">
        <v>140639</v>
      </c>
      <c r="AS115" s="297">
        <v>140639</v>
      </c>
      <c r="AT115" s="297">
        <v>0</v>
      </c>
      <c r="AU115" s="297">
        <v>1100199</v>
      </c>
      <c r="AV115" s="299">
        <v>3268954</v>
      </c>
      <c r="AW115" s="297">
        <v>1629227</v>
      </c>
      <c r="AX115" s="297">
        <v>843504</v>
      </c>
      <c r="AY115" s="297">
        <v>398112</v>
      </c>
      <c r="AZ115" s="297">
        <v>398112</v>
      </c>
      <c r="BA115" s="297">
        <v>0</v>
      </c>
      <c r="BB115" s="297">
        <v>0</v>
      </c>
      <c r="BC115" s="297">
        <v>3268954</v>
      </c>
      <c r="BD115" s="397">
        <v>18910</v>
      </c>
      <c r="BE115" s="297">
        <v>7841</v>
      </c>
      <c r="BF115" s="297">
        <v>6514</v>
      </c>
      <c r="BG115" s="297">
        <v>4555</v>
      </c>
      <c r="BH115" s="297">
        <v>0</v>
      </c>
      <c r="BI115" s="297">
        <v>0</v>
      </c>
      <c r="BJ115" s="297">
        <v>0</v>
      </c>
      <c r="BK115" s="297">
        <v>18910</v>
      </c>
      <c r="BL115" s="299">
        <v>25792</v>
      </c>
      <c r="BM115" s="297">
        <v>6448</v>
      </c>
      <c r="BN115" s="297">
        <v>6448</v>
      </c>
      <c r="BO115" s="297">
        <v>6448</v>
      </c>
      <c r="BP115" s="297">
        <v>6448</v>
      </c>
      <c r="BQ115" s="297">
        <v>0</v>
      </c>
      <c r="BR115" s="297">
        <v>0</v>
      </c>
      <c r="BS115" s="297">
        <v>25792</v>
      </c>
      <c r="BT115" s="397">
        <v>79414</v>
      </c>
      <c r="BU115" s="297">
        <v>16320</v>
      </c>
      <c r="BV115" s="297">
        <v>16320</v>
      </c>
      <c r="BW115" s="297">
        <v>16320</v>
      </c>
      <c r="BX115" s="297">
        <v>16320</v>
      </c>
      <c r="BY115" s="297">
        <v>14133</v>
      </c>
      <c r="BZ115" s="297">
        <v>0</v>
      </c>
      <c r="CA115" s="297">
        <v>79414</v>
      </c>
      <c r="CB115" s="299">
        <v>250390.97036070001</v>
      </c>
      <c r="CC115" s="297">
        <v>221801</v>
      </c>
      <c r="CD115" s="297">
        <v>17230</v>
      </c>
      <c r="CE115" s="297">
        <v>11360</v>
      </c>
      <c r="CF115" s="297">
        <v>0</v>
      </c>
      <c r="CG115" s="297">
        <v>0</v>
      </c>
      <c r="CH115" s="297">
        <v>0</v>
      </c>
      <c r="CI115" s="297">
        <v>250390.97036070001</v>
      </c>
    </row>
    <row r="116" spans="1:87">
      <c r="A116" s="295">
        <v>32410</v>
      </c>
      <c r="B116" s="296" t="s">
        <v>471</v>
      </c>
      <c r="C116" s="299">
        <v>-2938115</v>
      </c>
      <c r="D116" s="297">
        <v>-1356452</v>
      </c>
      <c r="E116" s="297">
        <v>-292687</v>
      </c>
      <c r="F116" s="297">
        <v>-481312</v>
      </c>
      <c r="G116" s="297">
        <v>138441</v>
      </c>
      <c r="H116" s="297">
        <v>0</v>
      </c>
      <c r="I116" s="297">
        <v>-4930125</v>
      </c>
      <c r="J116" s="356">
        <v>21877828</v>
      </c>
      <c r="K116" s="357">
        <v>26023358</v>
      </c>
      <c r="L116" s="357">
        <v>18520415</v>
      </c>
      <c r="M116" s="357">
        <v>17717351</v>
      </c>
      <c r="N116" s="357">
        <v>27397083</v>
      </c>
      <c r="O116" s="356">
        <v>2158107</v>
      </c>
      <c r="P116" s="357">
        <v>906734.85</v>
      </c>
      <c r="Q116" s="357">
        <v>1251372.1499999999</v>
      </c>
      <c r="R116" s="398">
        <v>6.6799999999999998E-2</v>
      </c>
      <c r="S116" s="399">
        <v>7.0766320000000005E-4</v>
      </c>
      <c r="T116" s="400">
        <v>21877828</v>
      </c>
      <c r="U116" s="400">
        <v>13573875</v>
      </c>
      <c r="V116" s="401">
        <v>1.6117599432733836</v>
      </c>
      <c r="W116" s="401">
        <v>7.7152503694909322E-2</v>
      </c>
      <c r="X116" s="397">
        <v>165585</v>
      </c>
      <c r="Y116" s="297">
        <v>61527</v>
      </c>
      <c r="Z116" s="297">
        <v>34686</v>
      </c>
      <c r="AA116" s="297">
        <v>34686</v>
      </c>
      <c r="AB116" s="297">
        <v>34686</v>
      </c>
      <c r="AC116" s="297">
        <v>0</v>
      </c>
      <c r="AD116" s="297">
        <v>0</v>
      </c>
      <c r="AE116" s="297">
        <v>165585</v>
      </c>
      <c r="AF116" s="299">
        <v>1279063</v>
      </c>
      <c r="AG116" s="299">
        <v>461827</v>
      </c>
      <c r="AH116" s="299">
        <v>461827</v>
      </c>
      <c r="AI116" s="299">
        <v>128831</v>
      </c>
      <c r="AJ116" s="299">
        <v>113289</v>
      </c>
      <c r="AK116" s="299">
        <v>113289</v>
      </c>
      <c r="AL116" s="299">
        <v>0</v>
      </c>
      <c r="AM116" s="297">
        <v>1279063</v>
      </c>
      <c r="AN116" s="397">
        <v>1789418</v>
      </c>
      <c r="AO116" s="297">
        <v>443978</v>
      </c>
      <c r="AP116" s="297">
        <v>443978</v>
      </c>
      <c r="AQ116" s="297">
        <v>443978</v>
      </c>
      <c r="AR116" s="297">
        <v>228743</v>
      </c>
      <c r="AS116" s="297">
        <v>228743</v>
      </c>
      <c r="AT116" s="297">
        <v>0</v>
      </c>
      <c r="AU116" s="297">
        <v>1789418</v>
      </c>
      <c r="AV116" s="299">
        <v>5316788</v>
      </c>
      <c r="AW116" s="297">
        <v>2649855</v>
      </c>
      <c r="AX116" s="297">
        <v>1371916</v>
      </c>
      <c r="AY116" s="297">
        <v>647508</v>
      </c>
      <c r="AZ116" s="297">
        <v>647508</v>
      </c>
      <c r="BA116" s="297">
        <v>0</v>
      </c>
      <c r="BB116" s="297">
        <v>0</v>
      </c>
      <c r="BC116" s="297">
        <v>5316788</v>
      </c>
      <c r="BD116" s="397">
        <v>30758</v>
      </c>
      <c r="BE116" s="297">
        <v>12754</v>
      </c>
      <c r="BF116" s="297">
        <v>10595</v>
      </c>
      <c r="BG116" s="297">
        <v>7409</v>
      </c>
      <c r="BH116" s="297">
        <v>0</v>
      </c>
      <c r="BI116" s="297">
        <v>0</v>
      </c>
      <c r="BJ116" s="297">
        <v>0</v>
      </c>
      <c r="BK116" s="297">
        <v>30758</v>
      </c>
      <c r="BL116" s="299">
        <v>41948</v>
      </c>
      <c r="BM116" s="297">
        <v>10487</v>
      </c>
      <c r="BN116" s="297">
        <v>10487</v>
      </c>
      <c r="BO116" s="297">
        <v>10487</v>
      </c>
      <c r="BP116" s="297">
        <v>10487</v>
      </c>
      <c r="BQ116" s="297">
        <v>0</v>
      </c>
      <c r="BR116" s="297">
        <v>0</v>
      </c>
      <c r="BS116" s="297">
        <v>41948</v>
      </c>
      <c r="BT116" s="397">
        <v>129164</v>
      </c>
      <c r="BU116" s="297">
        <v>26544</v>
      </c>
      <c r="BV116" s="297">
        <v>26544</v>
      </c>
      <c r="BW116" s="297">
        <v>26544</v>
      </c>
      <c r="BX116" s="297">
        <v>26544</v>
      </c>
      <c r="BY116" s="297">
        <v>22987</v>
      </c>
      <c r="BZ116" s="297">
        <v>0</v>
      </c>
      <c r="CA116" s="297">
        <v>129164</v>
      </c>
      <c r="CB116" s="299">
        <v>407248.21209192002</v>
      </c>
      <c r="CC116" s="297">
        <v>360748</v>
      </c>
      <c r="CD116" s="297">
        <v>28024</v>
      </c>
      <c r="CE116" s="297">
        <v>18476</v>
      </c>
      <c r="CF116" s="297">
        <v>0</v>
      </c>
      <c r="CG116" s="297">
        <v>0</v>
      </c>
      <c r="CH116" s="297">
        <v>0</v>
      </c>
      <c r="CI116" s="297">
        <v>407248.21209192002</v>
      </c>
    </row>
    <row r="117" spans="1:87">
      <c r="A117" s="295">
        <v>32500</v>
      </c>
      <c r="B117" s="296" t="s">
        <v>472</v>
      </c>
      <c r="C117" s="299">
        <v>-17091536</v>
      </c>
      <c r="D117" s="297">
        <v>-7547090</v>
      </c>
      <c r="E117" s="297">
        <v>-2109255</v>
      </c>
      <c r="F117" s="297">
        <v>-3590622</v>
      </c>
      <c r="G117" s="297">
        <v>271281</v>
      </c>
      <c r="H117" s="297">
        <v>0</v>
      </c>
      <c r="I117" s="297">
        <v>-30067222</v>
      </c>
      <c r="J117" s="356">
        <v>125667667</v>
      </c>
      <c r="K117" s="357">
        <v>149479864</v>
      </c>
      <c r="L117" s="357">
        <v>106382467</v>
      </c>
      <c r="M117" s="357">
        <v>101769616</v>
      </c>
      <c r="N117" s="357">
        <v>157370631</v>
      </c>
      <c r="O117" s="356">
        <v>12396309</v>
      </c>
      <c r="P117" s="357">
        <v>4829550.34</v>
      </c>
      <c r="Q117" s="357">
        <v>7566758.6600000001</v>
      </c>
      <c r="R117" s="398">
        <v>6.6799999999999998E-2</v>
      </c>
      <c r="S117" s="399">
        <v>4.0648634999999999E-3</v>
      </c>
      <c r="T117" s="400">
        <v>125667667</v>
      </c>
      <c r="U117" s="400">
        <v>72298657.784431145</v>
      </c>
      <c r="V117" s="401">
        <v>1.7381742739221555</v>
      </c>
      <c r="W117" s="401">
        <v>7.7152503694909322E-2</v>
      </c>
      <c r="X117" s="397">
        <v>925857</v>
      </c>
      <c r="Y117" s="297">
        <v>308619</v>
      </c>
      <c r="Z117" s="297">
        <v>308619</v>
      </c>
      <c r="AA117" s="297">
        <v>308619</v>
      </c>
      <c r="AB117" s="297">
        <v>0</v>
      </c>
      <c r="AC117" s="297">
        <v>0</v>
      </c>
      <c r="AD117" s="297">
        <v>0</v>
      </c>
      <c r="AE117" s="297">
        <v>925857</v>
      </c>
      <c r="AF117" s="299">
        <v>9070017</v>
      </c>
      <c r="AG117" s="299">
        <v>2822783</v>
      </c>
      <c r="AH117" s="299">
        <v>2517686</v>
      </c>
      <c r="AI117" s="299">
        <v>1277438</v>
      </c>
      <c r="AJ117" s="299">
        <v>1277438</v>
      </c>
      <c r="AK117" s="299">
        <v>1174672</v>
      </c>
      <c r="AL117" s="299">
        <v>0</v>
      </c>
      <c r="AM117" s="297">
        <v>9070017</v>
      </c>
      <c r="AN117" s="397">
        <v>10278533</v>
      </c>
      <c r="AO117" s="297">
        <v>2550236</v>
      </c>
      <c r="AP117" s="297">
        <v>2550236</v>
      </c>
      <c r="AQ117" s="297">
        <v>2550236</v>
      </c>
      <c r="AR117" s="297">
        <v>1313913</v>
      </c>
      <c r="AS117" s="297">
        <v>1313913</v>
      </c>
      <c r="AT117" s="297">
        <v>0</v>
      </c>
      <c r="AU117" s="297">
        <v>10278533</v>
      </c>
      <c r="AV117" s="299">
        <v>30539974</v>
      </c>
      <c r="AW117" s="297">
        <v>15220940</v>
      </c>
      <c r="AX117" s="297">
        <v>7880376</v>
      </c>
      <c r="AY117" s="297">
        <v>3719329</v>
      </c>
      <c r="AZ117" s="297">
        <v>3719329</v>
      </c>
      <c r="BA117" s="297">
        <v>0</v>
      </c>
      <c r="BB117" s="297">
        <v>0</v>
      </c>
      <c r="BC117" s="297">
        <v>30539974</v>
      </c>
      <c r="BD117" s="397">
        <v>176672</v>
      </c>
      <c r="BE117" s="297">
        <v>73258</v>
      </c>
      <c r="BF117" s="297">
        <v>60858</v>
      </c>
      <c r="BG117" s="297">
        <v>42556</v>
      </c>
      <c r="BH117" s="297">
        <v>0</v>
      </c>
      <c r="BI117" s="297">
        <v>0</v>
      </c>
      <c r="BJ117" s="297">
        <v>0</v>
      </c>
      <c r="BK117" s="297">
        <v>176672</v>
      </c>
      <c r="BL117" s="299">
        <v>240956</v>
      </c>
      <c r="BM117" s="297">
        <v>60239</v>
      </c>
      <c r="BN117" s="297">
        <v>60239</v>
      </c>
      <c r="BO117" s="297">
        <v>60239</v>
      </c>
      <c r="BP117" s="297">
        <v>60239</v>
      </c>
      <c r="BQ117" s="297">
        <v>0</v>
      </c>
      <c r="BR117" s="297">
        <v>0</v>
      </c>
      <c r="BS117" s="297">
        <v>240956</v>
      </c>
      <c r="BT117" s="397">
        <v>741924</v>
      </c>
      <c r="BU117" s="297">
        <v>152471</v>
      </c>
      <c r="BV117" s="297">
        <v>152471</v>
      </c>
      <c r="BW117" s="297">
        <v>152471</v>
      </c>
      <c r="BX117" s="297">
        <v>152471</v>
      </c>
      <c r="BY117" s="297">
        <v>132040</v>
      </c>
      <c r="BZ117" s="297">
        <v>0</v>
      </c>
      <c r="CA117" s="297">
        <v>741924</v>
      </c>
      <c r="CB117" s="299">
        <v>2339260.2480568499</v>
      </c>
      <c r="CC117" s="297">
        <v>2072158</v>
      </c>
      <c r="CD117" s="297">
        <v>160972</v>
      </c>
      <c r="CE117" s="297">
        <v>106130</v>
      </c>
      <c r="CF117" s="297">
        <v>0</v>
      </c>
      <c r="CG117" s="297">
        <v>0</v>
      </c>
      <c r="CH117" s="297">
        <v>0</v>
      </c>
      <c r="CI117" s="297">
        <v>2339260.2480568499</v>
      </c>
    </row>
    <row r="118" spans="1:87">
      <c r="A118" s="295">
        <v>32505</v>
      </c>
      <c r="B118" s="296" t="s">
        <v>473</v>
      </c>
      <c r="C118" s="299">
        <v>-2327777</v>
      </c>
      <c r="D118" s="297">
        <v>-663937</v>
      </c>
      <c r="E118" s="297">
        <v>-469723</v>
      </c>
      <c r="F118" s="297">
        <v>-273760</v>
      </c>
      <c r="G118" s="297">
        <v>386024</v>
      </c>
      <c r="H118" s="297">
        <v>0</v>
      </c>
      <c r="I118" s="297">
        <v>-3349173</v>
      </c>
      <c r="J118" s="356">
        <v>19358890</v>
      </c>
      <c r="K118" s="357">
        <v>23027118</v>
      </c>
      <c r="L118" s="357">
        <v>16388038</v>
      </c>
      <c r="M118" s="357">
        <v>15677436</v>
      </c>
      <c r="N118" s="357">
        <v>24242678</v>
      </c>
      <c r="O118" s="356">
        <v>1909630</v>
      </c>
      <c r="P118" s="357">
        <v>818886.66</v>
      </c>
      <c r="Q118" s="357">
        <v>1090743.3399999999</v>
      </c>
      <c r="R118" s="398">
        <v>6.6799999999999998E-2</v>
      </c>
      <c r="S118" s="399">
        <v>6.2618530000000002E-4</v>
      </c>
      <c r="T118" s="400">
        <v>19358890</v>
      </c>
      <c r="U118" s="400">
        <v>12258782.335329343</v>
      </c>
      <c r="V118" s="401">
        <v>1.5791853930066462</v>
      </c>
      <c r="W118" s="401">
        <v>7.7152503694909322E-2</v>
      </c>
      <c r="X118" s="397">
        <v>1721219</v>
      </c>
      <c r="Y118" s="297">
        <v>615694</v>
      </c>
      <c r="Z118" s="297">
        <v>615694</v>
      </c>
      <c r="AA118" s="297">
        <v>163277</v>
      </c>
      <c r="AB118" s="297">
        <v>163277</v>
      </c>
      <c r="AC118" s="297">
        <v>163277</v>
      </c>
      <c r="AD118" s="297">
        <v>0</v>
      </c>
      <c r="AE118" s="297">
        <v>1721219</v>
      </c>
      <c r="AF118" s="299">
        <v>1693183</v>
      </c>
      <c r="AG118" s="299">
        <v>697852</v>
      </c>
      <c r="AH118" s="299">
        <v>457318</v>
      </c>
      <c r="AI118" s="299">
        <v>457318</v>
      </c>
      <c r="AJ118" s="299">
        <v>80695</v>
      </c>
      <c r="AK118" s="299">
        <v>0</v>
      </c>
      <c r="AL118" s="299">
        <v>0</v>
      </c>
      <c r="AM118" s="297">
        <v>1693183</v>
      </c>
      <c r="AN118" s="397">
        <v>1583391</v>
      </c>
      <c r="AO118" s="297">
        <v>392859</v>
      </c>
      <c r="AP118" s="297">
        <v>392859</v>
      </c>
      <c r="AQ118" s="297">
        <v>392859</v>
      </c>
      <c r="AR118" s="297">
        <v>202406</v>
      </c>
      <c r="AS118" s="297">
        <v>202406</v>
      </c>
      <c r="AT118" s="297">
        <v>0</v>
      </c>
      <c r="AU118" s="297">
        <v>1583391</v>
      </c>
      <c r="AV118" s="299">
        <v>4704631</v>
      </c>
      <c r="AW118" s="297">
        <v>2344760</v>
      </c>
      <c r="AX118" s="297">
        <v>1213958</v>
      </c>
      <c r="AY118" s="297">
        <v>572956</v>
      </c>
      <c r="AZ118" s="297">
        <v>572956</v>
      </c>
      <c r="BA118" s="297">
        <v>0</v>
      </c>
      <c r="BB118" s="297">
        <v>0</v>
      </c>
      <c r="BC118" s="297">
        <v>4704631</v>
      </c>
      <c r="BD118" s="397">
        <v>27216</v>
      </c>
      <c r="BE118" s="297">
        <v>11285</v>
      </c>
      <c r="BF118" s="297">
        <v>9375</v>
      </c>
      <c r="BG118" s="297">
        <v>6556</v>
      </c>
      <c r="BH118" s="297">
        <v>0</v>
      </c>
      <c r="BI118" s="297">
        <v>0</v>
      </c>
      <c r="BJ118" s="297">
        <v>0</v>
      </c>
      <c r="BK118" s="297">
        <v>27216</v>
      </c>
      <c r="BL118" s="299">
        <v>37120</v>
      </c>
      <c r="BM118" s="297">
        <v>9280</v>
      </c>
      <c r="BN118" s="297">
        <v>9280</v>
      </c>
      <c r="BO118" s="297">
        <v>9280</v>
      </c>
      <c r="BP118" s="297">
        <v>9280</v>
      </c>
      <c r="BQ118" s="297">
        <v>0</v>
      </c>
      <c r="BR118" s="297">
        <v>0</v>
      </c>
      <c r="BS118" s="297">
        <v>37120</v>
      </c>
      <c r="BT118" s="397">
        <v>114292</v>
      </c>
      <c r="BU118" s="297">
        <v>23488</v>
      </c>
      <c r="BV118" s="297">
        <v>23488</v>
      </c>
      <c r="BW118" s="297">
        <v>23488</v>
      </c>
      <c r="BX118" s="297">
        <v>23488</v>
      </c>
      <c r="BY118" s="297">
        <v>20341</v>
      </c>
      <c r="BZ118" s="297">
        <v>0</v>
      </c>
      <c r="CA118" s="297">
        <v>114292</v>
      </c>
      <c r="CB118" s="299">
        <v>360359.05761843</v>
      </c>
      <c r="CC118" s="297">
        <v>319212</v>
      </c>
      <c r="CD118" s="297">
        <v>24797</v>
      </c>
      <c r="CE118" s="297">
        <v>16349</v>
      </c>
      <c r="CF118" s="297">
        <v>0</v>
      </c>
      <c r="CG118" s="297">
        <v>0</v>
      </c>
      <c r="CH118" s="297">
        <v>0</v>
      </c>
      <c r="CI118" s="297">
        <v>360359.05761843</v>
      </c>
    </row>
    <row r="119" spans="1:87">
      <c r="A119" s="295">
        <v>32600</v>
      </c>
      <c r="B119" s="296" t="s">
        <v>474</v>
      </c>
      <c r="C119" s="299">
        <v>-60819861</v>
      </c>
      <c r="D119" s="297">
        <v>-26898366</v>
      </c>
      <c r="E119" s="297">
        <v>-7887461</v>
      </c>
      <c r="F119" s="297">
        <v>-13611738</v>
      </c>
      <c r="G119" s="297">
        <v>4740050</v>
      </c>
      <c r="H119" s="297">
        <v>0</v>
      </c>
      <c r="I119" s="297">
        <v>-104477376</v>
      </c>
      <c r="J119" s="356">
        <v>455719306</v>
      </c>
      <c r="K119" s="357">
        <v>542071490</v>
      </c>
      <c r="L119" s="357">
        <v>385783751</v>
      </c>
      <c r="M119" s="357">
        <v>369055779</v>
      </c>
      <c r="N119" s="357">
        <v>570686448</v>
      </c>
      <c r="O119" s="356">
        <v>44953787</v>
      </c>
      <c r="P119" s="357">
        <v>18026090.41</v>
      </c>
      <c r="Q119" s="357">
        <v>26927696.59</v>
      </c>
      <c r="R119" s="398">
        <v>6.6799999999999984E-2</v>
      </c>
      <c r="S119" s="399">
        <v>1.47407588E-2</v>
      </c>
      <c r="T119" s="400">
        <v>455719306</v>
      </c>
      <c r="U119" s="400">
        <v>269851652.84431142</v>
      </c>
      <c r="V119" s="401">
        <v>1.6887771529156552</v>
      </c>
      <c r="W119" s="401">
        <v>7.7152503694909322E-2</v>
      </c>
      <c r="X119" s="397">
        <v>4414320</v>
      </c>
      <c r="Y119" s="297">
        <v>1471440</v>
      </c>
      <c r="Z119" s="297">
        <v>1471440</v>
      </c>
      <c r="AA119" s="297">
        <v>1471440</v>
      </c>
      <c r="AB119" s="297">
        <v>0</v>
      </c>
      <c r="AC119" s="297">
        <v>0</v>
      </c>
      <c r="AD119" s="297">
        <v>0</v>
      </c>
      <c r="AE119" s="297">
        <v>4414320</v>
      </c>
      <c r="AF119" s="299">
        <v>29390240</v>
      </c>
      <c r="AG119" s="299">
        <v>9428143</v>
      </c>
      <c r="AH119" s="299">
        <v>9012083</v>
      </c>
      <c r="AI119" s="299">
        <v>5223241</v>
      </c>
      <c r="AJ119" s="299">
        <v>5223241</v>
      </c>
      <c r="AK119" s="299">
        <v>503532</v>
      </c>
      <c r="AL119" s="299">
        <v>0</v>
      </c>
      <c r="AM119" s="297">
        <v>29390240</v>
      </c>
      <c r="AN119" s="397">
        <v>37273916</v>
      </c>
      <c r="AO119" s="297">
        <v>9248136</v>
      </c>
      <c r="AP119" s="297">
        <v>9248136</v>
      </c>
      <c r="AQ119" s="297">
        <v>9248136</v>
      </c>
      <c r="AR119" s="297">
        <v>4764754</v>
      </c>
      <c r="AS119" s="297">
        <v>4764754</v>
      </c>
      <c r="AT119" s="297">
        <v>0</v>
      </c>
      <c r="AU119" s="297">
        <v>37273916</v>
      </c>
      <c r="AV119" s="299">
        <v>110749696</v>
      </c>
      <c r="AW119" s="297">
        <v>55196982</v>
      </c>
      <c r="AX119" s="297">
        <v>28577275</v>
      </c>
      <c r="AY119" s="297">
        <v>13487719</v>
      </c>
      <c r="AZ119" s="297">
        <v>13487719</v>
      </c>
      <c r="BA119" s="297">
        <v>0</v>
      </c>
      <c r="BB119" s="297">
        <v>0</v>
      </c>
      <c r="BC119" s="297">
        <v>110749696</v>
      </c>
      <c r="BD119" s="397">
        <v>640678</v>
      </c>
      <c r="BE119" s="297">
        <v>265662</v>
      </c>
      <c r="BF119" s="297">
        <v>220693</v>
      </c>
      <c r="BG119" s="297">
        <v>154323</v>
      </c>
      <c r="BH119" s="297">
        <v>0</v>
      </c>
      <c r="BI119" s="297">
        <v>0</v>
      </c>
      <c r="BJ119" s="297">
        <v>0</v>
      </c>
      <c r="BK119" s="297">
        <v>640678</v>
      </c>
      <c r="BL119" s="299">
        <v>873796</v>
      </c>
      <c r="BM119" s="297">
        <v>218449</v>
      </c>
      <c r="BN119" s="297">
        <v>218449</v>
      </c>
      <c r="BO119" s="297">
        <v>218449</v>
      </c>
      <c r="BP119" s="297">
        <v>218449</v>
      </c>
      <c r="BQ119" s="297">
        <v>0</v>
      </c>
      <c r="BR119" s="297">
        <v>0</v>
      </c>
      <c r="BS119" s="297">
        <v>873796</v>
      </c>
      <c r="BT119" s="397">
        <v>2690501</v>
      </c>
      <c r="BU119" s="297">
        <v>552918</v>
      </c>
      <c r="BV119" s="297">
        <v>552918</v>
      </c>
      <c r="BW119" s="297">
        <v>552918</v>
      </c>
      <c r="BX119" s="297">
        <v>552918</v>
      </c>
      <c r="BY119" s="297">
        <v>478828</v>
      </c>
      <c r="BZ119" s="297">
        <v>0</v>
      </c>
      <c r="CA119" s="297">
        <v>2690501</v>
      </c>
      <c r="CB119" s="299">
        <v>8483057.5705762804</v>
      </c>
      <c r="CC119" s="297">
        <v>7514443</v>
      </c>
      <c r="CD119" s="297">
        <v>583747</v>
      </c>
      <c r="CE119" s="297">
        <v>384868</v>
      </c>
      <c r="CF119" s="297">
        <v>0</v>
      </c>
      <c r="CG119" s="297">
        <v>0</v>
      </c>
      <c r="CH119" s="297">
        <v>0</v>
      </c>
      <c r="CI119" s="297">
        <v>8483057.5705762804</v>
      </c>
    </row>
    <row r="120" spans="1:87">
      <c r="A120" s="295">
        <v>32605</v>
      </c>
      <c r="B120" s="296" t="s">
        <v>475</v>
      </c>
      <c r="C120" s="299">
        <v>-7459807</v>
      </c>
      <c r="D120" s="297">
        <v>-1012418</v>
      </c>
      <c r="E120" s="297">
        <v>895071</v>
      </c>
      <c r="F120" s="297">
        <v>188470</v>
      </c>
      <c r="G120" s="297">
        <v>2062375</v>
      </c>
      <c r="H120" s="297">
        <v>0</v>
      </c>
      <c r="I120" s="297">
        <v>-5326309</v>
      </c>
      <c r="J120" s="356">
        <v>74396017</v>
      </c>
      <c r="K120" s="357">
        <v>88492980</v>
      </c>
      <c r="L120" s="357">
        <v>62979062</v>
      </c>
      <c r="M120" s="357">
        <v>60248226</v>
      </c>
      <c r="N120" s="357">
        <v>93164362</v>
      </c>
      <c r="O120" s="356">
        <v>7338690</v>
      </c>
      <c r="P120" s="357">
        <v>3126284.26</v>
      </c>
      <c r="Q120" s="357">
        <v>4212405.74</v>
      </c>
      <c r="R120" s="398">
        <v>6.6799999999999998E-2</v>
      </c>
      <c r="S120" s="399">
        <v>2.4064236999999998E-3</v>
      </c>
      <c r="T120" s="400">
        <v>74396017</v>
      </c>
      <c r="U120" s="400">
        <v>46800662.574850298</v>
      </c>
      <c r="V120" s="401">
        <v>1.58963597750385</v>
      </c>
      <c r="W120" s="401">
        <v>7.7152503694909322E-2</v>
      </c>
      <c r="X120" s="397">
        <v>8629915</v>
      </c>
      <c r="Y120" s="297">
        <v>2147724</v>
      </c>
      <c r="Z120" s="297">
        <v>2147724</v>
      </c>
      <c r="AA120" s="297">
        <v>1570216</v>
      </c>
      <c r="AB120" s="297">
        <v>1557889</v>
      </c>
      <c r="AC120" s="297">
        <v>1206362</v>
      </c>
      <c r="AD120" s="297">
        <v>0</v>
      </c>
      <c r="AE120" s="297">
        <v>8629915</v>
      </c>
      <c r="AF120" s="299">
        <v>977639</v>
      </c>
      <c r="AG120" s="299">
        <v>977639</v>
      </c>
      <c r="AH120" s="299">
        <v>0</v>
      </c>
      <c r="AI120" s="299">
        <v>0</v>
      </c>
      <c r="AJ120" s="299">
        <v>0</v>
      </c>
      <c r="AK120" s="299">
        <v>0</v>
      </c>
      <c r="AL120" s="299">
        <v>0</v>
      </c>
      <c r="AM120" s="297">
        <v>977639</v>
      </c>
      <c r="AN120" s="397">
        <v>6084954</v>
      </c>
      <c r="AO120" s="297">
        <v>1509755</v>
      </c>
      <c r="AP120" s="297">
        <v>1509755</v>
      </c>
      <c r="AQ120" s="297">
        <v>1509755</v>
      </c>
      <c r="AR120" s="297">
        <v>777844</v>
      </c>
      <c r="AS120" s="297">
        <v>777844</v>
      </c>
      <c r="AT120" s="297">
        <v>0</v>
      </c>
      <c r="AU120" s="297">
        <v>6084954</v>
      </c>
      <c r="AV120" s="299">
        <v>18079849</v>
      </c>
      <c r="AW120" s="297">
        <v>9010888</v>
      </c>
      <c r="AX120" s="297">
        <v>4665230</v>
      </c>
      <c r="AY120" s="297">
        <v>2201865</v>
      </c>
      <c r="AZ120" s="297">
        <v>2201865</v>
      </c>
      <c r="BA120" s="297">
        <v>0</v>
      </c>
      <c r="BB120" s="297">
        <v>0</v>
      </c>
      <c r="BC120" s="297">
        <v>18079849</v>
      </c>
      <c r="BD120" s="397">
        <v>104590</v>
      </c>
      <c r="BE120" s="297">
        <v>43369</v>
      </c>
      <c r="BF120" s="297">
        <v>36028</v>
      </c>
      <c r="BG120" s="297">
        <v>25193</v>
      </c>
      <c r="BH120" s="297">
        <v>0</v>
      </c>
      <c r="BI120" s="297">
        <v>0</v>
      </c>
      <c r="BJ120" s="297">
        <v>0</v>
      </c>
      <c r="BK120" s="297">
        <v>104590</v>
      </c>
      <c r="BL120" s="299">
        <v>142648</v>
      </c>
      <c r="BM120" s="297">
        <v>35662</v>
      </c>
      <c r="BN120" s="297">
        <v>35662</v>
      </c>
      <c r="BO120" s="297">
        <v>35662</v>
      </c>
      <c r="BP120" s="297">
        <v>35662</v>
      </c>
      <c r="BQ120" s="297">
        <v>0</v>
      </c>
      <c r="BR120" s="297">
        <v>0</v>
      </c>
      <c r="BS120" s="297">
        <v>142648</v>
      </c>
      <c r="BT120" s="397">
        <v>439223</v>
      </c>
      <c r="BU120" s="297">
        <v>90264</v>
      </c>
      <c r="BV120" s="297">
        <v>90264</v>
      </c>
      <c r="BW120" s="297">
        <v>90264</v>
      </c>
      <c r="BX120" s="297">
        <v>90264</v>
      </c>
      <c r="BY120" s="297">
        <v>78168</v>
      </c>
      <c r="BZ120" s="297">
        <v>0</v>
      </c>
      <c r="CA120" s="297">
        <v>439223</v>
      </c>
      <c r="CB120" s="299">
        <v>1384856.17078947</v>
      </c>
      <c r="CC120" s="297">
        <v>1226730</v>
      </c>
      <c r="CD120" s="297">
        <v>95296</v>
      </c>
      <c r="CE120" s="297">
        <v>62830</v>
      </c>
      <c r="CF120" s="297">
        <v>0</v>
      </c>
      <c r="CG120" s="297">
        <v>0</v>
      </c>
      <c r="CH120" s="297">
        <v>0</v>
      </c>
      <c r="CI120" s="297">
        <v>1384856.17078947</v>
      </c>
    </row>
    <row r="121" spans="1:87">
      <c r="A121" s="295">
        <v>32700</v>
      </c>
      <c r="B121" s="296" t="s">
        <v>476</v>
      </c>
      <c r="C121" s="299">
        <v>-4606479</v>
      </c>
      <c r="D121" s="297">
        <v>-1977781</v>
      </c>
      <c r="E121" s="297">
        <v>-297909</v>
      </c>
      <c r="F121" s="297">
        <v>-571976</v>
      </c>
      <c r="G121" s="297">
        <v>620299</v>
      </c>
      <c r="H121" s="297">
        <v>0</v>
      </c>
      <c r="I121" s="297">
        <v>-6833846</v>
      </c>
      <c r="J121" s="356">
        <v>43805513</v>
      </c>
      <c r="K121" s="357">
        <v>52106021</v>
      </c>
      <c r="L121" s="357">
        <v>37083035</v>
      </c>
      <c r="M121" s="357">
        <v>35475078</v>
      </c>
      <c r="N121" s="357">
        <v>54856602</v>
      </c>
      <c r="O121" s="356">
        <v>4321133</v>
      </c>
      <c r="P121" s="357">
        <v>1712329.97</v>
      </c>
      <c r="Q121" s="357">
        <v>2608803.0300000003</v>
      </c>
      <c r="R121" s="398">
        <v>6.6799999999999998E-2</v>
      </c>
      <c r="S121" s="399">
        <v>1.4169390999999999E-3</v>
      </c>
      <c r="T121" s="400">
        <v>43805513</v>
      </c>
      <c r="U121" s="400">
        <v>25633682.185628742</v>
      </c>
      <c r="V121" s="401">
        <v>1.7089044282744172</v>
      </c>
      <c r="W121" s="401">
        <v>7.7152503694909322E-2</v>
      </c>
      <c r="X121" s="397">
        <v>1645676</v>
      </c>
      <c r="Y121" s="297">
        <v>826333</v>
      </c>
      <c r="Z121" s="297">
        <v>234359</v>
      </c>
      <c r="AA121" s="297">
        <v>234359</v>
      </c>
      <c r="AB121" s="297">
        <v>234359</v>
      </c>
      <c r="AC121" s="297">
        <v>116266</v>
      </c>
      <c r="AD121" s="297">
        <v>0</v>
      </c>
      <c r="AE121" s="297">
        <v>1645676</v>
      </c>
      <c r="AF121" s="299">
        <v>837532</v>
      </c>
      <c r="AG121" s="299">
        <v>351400</v>
      </c>
      <c r="AH121" s="299">
        <v>351400</v>
      </c>
      <c r="AI121" s="299">
        <v>134732</v>
      </c>
      <c r="AJ121" s="299">
        <v>0</v>
      </c>
      <c r="AK121" s="299">
        <v>0</v>
      </c>
      <c r="AL121" s="299">
        <v>0</v>
      </c>
      <c r="AM121" s="297">
        <v>837532</v>
      </c>
      <c r="AN121" s="397">
        <v>3582914</v>
      </c>
      <c r="AO121" s="297">
        <v>888967</v>
      </c>
      <c r="AP121" s="297">
        <v>888967</v>
      </c>
      <c r="AQ121" s="297">
        <v>888967</v>
      </c>
      <c r="AR121" s="297">
        <v>458007</v>
      </c>
      <c r="AS121" s="297">
        <v>458007</v>
      </c>
      <c r="AT121" s="297">
        <v>0</v>
      </c>
      <c r="AU121" s="297">
        <v>3582914</v>
      </c>
      <c r="AV121" s="299">
        <v>10645692</v>
      </c>
      <c r="AW121" s="297">
        <v>5305749</v>
      </c>
      <c r="AX121" s="297">
        <v>2746959</v>
      </c>
      <c r="AY121" s="297">
        <v>1296492</v>
      </c>
      <c r="AZ121" s="297">
        <v>1296492</v>
      </c>
      <c r="BA121" s="297">
        <v>0</v>
      </c>
      <c r="BB121" s="297">
        <v>0</v>
      </c>
      <c r="BC121" s="297">
        <v>10645692</v>
      </c>
      <c r="BD121" s="397">
        <v>61584</v>
      </c>
      <c r="BE121" s="297">
        <v>25536</v>
      </c>
      <c r="BF121" s="297">
        <v>21214</v>
      </c>
      <c r="BG121" s="297">
        <v>14834</v>
      </c>
      <c r="BH121" s="297">
        <v>0</v>
      </c>
      <c r="BI121" s="297">
        <v>0</v>
      </c>
      <c r="BJ121" s="297">
        <v>0</v>
      </c>
      <c r="BK121" s="297">
        <v>61584</v>
      </c>
      <c r="BL121" s="299">
        <v>83992</v>
      </c>
      <c r="BM121" s="297">
        <v>20998</v>
      </c>
      <c r="BN121" s="297">
        <v>20998</v>
      </c>
      <c r="BO121" s="297">
        <v>20998</v>
      </c>
      <c r="BP121" s="297">
        <v>20998</v>
      </c>
      <c r="BQ121" s="297">
        <v>0</v>
      </c>
      <c r="BR121" s="297">
        <v>0</v>
      </c>
      <c r="BS121" s="297">
        <v>83992</v>
      </c>
      <c r="BT121" s="397">
        <v>258621</v>
      </c>
      <c r="BU121" s="297">
        <v>53149</v>
      </c>
      <c r="BV121" s="297">
        <v>53149</v>
      </c>
      <c r="BW121" s="297">
        <v>53149</v>
      </c>
      <c r="BX121" s="297">
        <v>53149</v>
      </c>
      <c r="BY121" s="297">
        <v>46027</v>
      </c>
      <c r="BZ121" s="297">
        <v>0</v>
      </c>
      <c r="CA121" s="297">
        <v>258621</v>
      </c>
      <c r="CB121" s="299">
        <v>815424.5057792099</v>
      </c>
      <c r="CC121" s="297">
        <v>722317</v>
      </c>
      <c r="CD121" s="297">
        <v>56112</v>
      </c>
      <c r="CE121" s="297">
        <v>36995</v>
      </c>
      <c r="CF121" s="297">
        <v>0</v>
      </c>
      <c r="CG121" s="297">
        <v>0</v>
      </c>
      <c r="CH121" s="297">
        <v>0</v>
      </c>
      <c r="CI121" s="297">
        <v>815424.5057792099</v>
      </c>
    </row>
    <row r="122" spans="1:87">
      <c r="A122" s="295">
        <v>32800</v>
      </c>
      <c r="B122" s="296" t="s">
        <v>477</v>
      </c>
      <c r="C122" s="299">
        <v>-5949178</v>
      </c>
      <c r="D122" s="297">
        <v>-2201936</v>
      </c>
      <c r="E122" s="297">
        <v>-689350</v>
      </c>
      <c r="F122" s="297">
        <v>-1501620</v>
      </c>
      <c r="G122" s="297">
        <v>28202</v>
      </c>
      <c r="H122" s="297">
        <v>0</v>
      </c>
      <c r="I122" s="297">
        <v>-10313882</v>
      </c>
      <c r="J122" s="356">
        <v>59358397</v>
      </c>
      <c r="K122" s="357">
        <v>70605950</v>
      </c>
      <c r="L122" s="357">
        <v>50249144</v>
      </c>
      <c r="M122" s="357">
        <v>48070290</v>
      </c>
      <c r="N122" s="357">
        <v>74333109</v>
      </c>
      <c r="O122" s="356">
        <v>5855325</v>
      </c>
      <c r="P122" s="357">
        <v>2315391.23</v>
      </c>
      <c r="Q122" s="357">
        <v>3539933.77</v>
      </c>
      <c r="R122" s="398">
        <v>6.6799999999999998E-2</v>
      </c>
      <c r="S122" s="399">
        <v>1.9200148000000001E-3</v>
      </c>
      <c r="T122" s="400">
        <v>59358397</v>
      </c>
      <c r="U122" s="400">
        <v>34661545.359281436</v>
      </c>
      <c r="V122" s="401">
        <v>1.7125144417170484</v>
      </c>
      <c r="W122" s="401">
        <v>7.7152503694909322E-2</v>
      </c>
      <c r="X122" s="397">
        <v>3315278</v>
      </c>
      <c r="Y122" s="297">
        <v>1591145</v>
      </c>
      <c r="Z122" s="297">
        <v>974234</v>
      </c>
      <c r="AA122" s="297">
        <v>504114</v>
      </c>
      <c r="AB122" s="297">
        <v>245785</v>
      </c>
      <c r="AC122" s="297">
        <v>0</v>
      </c>
      <c r="AD122" s="297">
        <v>0</v>
      </c>
      <c r="AE122" s="297">
        <v>3315278</v>
      </c>
      <c r="AF122" s="299">
        <v>3273930</v>
      </c>
      <c r="AG122" s="299">
        <v>654786</v>
      </c>
      <c r="AH122" s="299">
        <v>654786</v>
      </c>
      <c r="AI122" s="299">
        <v>654786</v>
      </c>
      <c r="AJ122" s="299">
        <v>654786</v>
      </c>
      <c r="AK122" s="299">
        <v>654786</v>
      </c>
      <c r="AL122" s="299">
        <v>0</v>
      </c>
      <c r="AM122" s="297">
        <v>3273930</v>
      </c>
      <c r="AN122" s="397">
        <v>4855006</v>
      </c>
      <c r="AO122" s="297">
        <v>1204589</v>
      </c>
      <c r="AP122" s="297">
        <v>1204589</v>
      </c>
      <c r="AQ122" s="297">
        <v>1204589</v>
      </c>
      <c r="AR122" s="297">
        <v>620619</v>
      </c>
      <c r="AS122" s="297">
        <v>620619</v>
      </c>
      <c r="AT122" s="297">
        <v>0</v>
      </c>
      <c r="AU122" s="297">
        <v>4855006</v>
      </c>
      <c r="AV122" s="299">
        <v>14425381</v>
      </c>
      <c r="AW122" s="297">
        <v>7189523</v>
      </c>
      <c r="AX122" s="297">
        <v>3722250</v>
      </c>
      <c r="AY122" s="297">
        <v>1756804</v>
      </c>
      <c r="AZ122" s="297">
        <v>1756804</v>
      </c>
      <c r="BA122" s="297">
        <v>0</v>
      </c>
      <c r="BB122" s="297">
        <v>0</v>
      </c>
      <c r="BC122" s="297">
        <v>14425381</v>
      </c>
      <c r="BD122" s="397">
        <v>83450</v>
      </c>
      <c r="BE122" s="297">
        <v>34603</v>
      </c>
      <c r="BF122" s="297">
        <v>28746</v>
      </c>
      <c r="BG122" s="297">
        <v>20101</v>
      </c>
      <c r="BH122" s="297">
        <v>0</v>
      </c>
      <c r="BI122" s="297">
        <v>0</v>
      </c>
      <c r="BJ122" s="297">
        <v>0</v>
      </c>
      <c r="BK122" s="297">
        <v>83450</v>
      </c>
      <c r="BL122" s="299">
        <v>113812</v>
      </c>
      <c r="BM122" s="297">
        <v>28453</v>
      </c>
      <c r="BN122" s="297">
        <v>28453</v>
      </c>
      <c r="BO122" s="297">
        <v>28453</v>
      </c>
      <c r="BP122" s="297">
        <v>28453</v>
      </c>
      <c r="BQ122" s="297">
        <v>0</v>
      </c>
      <c r="BR122" s="297">
        <v>0</v>
      </c>
      <c r="BS122" s="297">
        <v>113812</v>
      </c>
      <c r="BT122" s="397">
        <v>350443</v>
      </c>
      <c r="BU122" s="297">
        <v>72019</v>
      </c>
      <c r="BV122" s="297">
        <v>72019</v>
      </c>
      <c r="BW122" s="297">
        <v>72019</v>
      </c>
      <c r="BX122" s="297">
        <v>72019</v>
      </c>
      <c r="BY122" s="297">
        <v>62368</v>
      </c>
      <c r="BZ122" s="297">
        <v>0</v>
      </c>
      <c r="CA122" s="297">
        <v>350443</v>
      </c>
      <c r="CB122" s="299">
        <v>1104936.06914988</v>
      </c>
      <c r="CC122" s="297">
        <v>978772</v>
      </c>
      <c r="CD122" s="297">
        <v>76034</v>
      </c>
      <c r="CE122" s="297">
        <v>50130</v>
      </c>
      <c r="CF122" s="297">
        <v>0</v>
      </c>
      <c r="CG122" s="297">
        <v>0</v>
      </c>
      <c r="CH122" s="297">
        <v>0</v>
      </c>
      <c r="CI122" s="297">
        <v>1104936.06914988</v>
      </c>
    </row>
    <row r="123" spans="1:87">
      <c r="A123" s="295">
        <v>32900</v>
      </c>
      <c r="B123" s="296" t="s">
        <v>478</v>
      </c>
      <c r="C123" s="299">
        <v>-22515900</v>
      </c>
      <c r="D123" s="297">
        <v>-12390972</v>
      </c>
      <c r="E123" s="297">
        <v>-5683903</v>
      </c>
      <c r="F123" s="297">
        <v>-5376748</v>
      </c>
      <c r="G123" s="297">
        <v>-185204</v>
      </c>
      <c r="H123" s="297">
        <v>0</v>
      </c>
      <c r="I123" s="297">
        <v>-46152727</v>
      </c>
      <c r="J123" s="356">
        <v>161393072</v>
      </c>
      <c r="K123" s="357">
        <v>191974713</v>
      </c>
      <c r="L123" s="357">
        <v>136625383</v>
      </c>
      <c r="M123" s="357">
        <v>130701168</v>
      </c>
      <c r="N123" s="357">
        <v>202108705</v>
      </c>
      <c r="O123" s="356">
        <v>15920391</v>
      </c>
      <c r="P123" s="357">
        <v>6235956.2300000004</v>
      </c>
      <c r="Q123" s="357">
        <v>9684434.7699999996</v>
      </c>
      <c r="R123" s="398">
        <v>6.6799999999999998E-2</v>
      </c>
      <c r="S123" s="399">
        <v>5.2204423000000002E-3</v>
      </c>
      <c r="T123" s="400">
        <v>161393072</v>
      </c>
      <c r="U123" s="400">
        <v>93352638.173652709</v>
      </c>
      <c r="V123" s="401">
        <v>1.7288538937676281</v>
      </c>
      <c r="W123" s="401">
        <v>7.7152503694909322E-2</v>
      </c>
      <c r="X123" s="397">
        <v>1741028</v>
      </c>
      <c r="Y123" s="297">
        <v>1741028</v>
      </c>
      <c r="Z123" s="297">
        <v>0</v>
      </c>
      <c r="AA123" s="297">
        <v>0</v>
      </c>
      <c r="AB123" s="297">
        <v>0</v>
      </c>
      <c r="AC123" s="297">
        <v>0</v>
      </c>
      <c r="AD123" s="297">
        <v>0</v>
      </c>
      <c r="AE123" s="297">
        <v>1741028</v>
      </c>
      <c r="AF123" s="299">
        <v>19738299</v>
      </c>
      <c r="AG123" s="299">
        <v>5535431</v>
      </c>
      <c r="AH123" s="299">
        <v>5535431</v>
      </c>
      <c r="AI123" s="299">
        <v>4219258</v>
      </c>
      <c r="AJ123" s="299">
        <v>2405960</v>
      </c>
      <c r="AK123" s="299">
        <v>2042219</v>
      </c>
      <c r="AL123" s="299">
        <v>0</v>
      </c>
      <c r="AM123" s="297">
        <v>19738299</v>
      </c>
      <c r="AN123" s="397">
        <v>13200564</v>
      </c>
      <c r="AO123" s="297">
        <v>3275229</v>
      </c>
      <c r="AP123" s="297">
        <v>3275229</v>
      </c>
      <c r="AQ123" s="297">
        <v>3275229</v>
      </c>
      <c r="AR123" s="297">
        <v>1687438</v>
      </c>
      <c r="AS123" s="297">
        <v>1687438</v>
      </c>
      <c r="AT123" s="297">
        <v>0</v>
      </c>
      <c r="AU123" s="297">
        <v>13200564</v>
      </c>
      <c r="AV123" s="299">
        <v>39222024</v>
      </c>
      <c r="AW123" s="297">
        <v>19548021</v>
      </c>
      <c r="AX123" s="297">
        <v>10120647</v>
      </c>
      <c r="AY123" s="297">
        <v>4776678</v>
      </c>
      <c r="AZ123" s="297">
        <v>4776678</v>
      </c>
      <c r="BA123" s="297">
        <v>0</v>
      </c>
      <c r="BB123" s="297">
        <v>0</v>
      </c>
      <c r="BC123" s="297">
        <v>39222024</v>
      </c>
      <c r="BD123" s="397">
        <v>226897</v>
      </c>
      <c r="BE123" s="297">
        <v>94084</v>
      </c>
      <c r="BF123" s="297">
        <v>78159</v>
      </c>
      <c r="BG123" s="297">
        <v>54654</v>
      </c>
      <c r="BH123" s="297">
        <v>0</v>
      </c>
      <c r="BI123" s="297">
        <v>0</v>
      </c>
      <c r="BJ123" s="297">
        <v>0</v>
      </c>
      <c r="BK123" s="297">
        <v>226897</v>
      </c>
      <c r="BL123" s="299">
        <v>309456</v>
      </c>
      <c r="BM123" s="297">
        <v>77364</v>
      </c>
      <c r="BN123" s="297">
        <v>77364</v>
      </c>
      <c r="BO123" s="297">
        <v>77364</v>
      </c>
      <c r="BP123" s="297">
        <v>77364</v>
      </c>
      <c r="BQ123" s="297">
        <v>0</v>
      </c>
      <c r="BR123" s="297">
        <v>0</v>
      </c>
      <c r="BS123" s="297">
        <v>309456</v>
      </c>
      <c r="BT123" s="397">
        <v>952841</v>
      </c>
      <c r="BU123" s="297">
        <v>195816</v>
      </c>
      <c r="BV123" s="297">
        <v>195816</v>
      </c>
      <c r="BW123" s="297">
        <v>195816</v>
      </c>
      <c r="BX123" s="297">
        <v>195816</v>
      </c>
      <c r="BY123" s="297">
        <v>169577</v>
      </c>
      <c r="BZ123" s="297">
        <v>0</v>
      </c>
      <c r="CA123" s="297">
        <v>952841</v>
      </c>
      <c r="CB123" s="299">
        <v>3004276.3181751301</v>
      </c>
      <c r="CC123" s="297">
        <v>2661241</v>
      </c>
      <c r="CD123" s="297">
        <v>206734</v>
      </c>
      <c r="CE123" s="297">
        <v>136301</v>
      </c>
      <c r="CF123" s="297">
        <v>0</v>
      </c>
      <c r="CG123" s="297">
        <v>0</v>
      </c>
      <c r="CH123" s="297">
        <v>0</v>
      </c>
      <c r="CI123" s="297">
        <v>3004276.3181751301</v>
      </c>
    </row>
    <row r="124" spans="1:87">
      <c r="A124" s="295">
        <v>32901</v>
      </c>
      <c r="B124" s="296" t="s">
        <v>479</v>
      </c>
      <c r="C124" s="299">
        <v>-1025001</v>
      </c>
      <c r="D124" s="297">
        <v>-463988</v>
      </c>
      <c r="E124" s="297">
        <v>-328991</v>
      </c>
      <c r="F124" s="297">
        <v>-133981</v>
      </c>
      <c r="G124" s="297">
        <v>-50502</v>
      </c>
      <c r="H124" s="297">
        <v>0</v>
      </c>
      <c r="I124" s="297">
        <v>-2002463</v>
      </c>
      <c r="J124" s="356">
        <v>3579262</v>
      </c>
      <c r="K124" s="357">
        <v>4257480</v>
      </c>
      <c r="L124" s="357">
        <v>3029982</v>
      </c>
      <c r="M124" s="357">
        <v>2898599</v>
      </c>
      <c r="N124" s="357">
        <v>4482225</v>
      </c>
      <c r="O124" s="356">
        <v>353071</v>
      </c>
      <c r="P124" s="357">
        <v>107603.06</v>
      </c>
      <c r="Q124" s="357">
        <v>245467.94</v>
      </c>
      <c r="R124" s="398">
        <v>6.6799999999999998E-2</v>
      </c>
      <c r="S124" s="399">
        <v>1.157753E-4</v>
      </c>
      <c r="T124" s="400">
        <v>3579262</v>
      </c>
      <c r="U124" s="400">
        <v>1610824.251497006</v>
      </c>
      <c r="V124" s="401">
        <v>2.2220065265801918</v>
      </c>
      <c r="W124" s="401">
        <v>7.7152503694909322E-2</v>
      </c>
      <c r="X124" s="397">
        <v>94356</v>
      </c>
      <c r="Y124" s="297">
        <v>23589</v>
      </c>
      <c r="Z124" s="297">
        <v>23589</v>
      </c>
      <c r="AA124" s="297">
        <v>23589</v>
      </c>
      <c r="AB124" s="297">
        <v>23589</v>
      </c>
      <c r="AC124" s="297">
        <v>0</v>
      </c>
      <c r="AD124" s="297">
        <v>0</v>
      </c>
      <c r="AE124" s="297">
        <v>94356</v>
      </c>
      <c r="AF124" s="299">
        <v>1472408</v>
      </c>
      <c r="AG124" s="299">
        <v>633398</v>
      </c>
      <c r="AH124" s="299">
        <v>335540</v>
      </c>
      <c r="AI124" s="299">
        <v>320098</v>
      </c>
      <c r="AJ124" s="299">
        <v>91686</v>
      </c>
      <c r="AK124" s="299">
        <v>91686</v>
      </c>
      <c r="AL124" s="299">
        <v>0</v>
      </c>
      <c r="AM124" s="297">
        <v>1472408</v>
      </c>
      <c r="AN124" s="397">
        <v>292753</v>
      </c>
      <c r="AO124" s="297">
        <v>72636</v>
      </c>
      <c r="AP124" s="297">
        <v>72636</v>
      </c>
      <c r="AQ124" s="297">
        <v>72636</v>
      </c>
      <c r="AR124" s="297">
        <v>37423</v>
      </c>
      <c r="AS124" s="297">
        <v>37423</v>
      </c>
      <c r="AT124" s="297">
        <v>0</v>
      </c>
      <c r="AU124" s="297">
        <v>292753</v>
      </c>
      <c r="AV124" s="299">
        <v>869838</v>
      </c>
      <c r="AW124" s="297">
        <v>433522</v>
      </c>
      <c r="AX124" s="297">
        <v>224449</v>
      </c>
      <c r="AY124" s="297">
        <v>105934</v>
      </c>
      <c r="AZ124" s="297">
        <v>105934</v>
      </c>
      <c r="BA124" s="297">
        <v>0</v>
      </c>
      <c r="BB124" s="297">
        <v>0</v>
      </c>
      <c r="BC124" s="297">
        <v>869838</v>
      </c>
      <c r="BD124" s="397">
        <v>5032</v>
      </c>
      <c r="BE124" s="297">
        <v>2087</v>
      </c>
      <c r="BF124" s="297">
        <v>1733</v>
      </c>
      <c r="BG124" s="297">
        <v>1212</v>
      </c>
      <c r="BH124" s="297">
        <v>0</v>
      </c>
      <c r="BI124" s="297">
        <v>0</v>
      </c>
      <c r="BJ124" s="297">
        <v>0</v>
      </c>
      <c r="BK124" s="297">
        <v>5032</v>
      </c>
      <c r="BL124" s="299">
        <v>6864</v>
      </c>
      <c r="BM124" s="297">
        <v>1716</v>
      </c>
      <c r="BN124" s="297">
        <v>1716</v>
      </c>
      <c r="BO124" s="297">
        <v>1716</v>
      </c>
      <c r="BP124" s="297">
        <v>1716</v>
      </c>
      <c r="BQ124" s="297">
        <v>0</v>
      </c>
      <c r="BR124" s="297">
        <v>0</v>
      </c>
      <c r="BS124" s="297">
        <v>6864</v>
      </c>
      <c r="BT124" s="397">
        <v>21131</v>
      </c>
      <c r="BU124" s="297">
        <v>4343</v>
      </c>
      <c r="BV124" s="297">
        <v>4343</v>
      </c>
      <c r="BW124" s="297">
        <v>4343</v>
      </c>
      <c r="BX124" s="297">
        <v>4343</v>
      </c>
      <c r="BY124" s="297">
        <v>3761</v>
      </c>
      <c r="BZ124" s="297">
        <v>0</v>
      </c>
      <c r="CA124" s="297">
        <v>21131</v>
      </c>
      <c r="CB124" s="299">
        <v>66626.728547430001</v>
      </c>
      <c r="CC124" s="297">
        <v>59019</v>
      </c>
      <c r="CD124" s="297">
        <v>4585</v>
      </c>
      <c r="CE124" s="297">
        <v>3023</v>
      </c>
      <c r="CF124" s="297">
        <v>0</v>
      </c>
      <c r="CG124" s="297">
        <v>0</v>
      </c>
      <c r="CH124" s="297">
        <v>0</v>
      </c>
      <c r="CI124" s="297">
        <v>66626.728547430001</v>
      </c>
    </row>
    <row r="125" spans="1:87">
      <c r="A125" s="295">
        <v>32904</v>
      </c>
      <c r="B125" s="296" t="s">
        <v>835</v>
      </c>
      <c r="C125" s="299">
        <v>99440</v>
      </c>
      <c r="D125" s="297">
        <v>170121</v>
      </c>
      <c r="E125" s="297">
        <v>202233</v>
      </c>
      <c r="F125" s="297">
        <v>193261</v>
      </c>
      <c r="G125" s="297">
        <v>38123</v>
      </c>
      <c r="H125" s="297">
        <v>0</v>
      </c>
      <c r="I125" s="297">
        <v>703178</v>
      </c>
      <c r="J125" s="356">
        <v>961361</v>
      </c>
      <c r="K125" s="357">
        <v>1143524</v>
      </c>
      <c r="L125" s="357">
        <v>813828</v>
      </c>
      <c r="M125" s="357">
        <v>778540</v>
      </c>
      <c r="N125" s="357">
        <v>1203889</v>
      </c>
      <c r="O125" s="356">
        <v>94832</v>
      </c>
      <c r="P125" s="357">
        <v>36958.660000000003</v>
      </c>
      <c r="Q125" s="357">
        <v>57873.34</v>
      </c>
      <c r="R125" s="398">
        <v>6.6799999999999998E-2</v>
      </c>
      <c r="S125" s="399">
        <v>3.1096300000000002E-5</v>
      </c>
      <c r="T125" s="400">
        <v>961361</v>
      </c>
      <c r="U125" s="400">
        <v>553273.3532934133</v>
      </c>
      <c r="V125" s="401">
        <v>1.7375877480406483</v>
      </c>
      <c r="W125" s="401">
        <v>7.7152503694909322E-2</v>
      </c>
      <c r="X125" s="397">
        <v>870889</v>
      </c>
      <c r="Y125" s="297">
        <v>210957</v>
      </c>
      <c r="Z125" s="297">
        <v>210957</v>
      </c>
      <c r="AA125" s="297">
        <v>210957</v>
      </c>
      <c r="AB125" s="297">
        <v>210957</v>
      </c>
      <c r="AC125" s="297">
        <v>27061</v>
      </c>
      <c r="AD125" s="297">
        <v>0</v>
      </c>
      <c r="AE125" s="297">
        <v>870889</v>
      </c>
      <c r="AF125" s="299">
        <v>0</v>
      </c>
      <c r="AG125" s="299">
        <v>0</v>
      </c>
      <c r="AH125" s="299">
        <v>0</v>
      </c>
      <c r="AI125" s="299">
        <v>0</v>
      </c>
      <c r="AJ125" s="299">
        <v>0</v>
      </c>
      <c r="AK125" s="299">
        <v>0</v>
      </c>
      <c r="AL125" s="299">
        <v>0</v>
      </c>
      <c r="AM125" s="297">
        <v>0</v>
      </c>
      <c r="AN125" s="397">
        <v>78631</v>
      </c>
      <c r="AO125" s="297">
        <v>19509</v>
      </c>
      <c r="AP125" s="297">
        <v>19509</v>
      </c>
      <c r="AQ125" s="297">
        <v>19509</v>
      </c>
      <c r="AR125" s="297">
        <v>10051</v>
      </c>
      <c r="AS125" s="297">
        <v>10051</v>
      </c>
      <c r="AT125" s="297">
        <v>0</v>
      </c>
      <c r="AU125" s="297">
        <v>78631</v>
      </c>
      <c r="AV125" s="299">
        <v>233632</v>
      </c>
      <c r="AW125" s="297">
        <v>116441</v>
      </c>
      <c r="AX125" s="297">
        <v>60285</v>
      </c>
      <c r="AY125" s="297">
        <v>28453</v>
      </c>
      <c r="AZ125" s="297">
        <v>28453</v>
      </c>
      <c r="BA125" s="297">
        <v>0</v>
      </c>
      <c r="BB125" s="297">
        <v>0</v>
      </c>
      <c r="BC125" s="297">
        <v>233632</v>
      </c>
      <c r="BD125" s="397">
        <v>1352</v>
      </c>
      <c r="BE125" s="297">
        <v>560</v>
      </c>
      <c r="BF125" s="297">
        <v>466</v>
      </c>
      <c r="BG125" s="297">
        <v>326</v>
      </c>
      <c r="BH125" s="297">
        <v>0</v>
      </c>
      <c r="BI125" s="297">
        <v>0</v>
      </c>
      <c r="BJ125" s="297">
        <v>0</v>
      </c>
      <c r="BK125" s="297">
        <v>1352</v>
      </c>
      <c r="BL125" s="299">
        <v>1844</v>
      </c>
      <c r="BM125" s="297">
        <v>461</v>
      </c>
      <c r="BN125" s="297">
        <v>461</v>
      </c>
      <c r="BO125" s="297">
        <v>461</v>
      </c>
      <c r="BP125" s="297">
        <v>461</v>
      </c>
      <c r="BQ125" s="297">
        <v>0</v>
      </c>
      <c r="BR125" s="297">
        <v>0</v>
      </c>
      <c r="BS125" s="297">
        <v>1844</v>
      </c>
      <c r="BT125" s="397">
        <v>5676</v>
      </c>
      <c r="BU125" s="297">
        <v>1166</v>
      </c>
      <c r="BV125" s="297">
        <v>1166</v>
      </c>
      <c r="BW125" s="297">
        <v>1166</v>
      </c>
      <c r="BX125" s="297">
        <v>1166</v>
      </c>
      <c r="BY125" s="297">
        <v>1010</v>
      </c>
      <c r="BZ125" s="297">
        <v>0</v>
      </c>
      <c r="CA125" s="297">
        <v>5676</v>
      </c>
      <c r="CB125" s="299">
        <v>17895.395122530001</v>
      </c>
      <c r="CC125" s="297">
        <v>15852</v>
      </c>
      <c r="CD125" s="297">
        <v>1231</v>
      </c>
      <c r="CE125" s="297">
        <v>812</v>
      </c>
      <c r="CF125" s="297">
        <v>0</v>
      </c>
      <c r="CG125" s="297">
        <v>0</v>
      </c>
      <c r="CH125" s="297">
        <v>0</v>
      </c>
      <c r="CI125" s="297">
        <v>17895.395122530001</v>
      </c>
    </row>
    <row r="126" spans="1:87">
      <c r="A126" s="295">
        <v>32905</v>
      </c>
      <c r="B126" s="296" t="s">
        <v>480</v>
      </c>
      <c r="C126" s="299">
        <v>-3210638</v>
      </c>
      <c r="D126" s="297">
        <v>-1210651</v>
      </c>
      <c r="E126" s="297">
        <v>-527733</v>
      </c>
      <c r="F126" s="297">
        <v>-333879</v>
      </c>
      <c r="G126" s="297">
        <v>346327</v>
      </c>
      <c r="H126" s="297">
        <v>0</v>
      </c>
      <c r="I126" s="297">
        <v>-4936574</v>
      </c>
      <c r="J126" s="356">
        <v>23295373</v>
      </c>
      <c r="K126" s="357">
        <v>27709507</v>
      </c>
      <c r="L126" s="357">
        <v>19720420</v>
      </c>
      <c r="M126" s="357">
        <v>18865323</v>
      </c>
      <c r="N126" s="357">
        <v>29172241</v>
      </c>
      <c r="O126" s="356">
        <v>2297939</v>
      </c>
      <c r="P126" s="357">
        <v>959430.13</v>
      </c>
      <c r="Q126" s="357">
        <v>1338508.8700000001</v>
      </c>
      <c r="R126" s="398">
        <v>6.6799999999999998E-2</v>
      </c>
      <c r="S126" s="399">
        <v>7.5351529999999995E-4</v>
      </c>
      <c r="T126" s="400">
        <v>23295373</v>
      </c>
      <c r="U126" s="400">
        <v>14362726.497005988</v>
      </c>
      <c r="V126" s="401">
        <v>1.6219325073728923</v>
      </c>
      <c r="W126" s="401">
        <v>7.7152503694909322E-2</v>
      </c>
      <c r="X126" s="397">
        <v>648379</v>
      </c>
      <c r="Y126" s="297">
        <v>190123</v>
      </c>
      <c r="Z126" s="297">
        <v>190123</v>
      </c>
      <c r="AA126" s="297">
        <v>94923</v>
      </c>
      <c r="AB126" s="297">
        <v>94923</v>
      </c>
      <c r="AC126" s="297">
        <v>78287</v>
      </c>
      <c r="AD126" s="297">
        <v>0</v>
      </c>
      <c r="AE126" s="297">
        <v>648379</v>
      </c>
      <c r="AF126" s="299">
        <v>1521012</v>
      </c>
      <c r="AG126" s="299">
        <v>698512</v>
      </c>
      <c r="AH126" s="299">
        <v>411250</v>
      </c>
      <c r="AI126" s="299">
        <v>411250</v>
      </c>
      <c r="AJ126" s="299">
        <v>0</v>
      </c>
      <c r="AK126" s="299">
        <v>0</v>
      </c>
      <c r="AL126" s="299">
        <v>0</v>
      </c>
      <c r="AM126" s="297">
        <v>1521012</v>
      </c>
      <c r="AN126" s="397">
        <v>1905361</v>
      </c>
      <c r="AO126" s="297">
        <v>472744</v>
      </c>
      <c r="AP126" s="297">
        <v>472744</v>
      </c>
      <c r="AQ126" s="297">
        <v>472744</v>
      </c>
      <c r="AR126" s="297">
        <v>243564</v>
      </c>
      <c r="AS126" s="297">
        <v>243564</v>
      </c>
      <c r="AT126" s="297">
        <v>0</v>
      </c>
      <c r="AU126" s="297">
        <v>1905361</v>
      </c>
      <c r="AV126" s="299">
        <v>5661282</v>
      </c>
      <c r="AW126" s="297">
        <v>2821549</v>
      </c>
      <c r="AX126" s="297">
        <v>1460808</v>
      </c>
      <c r="AY126" s="297">
        <v>689463</v>
      </c>
      <c r="AZ126" s="297">
        <v>689463</v>
      </c>
      <c r="BA126" s="297">
        <v>0</v>
      </c>
      <c r="BB126" s="297">
        <v>0</v>
      </c>
      <c r="BC126" s="297">
        <v>5661282</v>
      </c>
      <c r="BD126" s="397">
        <v>32750</v>
      </c>
      <c r="BE126" s="297">
        <v>13580</v>
      </c>
      <c r="BF126" s="297">
        <v>11281</v>
      </c>
      <c r="BG126" s="297">
        <v>7889</v>
      </c>
      <c r="BH126" s="297">
        <v>0</v>
      </c>
      <c r="BI126" s="297">
        <v>0</v>
      </c>
      <c r="BJ126" s="297">
        <v>0</v>
      </c>
      <c r="BK126" s="297">
        <v>32750</v>
      </c>
      <c r="BL126" s="299">
        <v>44668</v>
      </c>
      <c r="BM126" s="297">
        <v>11167</v>
      </c>
      <c r="BN126" s="297">
        <v>11167</v>
      </c>
      <c r="BO126" s="297">
        <v>11167</v>
      </c>
      <c r="BP126" s="297">
        <v>11167</v>
      </c>
      <c r="BQ126" s="297">
        <v>0</v>
      </c>
      <c r="BR126" s="297">
        <v>0</v>
      </c>
      <c r="BS126" s="297">
        <v>44668</v>
      </c>
      <c r="BT126" s="397">
        <v>137533</v>
      </c>
      <c r="BU126" s="297">
        <v>28264</v>
      </c>
      <c r="BV126" s="297">
        <v>28264</v>
      </c>
      <c r="BW126" s="297">
        <v>28264</v>
      </c>
      <c r="BX126" s="297">
        <v>28264</v>
      </c>
      <c r="BY126" s="297">
        <v>24477</v>
      </c>
      <c r="BZ126" s="297">
        <v>0</v>
      </c>
      <c r="CA126" s="297">
        <v>137533</v>
      </c>
      <c r="CB126" s="299">
        <v>433635.32074142998</v>
      </c>
      <c r="CC126" s="297">
        <v>384122</v>
      </c>
      <c r="CD126" s="297">
        <v>29840</v>
      </c>
      <c r="CE126" s="297">
        <v>19674</v>
      </c>
      <c r="CF126" s="297">
        <v>0</v>
      </c>
      <c r="CG126" s="297">
        <v>0</v>
      </c>
      <c r="CH126" s="297">
        <v>0</v>
      </c>
      <c r="CI126" s="297">
        <v>433635.32074142998</v>
      </c>
    </row>
    <row r="127" spans="1:87">
      <c r="A127" s="295">
        <v>32910</v>
      </c>
      <c r="B127" s="296" t="s">
        <v>481</v>
      </c>
      <c r="C127" s="299">
        <v>-3962907</v>
      </c>
      <c r="D127" s="297">
        <v>-2142472</v>
      </c>
      <c r="E127" s="297">
        <v>-855116</v>
      </c>
      <c r="F127" s="297">
        <v>-1301311</v>
      </c>
      <c r="G127" s="297">
        <v>131930</v>
      </c>
      <c r="H127" s="297">
        <v>0</v>
      </c>
      <c r="I127" s="297">
        <v>-8129876</v>
      </c>
      <c r="J127" s="356">
        <v>30190589</v>
      </c>
      <c r="K127" s="357">
        <v>35911266</v>
      </c>
      <c r="L127" s="357">
        <v>25557483</v>
      </c>
      <c r="M127" s="357">
        <v>24449285</v>
      </c>
      <c r="N127" s="357">
        <v>37806956</v>
      </c>
      <c r="O127" s="356">
        <v>2978108</v>
      </c>
      <c r="P127" s="357">
        <v>1159768.6100000001</v>
      </c>
      <c r="Q127" s="357">
        <v>1818339.39</v>
      </c>
      <c r="R127" s="398">
        <v>6.6799999999999998E-2</v>
      </c>
      <c r="S127" s="399">
        <v>9.7654890000000002E-4</v>
      </c>
      <c r="T127" s="400">
        <v>30190589</v>
      </c>
      <c r="U127" s="400">
        <v>17361805.538922157</v>
      </c>
      <c r="V127" s="401">
        <v>1.7389083717311506</v>
      </c>
      <c r="W127" s="401">
        <v>7.7152503694909322E-2</v>
      </c>
      <c r="X127" s="397">
        <v>892596</v>
      </c>
      <c r="Y127" s="297">
        <v>563692</v>
      </c>
      <c r="Z127" s="297">
        <v>164452</v>
      </c>
      <c r="AA127" s="297">
        <v>164452</v>
      </c>
      <c r="AB127" s="297">
        <v>0</v>
      </c>
      <c r="AC127" s="297">
        <v>0</v>
      </c>
      <c r="AD127" s="297">
        <v>0</v>
      </c>
      <c r="AE127" s="297">
        <v>892596</v>
      </c>
      <c r="AF127" s="299">
        <v>3755642</v>
      </c>
      <c r="AG127" s="299">
        <v>1024509</v>
      </c>
      <c r="AH127" s="299">
        <v>1024509</v>
      </c>
      <c r="AI127" s="299">
        <v>745588</v>
      </c>
      <c r="AJ127" s="299">
        <v>745588</v>
      </c>
      <c r="AK127" s="299">
        <v>215448</v>
      </c>
      <c r="AL127" s="299">
        <v>0</v>
      </c>
      <c r="AM127" s="297">
        <v>3755642</v>
      </c>
      <c r="AN127" s="397">
        <v>2469330</v>
      </c>
      <c r="AO127" s="297">
        <v>612672</v>
      </c>
      <c r="AP127" s="297">
        <v>612672</v>
      </c>
      <c r="AQ127" s="297">
        <v>612672</v>
      </c>
      <c r="AR127" s="297">
        <v>315656</v>
      </c>
      <c r="AS127" s="297">
        <v>315656</v>
      </c>
      <c r="AT127" s="297">
        <v>0</v>
      </c>
      <c r="AU127" s="297">
        <v>2469330</v>
      </c>
      <c r="AV127" s="299">
        <v>7336969</v>
      </c>
      <c r="AW127" s="297">
        <v>3656701</v>
      </c>
      <c r="AX127" s="297">
        <v>1893193</v>
      </c>
      <c r="AY127" s="297">
        <v>893537</v>
      </c>
      <c r="AZ127" s="297">
        <v>893537</v>
      </c>
      <c r="BA127" s="297">
        <v>0</v>
      </c>
      <c r="BB127" s="297">
        <v>0</v>
      </c>
      <c r="BC127" s="297">
        <v>7336969</v>
      </c>
      <c r="BD127" s="397">
        <v>42445</v>
      </c>
      <c r="BE127" s="297">
        <v>17600</v>
      </c>
      <c r="BF127" s="297">
        <v>14621</v>
      </c>
      <c r="BG127" s="297">
        <v>10224</v>
      </c>
      <c r="BH127" s="297">
        <v>0</v>
      </c>
      <c r="BI127" s="297">
        <v>0</v>
      </c>
      <c r="BJ127" s="297">
        <v>0</v>
      </c>
      <c r="BK127" s="297">
        <v>42445</v>
      </c>
      <c r="BL127" s="299">
        <v>57888</v>
      </c>
      <c r="BM127" s="297">
        <v>14472</v>
      </c>
      <c r="BN127" s="297">
        <v>14472</v>
      </c>
      <c r="BO127" s="297">
        <v>14472</v>
      </c>
      <c r="BP127" s="297">
        <v>14472</v>
      </c>
      <c r="BQ127" s="297">
        <v>0</v>
      </c>
      <c r="BR127" s="297">
        <v>0</v>
      </c>
      <c r="BS127" s="297">
        <v>57888</v>
      </c>
      <c r="BT127" s="397">
        <v>178241</v>
      </c>
      <c r="BU127" s="297">
        <v>36630</v>
      </c>
      <c r="BV127" s="297">
        <v>36630</v>
      </c>
      <c r="BW127" s="297">
        <v>36630</v>
      </c>
      <c r="BX127" s="297">
        <v>36630</v>
      </c>
      <c r="BY127" s="297">
        <v>31721</v>
      </c>
      <c r="BZ127" s="297">
        <v>0</v>
      </c>
      <c r="CA127" s="297">
        <v>178241</v>
      </c>
      <c r="CB127" s="299">
        <v>561987.38827359001</v>
      </c>
      <c r="CC127" s="297">
        <v>497818</v>
      </c>
      <c r="CD127" s="297">
        <v>38672</v>
      </c>
      <c r="CE127" s="297">
        <v>25497</v>
      </c>
      <c r="CF127" s="297">
        <v>0</v>
      </c>
      <c r="CG127" s="297">
        <v>0</v>
      </c>
      <c r="CH127" s="297">
        <v>0</v>
      </c>
      <c r="CI127" s="297">
        <v>561987.38827359001</v>
      </c>
    </row>
    <row r="128" spans="1:87">
      <c r="A128" s="295">
        <v>32915</v>
      </c>
      <c r="B128" s="296" t="s">
        <v>838</v>
      </c>
      <c r="C128" s="299">
        <v>168037</v>
      </c>
      <c r="D128" s="297">
        <v>301212</v>
      </c>
      <c r="E128" s="297">
        <v>361716</v>
      </c>
      <c r="F128" s="297">
        <v>344812</v>
      </c>
      <c r="G128" s="297">
        <v>398996</v>
      </c>
      <c r="H128" s="297">
        <v>0</v>
      </c>
      <c r="I128" s="297">
        <v>1574773</v>
      </c>
      <c r="J128" s="356">
        <v>1811360</v>
      </c>
      <c r="K128" s="357">
        <v>2154586</v>
      </c>
      <c r="L128" s="357">
        <v>1533385</v>
      </c>
      <c r="M128" s="357">
        <v>1466896</v>
      </c>
      <c r="N128" s="357">
        <v>2268323</v>
      </c>
      <c r="O128" s="356">
        <v>178679</v>
      </c>
      <c r="P128" s="357">
        <v>67750.97</v>
      </c>
      <c r="Q128" s="357">
        <v>110928.03</v>
      </c>
      <c r="R128" s="398">
        <v>6.6799999999999998E-2</v>
      </c>
      <c r="S128" s="399">
        <v>5.8590500000000001E-5</v>
      </c>
      <c r="T128" s="400">
        <v>1811360</v>
      </c>
      <c r="U128" s="400">
        <v>1014236.0778443114</v>
      </c>
      <c r="V128" s="401">
        <v>1.7859352862401823</v>
      </c>
      <c r="W128" s="401">
        <v>7.7152503694909322E-2</v>
      </c>
      <c r="X128" s="397">
        <v>1890770</v>
      </c>
      <c r="Y128" s="297">
        <v>378154</v>
      </c>
      <c r="Z128" s="297">
        <v>378154</v>
      </c>
      <c r="AA128" s="297">
        <v>378154</v>
      </c>
      <c r="AB128" s="297">
        <v>378154</v>
      </c>
      <c r="AC128" s="297">
        <v>378154</v>
      </c>
      <c r="AD128" s="297">
        <v>0</v>
      </c>
      <c r="AE128" s="297">
        <v>1890770</v>
      </c>
      <c r="AF128" s="299">
        <v>0</v>
      </c>
      <c r="AG128" s="299">
        <v>0</v>
      </c>
      <c r="AH128" s="299">
        <v>0</v>
      </c>
      <c r="AI128" s="299">
        <v>0</v>
      </c>
      <c r="AJ128" s="299">
        <v>0</v>
      </c>
      <c r="AK128" s="299">
        <v>0</v>
      </c>
      <c r="AL128" s="299">
        <v>0</v>
      </c>
      <c r="AM128" s="297">
        <v>0</v>
      </c>
      <c r="AN128" s="397">
        <v>148154</v>
      </c>
      <c r="AO128" s="297">
        <v>36759</v>
      </c>
      <c r="AP128" s="297">
        <v>36759</v>
      </c>
      <c r="AQ128" s="297">
        <v>36759</v>
      </c>
      <c r="AR128" s="297">
        <v>18939</v>
      </c>
      <c r="AS128" s="297">
        <v>18939</v>
      </c>
      <c r="AT128" s="297">
        <v>0</v>
      </c>
      <c r="AU128" s="297">
        <v>148154</v>
      </c>
      <c r="AV128" s="299">
        <v>440200</v>
      </c>
      <c r="AW128" s="297">
        <v>219393</v>
      </c>
      <c r="AX128" s="297">
        <v>113587</v>
      </c>
      <c r="AY128" s="297">
        <v>53610</v>
      </c>
      <c r="AZ128" s="297">
        <v>53610</v>
      </c>
      <c r="BA128" s="297">
        <v>0</v>
      </c>
      <c r="BB128" s="297">
        <v>0</v>
      </c>
      <c r="BC128" s="297">
        <v>440200</v>
      </c>
      <c r="BD128" s="397">
        <v>2546</v>
      </c>
      <c r="BE128" s="297">
        <v>1056</v>
      </c>
      <c r="BF128" s="297">
        <v>877</v>
      </c>
      <c r="BG128" s="297">
        <v>613</v>
      </c>
      <c r="BH128" s="297">
        <v>0</v>
      </c>
      <c r="BI128" s="297">
        <v>0</v>
      </c>
      <c r="BJ128" s="297">
        <v>0</v>
      </c>
      <c r="BK128" s="297">
        <v>2546</v>
      </c>
      <c r="BL128" s="299">
        <v>3472</v>
      </c>
      <c r="BM128" s="297">
        <v>868</v>
      </c>
      <c r="BN128" s="297">
        <v>868</v>
      </c>
      <c r="BO128" s="297">
        <v>868</v>
      </c>
      <c r="BP128" s="297">
        <v>868</v>
      </c>
      <c r="BQ128" s="297">
        <v>0</v>
      </c>
      <c r="BR128" s="297">
        <v>0</v>
      </c>
      <c r="BS128" s="297">
        <v>3472</v>
      </c>
      <c r="BT128" s="397">
        <v>10694</v>
      </c>
      <c r="BU128" s="297">
        <v>2198</v>
      </c>
      <c r="BV128" s="297">
        <v>2198</v>
      </c>
      <c r="BW128" s="297">
        <v>2198</v>
      </c>
      <c r="BX128" s="297">
        <v>2198</v>
      </c>
      <c r="BY128" s="297">
        <v>1903</v>
      </c>
      <c r="BZ128" s="297">
        <v>0</v>
      </c>
      <c r="CA128" s="297">
        <v>10694</v>
      </c>
      <c r="CB128" s="299">
        <v>33717.842570549998</v>
      </c>
      <c r="CC128" s="297">
        <v>29868</v>
      </c>
      <c r="CD128" s="297">
        <v>2320</v>
      </c>
      <c r="CE128" s="297">
        <v>1530</v>
      </c>
      <c r="CF128" s="297">
        <v>0</v>
      </c>
      <c r="CG128" s="297">
        <v>0</v>
      </c>
      <c r="CH128" s="297">
        <v>0</v>
      </c>
      <c r="CI128" s="297">
        <v>33717.842570549998</v>
      </c>
    </row>
    <row r="129" spans="1:87">
      <c r="A129" s="295">
        <v>32920</v>
      </c>
      <c r="B129" s="296" t="s">
        <v>482</v>
      </c>
      <c r="C129" s="299">
        <v>-3072619</v>
      </c>
      <c r="D129" s="297">
        <v>-1567916</v>
      </c>
      <c r="E129" s="297">
        <v>-703266</v>
      </c>
      <c r="F129" s="297">
        <v>-772065</v>
      </c>
      <c r="G129" s="297">
        <v>-63622</v>
      </c>
      <c r="H129" s="297">
        <v>0</v>
      </c>
      <c r="I129" s="297">
        <v>-6179488</v>
      </c>
      <c r="J129" s="356">
        <v>26692084</v>
      </c>
      <c r="K129" s="357">
        <v>31749846</v>
      </c>
      <c r="L129" s="357">
        <v>22595866</v>
      </c>
      <c r="M129" s="357">
        <v>21616087</v>
      </c>
      <c r="N129" s="357">
        <v>33425862</v>
      </c>
      <c r="O129" s="356">
        <v>2633003</v>
      </c>
      <c r="P129" s="357">
        <v>990321.54</v>
      </c>
      <c r="Q129" s="357">
        <v>1642681.46</v>
      </c>
      <c r="R129" s="398">
        <v>6.6799999999999998E-2</v>
      </c>
      <c r="S129" s="399">
        <v>8.6338579999999999E-4</v>
      </c>
      <c r="T129" s="400">
        <v>26692084</v>
      </c>
      <c r="U129" s="400">
        <v>14825172.754491018</v>
      </c>
      <c r="V129" s="401">
        <v>1.8004568609100433</v>
      </c>
      <c r="W129" s="401">
        <v>7.7152503694909322E-2</v>
      </c>
      <c r="X129" s="397">
        <v>871632</v>
      </c>
      <c r="Y129" s="297">
        <v>574687</v>
      </c>
      <c r="Z129" s="297">
        <v>116933</v>
      </c>
      <c r="AA129" s="297">
        <v>90006</v>
      </c>
      <c r="AB129" s="297">
        <v>90006</v>
      </c>
      <c r="AC129" s="297">
        <v>0</v>
      </c>
      <c r="AD129" s="297">
        <v>0</v>
      </c>
      <c r="AE129" s="297">
        <v>871632</v>
      </c>
      <c r="AF129" s="299">
        <v>2394615</v>
      </c>
      <c r="AG129" s="299">
        <v>551041</v>
      </c>
      <c r="AH129" s="299">
        <v>551041</v>
      </c>
      <c r="AI129" s="299">
        <v>551041</v>
      </c>
      <c r="AJ129" s="299">
        <v>370746</v>
      </c>
      <c r="AK129" s="299">
        <v>370746</v>
      </c>
      <c r="AL129" s="299">
        <v>0</v>
      </c>
      <c r="AM129" s="297">
        <v>2394615</v>
      </c>
      <c r="AN129" s="397">
        <v>2183183</v>
      </c>
      <c r="AO129" s="297">
        <v>541676</v>
      </c>
      <c r="AP129" s="297">
        <v>541676</v>
      </c>
      <c r="AQ129" s="297">
        <v>541676</v>
      </c>
      <c r="AR129" s="297">
        <v>279078</v>
      </c>
      <c r="AS129" s="297">
        <v>279078</v>
      </c>
      <c r="AT129" s="297">
        <v>0</v>
      </c>
      <c r="AU129" s="297">
        <v>2183183</v>
      </c>
      <c r="AV129" s="299">
        <v>6486757</v>
      </c>
      <c r="AW129" s="297">
        <v>3232960</v>
      </c>
      <c r="AX129" s="297">
        <v>1673809</v>
      </c>
      <c r="AY129" s="297">
        <v>789994</v>
      </c>
      <c r="AZ129" s="297">
        <v>789994</v>
      </c>
      <c r="BA129" s="297">
        <v>0</v>
      </c>
      <c r="BB129" s="297">
        <v>0</v>
      </c>
      <c r="BC129" s="297">
        <v>6486757</v>
      </c>
      <c r="BD129" s="397">
        <v>37525</v>
      </c>
      <c r="BE129" s="297">
        <v>15560</v>
      </c>
      <c r="BF129" s="297">
        <v>12926</v>
      </c>
      <c r="BG129" s="297">
        <v>9039</v>
      </c>
      <c r="BH129" s="297">
        <v>0</v>
      </c>
      <c r="BI129" s="297">
        <v>0</v>
      </c>
      <c r="BJ129" s="297">
        <v>0</v>
      </c>
      <c r="BK129" s="297">
        <v>37525</v>
      </c>
      <c r="BL129" s="299">
        <v>51180</v>
      </c>
      <c r="BM129" s="297">
        <v>12795</v>
      </c>
      <c r="BN129" s="297">
        <v>12795</v>
      </c>
      <c r="BO129" s="297">
        <v>12795</v>
      </c>
      <c r="BP129" s="297">
        <v>12795</v>
      </c>
      <c r="BQ129" s="297">
        <v>0</v>
      </c>
      <c r="BR129" s="297">
        <v>0</v>
      </c>
      <c r="BS129" s="297">
        <v>51180</v>
      </c>
      <c r="BT129" s="397">
        <v>157586</v>
      </c>
      <c r="BU129" s="297">
        <v>32385</v>
      </c>
      <c r="BV129" s="297">
        <v>32385</v>
      </c>
      <c r="BW129" s="297">
        <v>32385</v>
      </c>
      <c r="BX129" s="297">
        <v>32385</v>
      </c>
      <c r="BY129" s="297">
        <v>28046</v>
      </c>
      <c r="BZ129" s="297">
        <v>0</v>
      </c>
      <c r="CA129" s="297">
        <v>157586</v>
      </c>
      <c r="CB129" s="299">
        <v>496863.93667998002</v>
      </c>
      <c r="CC129" s="297">
        <v>440131</v>
      </c>
      <c r="CD129" s="297">
        <v>34191</v>
      </c>
      <c r="CE129" s="297">
        <v>22542</v>
      </c>
      <c r="CF129" s="297">
        <v>0</v>
      </c>
      <c r="CG129" s="297">
        <v>0</v>
      </c>
      <c r="CH129" s="297">
        <v>0</v>
      </c>
      <c r="CI129" s="297">
        <v>496863.93667998002</v>
      </c>
    </row>
    <row r="130" spans="1:87">
      <c r="A130" s="295">
        <v>33000</v>
      </c>
      <c r="B130" s="296" t="s">
        <v>483</v>
      </c>
      <c r="C130" s="299">
        <v>-8896908</v>
      </c>
      <c r="D130" s="297">
        <v>-4691970</v>
      </c>
      <c r="E130" s="297">
        <v>-2286448</v>
      </c>
      <c r="F130" s="297">
        <v>-2465931</v>
      </c>
      <c r="G130" s="297">
        <v>-324993</v>
      </c>
      <c r="H130" s="297">
        <v>0</v>
      </c>
      <c r="I130" s="297">
        <v>-18666250</v>
      </c>
      <c r="J130" s="356">
        <v>60692683</v>
      </c>
      <c r="K130" s="357">
        <v>72193064</v>
      </c>
      <c r="L130" s="357">
        <v>51378668</v>
      </c>
      <c r="M130" s="357">
        <v>49150837</v>
      </c>
      <c r="N130" s="357">
        <v>76004003</v>
      </c>
      <c r="O130" s="356">
        <v>5986944</v>
      </c>
      <c r="P130" s="357">
        <v>2314978.87</v>
      </c>
      <c r="Q130" s="357">
        <v>3671965.13</v>
      </c>
      <c r="R130" s="398">
        <v>6.6799999999999998E-2</v>
      </c>
      <c r="S130" s="399">
        <v>1.9631738000000002E-3</v>
      </c>
      <c r="T130" s="400">
        <v>60692683</v>
      </c>
      <c r="U130" s="400">
        <v>34655372.305389225</v>
      </c>
      <c r="V130" s="401">
        <v>1.7513210495955842</v>
      </c>
      <c r="W130" s="401">
        <v>7.7152503694909322E-2</v>
      </c>
      <c r="X130" s="397">
        <v>257315</v>
      </c>
      <c r="Y130" s="297">
        <v>257315</v>
      </c>
      <c r="Z130" s="297">
        <v>0</v>
      </c>
      <c r="AA130" s="297">
        <v>0</v>
      </c>
      <c r="AB130" s="297">
        <v>0</v>
      </c>
      <c r="AC130" s="297">
        <v>0</v>
      </c>
      <c r="AD130" s="297">
        <v>0</v>
      </c>
      <c r="AE130" s="297">
        <v>257315</v>
      </c>
      <c r="AF130" s="299">
        <v>8335563</v>
      </c>
      <c r="AG130" s="299">
        <v>2113909</v>
      </c>
      <c r="AH130" s="299">
        <v>2113909</v>
      </c>
      <c r="AI130" s="299">
        <v>1735661</v>
      </c>
      <c r="AJ130" s="299">
        <v>1348751</v>
      </c>
      <c r="AK130" s="299">
        <v>1023333</v>
      </c>
      <c r="AL130" s="299">
        <v>0</v>
      </c>
      <c r="AM130" s="297">
        <v>8335563</v>
      </c>
      <c r="AN130" s="397">
        <v>4964139</v>
      </c>
      <c r="AO130" s="297">
        <v>1231666</v>
      </c>
      <c r="AP130" s="297">
        <v>1231666</v>
      </c>
      <c r="AQ130" s="297">
        <v>1231666</v>
      </c>
      <c r="AR130" s="297">
        <v>634570</v>
      </c>
      <c r="AS130" s="297">
        <v>634570</v>
      </c>
      <c r="AT130" s="297">
        <v>0</v>
      </c>
      <c r="AU130" s="297">
        <v>4964139</v>
      </c>
      <c r="AV130" s="299">
        <v>14749641</v>
      </c>
      <c r="AW130" s="297">
        <v>7351132</v>
      </c>
      <c r="AX130" s="297">
        <v>3805921</v>
      </c>
      <c r="AY130" s="297">
        <v>1796294</v>
      </c>
      <c r="AZ130" s="297">
        <v>1796294</v>
      </c>
      <c r="BA130" s="297">
        <v>0</v>
      </c>
      <c r="BB130" s="297">
        <v>0</v>
      </c>
      <c r="BC130" s="297">
        <v>14749641</v>
      </c>
      <c r="BD130" s="397">
        <v>85326</v>
      </c>
      <c r="BE130" s="297">
        <v>35381</v>
      </c>
      <c r="BF130" s="297">
        <v>29392</v>
      </c>
      <c r="BG130" s="297">
        <v>20553</v>
      </c>
      <c r="BH130" s="297">
        <v>0</v>
      </c>
      <c r="BI130" s="297">
        <v>0</v>
      </c>
      <c r="BJ130" s="297">
        <v>0</v>
      </c>
      <c r="BK130" s="297">
        <v>85326</v>
      </c>
      <c r="BL130" s="299">
        <v>116372</v>
      </c>
      <c r="BM130" s="297">
        <v>29093</v>
      </c>
      <c r="BN130" s="297">
        <v>29093</v>
      </c>
      <c r="BO130" s="297">
        <v>29093</v>
      </c>
      <c r="BP130" s="297">
        <v>29093</v>
      </c>
      <c r="BQ130" s="297">
        <v>0</v>
      </c>
      <c r="BR130" s="297">
        <v>0</v>
      </c>
      <c r="BS130" s="297">
        <v>116372</v>
      </c>
      <c r="BT130" s="397">
        <v>358321</v>
      </c>
      <c r="BU130" s="297">
        <v>73638</v>
      </c>
      <c r="BV130" s="297">
        <v>73638</v>
      </c>
      <c r="BW130" s="297">
        <v>73638</v>
      </c>
      <c r="BX130" s="297">
        <v>73638</v>
      </c>
      <c r="BY130" s="297">
        <v>63770</v>
      </c>
      <c r="BZ130" s="297">
        <v>0</v>
      </c>
      <c r="CA130" s="297">
        <v>358321</v>
      </c>
      <c r="CB130" s="299">
        <v>1129773.3442627802</v>
      </c>
      <c r="CC130" s="297">
        <v>1000773</v>
      </c>
      <c r="CD130" s="297">
        <v>77743</v>
      </c>
      <c r="CE130" s="297">
        <v>51257</v>
      </c>
      <c r="CF130" s="297">
        <v>0</v>
      </c>
      <c r="CG130" s="297">
        <v>0</v>
      </c>
      <c r="CH130" s="297">
        <v>0</v>
      </c>
      <c r="CI130" s="297">
        <v>1129773.3442627802</v>
      </c>
    </row>
    <row r="131" spans="1:87">
      <c r="A131" s="295">
        <v>33001</v>
      </c>
      <c r="B131" s="296" t="s">
        <v>484</v>
      </c>
      <c r="C131" s="299">
        <v>-255951</v>
      </c>
      <c r="D131" s="297">
        <v>-192738</v>
      </c>
      <c r="E131" s="297">
        <v>-110850</v>
      </c>
      <c r="F131" s="297">
        <v>-46536</v>
      </c>
      <c r="G131" s="297">
        <v>28251</v>
      </c>
      <c r="H131" s="297">
        <v>0</v>
      </c>
      <c r="I131" s="297">
        <v>-577824</v>
      </c>
      <c r="J131" s="356">
        <v>1446426</v>
      </c>
      <c r="K131" s="357">
        <v>1720503</v>
      </c>
      <c r="L131" s="357">
        <v>1224455</v>
      </c>
      <c r="M131" s="357">
        <v>1171361</v>
      </c>
      <c r="N131" s="357">
        <v>1811325</v>
      </c>
      <c r="O131" s="356">
        <v>142681</v>
      </c>
      <c r="P131" s="357">
        <v>57278.94</v>
      </c>
      <c r="Q131" s="357">
        <v>85402.06</v>
      </c>
      <c r="R131" s="398">
        <v>6.6799999999999998E-2</v>
      </c>
      <c r="S131" s="399">
        <v>4.6786300000000003E-5</v>
      </c>
      <c r="T131" s="400">
        <v>1446426</v>
      </c>
      <c r="U131" s="400">
        <v>857469.16167664679</v>
      </c>
      <c r="V131" s="401">
        <v>1.6868548335566265</v>
      </c>
      <c r="W131" s="401">
        <v>7.7152503694909322E-2</v>
      </c>
      <c r="X131" s="397">
        <v>101172</v>
      </c>
      <c r="Y131" s="297">
        <v>54740</v>
      </c>
      <c r="Z131" s="297">
        <v>11608</v>
      </c>
      <c r="AA131" s="297">
        <v>11608</v>
      </c>
      <c r="AB131" s="297">
        <v>11608</v>
      </c>
      <c r="AC131" s="297">
        <v>11608</v>
      </c>
      <c r="AD131" s="297">
        <v>0</v>
      </c>
      <c r="AE131" s="297">
        <v>101172</v>
      </c>
      <c r="AF131" s="299">
        <v>426663</v>
      </c>
      <c r="AG131" s="299">
        <v>142906</v>
      </c>
      <c r="AH131" s="299">
        <v>142906</v>
      </c>
      <c r="AI131" s="299">
        <v>109332</v>
      </c>
      <c r="AJ131" s="299">
        <v>31519</v>
      </c>
      <c r="AK131" s="299">
        <v>0</v>
      </c>
      <c r="AL131" s="299">
        <v>0</v>
      </c>
      <c r="AM131" s="297">
        <v>426663</v>
      </c>
      <c r="AN131" s="397">
        <v>118305</v>
      </c>
      <c r="AO131" s="297">
        <v>29353</v>
      </c>
      <c r="AP131" s="297">
        <v>29353</v>
      </c>
      <c r="AQ131" s="297">
        <v>29353</v>
      </c>
      <c r="AR131" s="297">
        <v>15123</v>
      </c>
      <c r="AS131" s="297">
        <v>15123</v>
      </c>
      <c r="AT131" s="297">
        <v>0</v>
      </c>
      <c r="AU131" s="297">
        <v>118305</v>
      </c>
      <c r="AV131" s="299">
        <v>351513</v>
      </c>
      <c r="AW131" s="297">
        <v>175192</v>
      </c>
      <c r="AX131" s="297">
        <v>90703</v>
      </c>
      <c r="AY131" s="297">
        <v>42809</v>
      </c>
      <c r="AZ131" s="297">
        <v>42809</v>
      </c>
      <c r="BA131" s="297">
        <v>0</v>
      </c>
      <c r="BB131" s="297">
        <v>0</v>
      </c>
      <c r="BC131" s="297">
        <v>351513</v>
      </c>
      <c r="BD131" s="397">
        <v>2033</v>
      </c>
      <c r="BE131" s="297">
        <v>843</v>
      </c>
      <c r="BF131" s="297">
        <v>700</v>
      </c>
      <c r="BG131" s="297">
        <v>490</v>
      </c>
      <c r="BH131" s="297">
        <v>0</v>
      </c>
      <c r="BI131" s="297">
        <v>0</v>
      </c>
      <c r="BJ131" s="297">
        <v>0</v>
      </c>
      <c r="BK131" s="297">
        <v>2033</v>
      </c>
      <c r="BL131" s="299">
        <v>2772</v>
      </c>
      <c r="BM131" s="297">
        <v>693</v>
      </c>
      <c r="BN131" s="297">
        <v>693</v>
      </c>
      <c r="BO131" s="297">
        <v>693</v>
      </c>
      <c r="BP131" s="297">
        <v>693</v>
      </c>
      <c r="BQ131" s="297">
        <v>0</v>
      </c>
      <c r="BR131" s="297">
        <v>0</v>
      </c>
      <c r="BS131" s="297">
        <v>2772</v>
      </c>
      <c r="BT131" s="397">
        <v>8539</v>
      </c>
      <c r="BU131" s="297">
        <v>1755</v>
      </c>
      <c r="BV131" s="297">
        <v>1755</v>
      </c>
      <c r="BW131" s="297">
        <v>1755</v>
      </c>
      <c r="BX131" s="297">
        <v>1755</v>
      </c>
      <c r="BY131" s="297">
        <v>1520</v>
      </c>
      <c r="BZ131" s="297">
        <v>0</v>
      </c>
      <c r="CA131" s="297">
        <v>8539</v>
      </c>
      <c r="CB131" s="299">
        <v>26924.724961530002</v>
      </c>
      <c r="CC131" s="297">
        <v>23850</v>
      </c>
      <c r="CD131" s="297">
        <v>1853</v>
      </c>
      <c r="CE131" s="297">
        <v>1222</v>
      </c>
      <c r="CF131" s="297">
        <v>0</v>
      </c>
      <c r="CG131" s="297">
        <v>0</v>
      </c>
      <c r="CH131" s="297">
        <v>0</v>
      </c>
      <c r="CI131" s="297">
        <v>26924.724961530002</v>
      </c>
    </row>
    <row r="132" spans="1:87">
      <c r="A132" s="295">
        <v>33027</v>
      </c>
      <c r="B132" s="296" t="s">
        <v>485</v>
      </c>
      <c r="C132" s="299">
        <v>-503123</v>
      </c>
      <c r="D132" s="297">
        <v>10984</v>
      </c>
      <c r="E132" s="297">
        <v>273967</v>
      </c>
      <c r="F132" s="297">
        <v>39539</v>
      </c>
      <c r="G132" s="297">
        <v>256701</v>
      </c>
      <c r="H132" s="297">
        <v>0</v>
      </c>
      <c r="I132" s="297">
        <v>78068</v>
      </c>
      <c r="J132" s="356">
        <v>10327682</v>
      </c>
      <c r="K132" s="357">
        <v>12284627</v>
      </c>
      <c r="L132" s="357">
        <v>8742776</v>
      </c>
      <c r="M132" s="357">
        <v>8363680</v>
      </c>
      <c r="N132" s="357">
        <v>12933110</v>
      </c>
      <c r="O132" s="356">
        <v>1018760</v>
      </c>
      <c r="P132" s="357">
        <v>345169.31</v>
      </c>
      <c r="Q132" s="357">
        <v>673590.69</v>
      </c>
      <c r="R132" s="398">
        <v>6.6799999999999998E-2</v>
      </c>
      <c r="S132" s="399">
        <v>3.340606E-4</v>
      </c>
      <c r="T132" s="400">
        <v>10327682</v>
      </c>
      <c r="U132" s="400">
        <v>5167205.2395209586</v>
      </c>
      <c r="V132" s="401">
        <v>1.9986978494698731</v>
      </c>
      <c r="W132" s="401">
        <v>7.7152503694909322E-2</v>
      </c>
      <c r="X132" s="397">
        <v>1879760</v>
      </c>
      <c r="Y132" s="297">
        <v>694882</v>
      </c>
      <c r="Z132" s="297">
        <v>449676</v>
      </c>
      <c r="AA132" s="297">
        <v>367691</v>
      </c>
      <c r="AB132" s="297">
        <v>229642</v>
      </c>
      <c r="AC132" s="297">
        <v>137869</v>
      </c>
      <c r="AD132" s="297">
        <v>0</v>
      </c>
      <c r="AE132" s="297">
        <v>1879760</v>
      </c>
      <c r="AF132" s="299">
        <v>0</v>
      </c>
      <c r="AG132" s="299">
        <v>0</v>
      </c>
      <c r="AH132" s="299">
        <v>0</v>
      </c>
      <c r="AI132" s="299">
        <v>0</v>
      </c>
      <c r="AJ132" s="299">
        <v>0</v>
      </c>
      <c r="AK132" s="299">
        <v>0</v>
      </c>
      <c r="AL132" s="299">
        <v>0</v>
      </c>
      <c r="AM132" s="297">
        <v>0</v>
      </c>
      <c r="AN132" s="397">
        <v>844715</v>
      </c>
      <c r="AO132" s="297">
        <v>209585</v>
      </c>
      <c r="AP132" s="297">
        <v>209585</v>
      </c>
      <c r="AQ132" s="297">
        <v>209585</v>
      </c>
      <c r="AR132" s="297">
        <v>107981</v>
      </c>
      <c r="AS132" s="297">
        <v>107981</v>
      </c>
      <c r="AT132" s="297">
        <v>0</v>
      </c>
      <c r="AU132" s="297">
        <v>844715</v>
      </c>
      <c r="AV132" s="299">
        <v>2509851</v>
      </c>
      <c r="AW132" s="297">
        <v>1250895</v>
      </c>
      <c r="AX132" s="297">
        <v>647629</v>
      </c>
      <c r="AY132" s="297">
        <v>305664</v>
      </c>
      <c r="AZ132" s="297">
        <v>305664</v>
      </c>
      <c r="BA132" s="297">
        <v>0</v>
      </c>
      <c r="BB132" s="297">
        <v>0</v>
      </c>
      <c r="BC132" s="297">
        <v>2509851</v>
      </c>
      <c r="BD132" s="397">
        <v>14519</v>
      </c>
      <c r="BE132" s="297">
        <v>6021</v>
      </c>
      <c r="BF132" s="297">
        <v>5001</v>
      </c>
      <c r="BG132" s="297">
        <v>3497</v>
      </c>
      <c r="BH132" s="297">
        <v>0</v>
      </c>
      <c r="BI132" s="297">
        <v>0</v>
      </c>
      <c r="BJ132" s="297">
        <v>0</v>
      </c>
      <c r="BK132" s="297">
        <v>14519</v>
      </c>
      <c r="BL132" s="299">
        <v>19804</v>
      </c>
      <c r="BM132" s="297">
        <v>4951</v>
      </c>
      <c r="BN132" s="297">
        <v>4951</v>
      </c>
      <c r="BO132" s="297">
        <v>4951</v>
      </c>
      <c r="BP132" s="297">
        <v>4951</v>
      </c>
      <c r="BQ132" s="297">
        <v>0</v>
      </c>
      <c r="BR132" s="297">
        <v>0</v>
      </c>
      <c r="BS132" s="297">
        <v>19804</v>
      </c>
      <c r="BT132" s="397">
        <v>60973</v>
      </c>
      <c r="BU132" s="297">
        <v>12530</v>
      </c>
      <c r="BV132" s="297">
        <v>12530</v>
      </c>
      <c r="BW132" s="297">
        <v>12530</v>
      </c>
      <c r="BX132" s="297">
        <v>12530</v>
      </c>
      <c r="BY132" s="297">
        <v>10851</v>
      </c>
      <c r="BZ132" s="297">
        <v>0</v>
      </c>
      <c r="CA132" s="297">
        <v>60973</v>
      </c>
      <c r="CB132" s="299">
        <v>192246.22967586</v>
      </c>
      <c r="CC132" s="297">
        <v>170295</v>
      </c>
      <c r="CD132" s="297">
        <v>13229</v>
      </c>
      <c r="CE132" s="297">
        <v>8722</v>
      </c>
      <c r="CF132" s="297">
        <v>0</v>
      </c>
      <c r="CG132" s="297">
        <v>0</v>
      </c>
      <c r="CH132" s="297">
        <v>0</v>
      </c>
      <c r="CI132" s="297">
        <v>192246.22967586</v>
      </c>
    </row>
    <row r="133" spans="1:87">
      <c r="A133" s="295">
        <v>33100</v>
      </c>
      <c r="B133" s="296" t="s">
        <v>486</v>
      </c>
      <c r="C133" s="299">
        <v>-12896435</v>
      </c>
      <c r="D133" s="297">
        <v>-7005703</v>
      </c>
      <c r="E133" s="297">
        <v>-2907486</v>
      </c>
      <c r="F133" s="297">
        <v>-2724219</v>
      </c>
      <c r="G133" s="297">
        <v>257044</v>
      </c>
      <c r="H133" s="297">
        <v>0</v>
      </c>
      <c r="I133" s="297">
        <v>-25276799</v>
      </c>
      <c r="J133" s="356">
        <v>84744820</v>
      </c>
      <c r="K133" s="357">
        <v>100802731</v>
      </c>
      <c r="L133" s="357">
        <v>71739718</v>
      </c>
      <c r="M133" s="357">
        <v>68629012</v>
      </c>
      <c r="N133" s="357">
        <v>106123922</v>
      </c>
      <c r="O133" s="356">
        <v>8359533</v>
      </c>
      <c r="P133" s="357">
        <v>3452663.59</v>
      </c>
      <c r="Q133" s="357">
        <v>4906869.41</v>
      </c>
      <c r="R133" s="398">
        <v>6.6799999999999998E-2</v>
      </c>
      <c r="S133" s="399">
        <v>2.7411674999999998E-3</v>
      </c>
      <c r="T133" s="400">
        <v>84744820</v>
      </c>
      <c r="U133" s="400">
        <v>51686580.68862275</v>
      </c>
      <c r="V133" s="401">
        <v>1.6395903708649473</v>
      </c>
      <c r="W133" s="401">
        <v>7.7152503694909322E-2</v>
      </c>
      <c r="X133" s="397">
        <v>339884</v>
      </c>
      <c r="Y133" s="297">
        <v>339884</v>
      </c>
      <c r="Z133" s="297">
        <v>0</v>
      </c>
      <c r="AA133" s="297">
        <v>0</v>
      </c>
      <c r="AB133" s="297">
        <v>0</v>
      </c>
      <c r="AC133" s="297">
        <v>0</v>
      </c>
      <c r="AD133" s="297">
        <v>0</v>
      </c>
      <c r="AE133" s="297">
        <v>339884</v>
      </c>
      <c r="AF133" s="299">
        <v>10832721</v>
      </c>
      <c r="AG133" s="299">
        <v>3405972</v>
      </c>
      <c r="AH133" s="299">
        <v>3405972</v>
      </c>
      <c r="AI133" s="299">
        <v>2138425</v>
      </c>
      <c r="AJ133" s="299">
        <v>1164308</v>
      </c>
      <c r="AK133" s="299">
        <v>718044</v>
      </c>
      <c r="AL133" s="299">
        <v>0</v>
      </c>
      <c r="AM133" s="297">
        <v>10832721</v>
      </c>
      <c r="AN133" s="397">
        <v>6931397</v>
      </c>
      <c r="AO133" s="297">
        <v>1719768</v>
      </c>
      <c r="AP133" s="297">
        <v>1719768</v>
      </c>
      <c r="AQ133" s="297">
        <v>1719768</v>
      </c>
      <c r="AR133" s="297">
        <v>886046</v>
      </c>
      <c r="AS133" s="297">
        <v>886046</v>
      </c>
      <c r="AT133" s="297">
        <v>0</v>
      </c>
      <c r="AU133" s="297">
        <v>6931397</v>
      </c>
      <c r="AV133" s="299">
        <v>20594833</v>
      </c>
      <c r="AW133" s="297">
        <v>10264341</v>
      </c>
      <c r="AX133" s="297">
        <v>5314183</v>
      </c>
      <c r="AY133" s="297">
        <v>2508154</v>
      </c>
      <c r="AZ133" s="297">
        <v>2508154</v>
      </c>
      <c r="BA133" s="297">
        <v>0</v>
      </c>
      <c r="BB133" s="297">
        <v>0</v>
      </c>
      <c r="BC133" s="297">
        <v>20594833</v>
      </c>
      <c r="BD133" s="397">
        <v>119140</v>
      </c>
      <c r="BE133" s="297">
        <v>49402</v>
      </c>
      <c r="BF133" s="297">
        <v>41040</v>
      </c>
      <c r="BG133" s="297">
        <v>28698</v>
      </c>
      <c r="BH133" s="297">
        <v>0</v>
      </c>
      <c r="BI133" s="297">
        <v>0</v>
      </c>
      <c r="BJ133" s="297">
        <v>0</v>
      </c>
      <c r="BK133" s="297">
        <v>119140</v>
      </c>
      <c r="BL133" s="299">
        <v>162488</v>
      </c>
      <c r="BM133" s="297">
        <v>40622</v>
      </c>
      <c r="BN133" s="297">
        <v>40622</v>
      </c>
      <c r="BO133" s="297">
        <v>40622</v>
      </c>
      <c r="BP133" s="297">
        <v>40622</v>
      </c>
      <c r="BQ133" s="297">
        <v>0</v>
      </c>
      <c r="BR133" s="297">
        <v>0</v>
      </c>
      <c r="BS133" s="297">
        <v>162488</v>
      </c>
      <c r="BT133" s="397">
        <v>500321</v>
      </c>
      <c r="BU133" s="297">
        <v>102820</v>
      </c>
      <c r="BV133" s="297">
        <v>102820</v>
      </c>
      <c r="BW133" s="297">
        <v>102820</v>
      </c>
      <c r="BX133" s="297">
        <v>102820</v>
      </c>
      <c r="BY133" s="297">
        <v>89042</v>
      </c>
      <c r="BZ133" s="297">
        <v>0</v>
      </c>
      <c r="CA133" s="297">
        <v>500321</v>
      </c>
      <c r="CB133" s="299">
        <v>1577495.5705192499</v>
      </c>
      <c r="CC133" s="297">
        <v>1397374</v>
      </c>
      <c r="CD133" s="297">
        <v>108553</v>
      </c>
      <c r="CE133" s="297">
        <v>71569</v>
      </c>
      <c r="CF133" s="297">
        <v>0</v>
      </c>
      <c r="CG133" s="297">
        <v>0</v>
      </c>
      <c r="CH133" s="297">
        <v>0</v>
      </c>
      <c r="CI133" s="297">
        <v>1577495.5705192499</v>
      </c>
    </row>
    <row r="134" spans="1:87">
      <c r="A134" s="295">
        <v>33105</v>
      </c>
      <c r="B134" s="296" t="s">
        <v>487</v>
      </c>
      <c r="C134" s="299">
        <v>-1351436</v>
      </c>
      <c r="D134" s="297">
        <v>-491295</v>
      </c>
      <c r="E134" s="297">
        <v>-136944</v>
      </c>
      <c r="F134" s="297">
        <v>-65791</v>
      </c>
      <c r="G134" s="297">
        <v>223225</v>
      </c>
      <c r="H134" s="297">
        <v>0</v>
      </c>
      <c r="I134" s="297">
        <v>-1822241</v>
      </c>
      <c r="J134" s="356">
        <v>10374336</v>
      </c>
      <c r="K134" s="357">
        <v>12340122</v>
      </c>
      <c r="L134" s="357">
        <v>8782271</v>
      </c>
      <c r="M134" s="357">
        <v>8401463</v>
      </c>
      <c r="N134" s="357">
        <v>12991535</v>
      </c>
      <c r="O134" s="356">
        <v>1023362</v>
      </c>
      <c r="P134" s="357">
        <v>429812.02</v>
      </c>
      <c r="Q134" s="357">
        <v>593549.98</v>
      </c>
      <c r="R134" s="398">
        <v>6.6799999999999998E-2</v>
      </c>
      <c r="S134" s="399">
        <v>3.3556969999999999E-4</v>
      </c>
      <c r="T134" s="400">
        <v>10374336</v>
      </c>
      <c r="U134" s="400">
        <v>6434311.6766467066</v>
      </c>
      <c r="V134" s="401">
        <v>1.6123458920483424</v>
      </c>
      <c r="W134" s="401">
        <v>7.7152503694909322E-2</v>
      </c>
      <c r="X134" s="397">
        <v>604540</v>
      </c>
      <c r="Y134" s="297">
        <v>125171</v>
      </c>
      <c r="Z134" s="297">
        <v>125171</v>
      </c>
      <c r="AA134" s="297">
        <v>125171</v>
      </c>
      <c r="AB134" s="297">
        <v>125171</v>
      </c>
      <c r="AC134" s="297">
        <v>103856</v>
      </c>
      <c r="AD134" s="297">
        <v>0</v>
      </c>
      <c r="AE134" s="297">
        <v>604540</v>
      </c>
      <c r="AF134" s="299">
        <v>616950</v>
      </c>
      <c r="AG134" s="299">
        <v>273190</v>
      </c>
      <c r="AH134" s="299">
        <v>175792</v>
      </c>
      <c r="AI134" s="299">
        <v>167968</v>
      </c>
      <c r="AJ134" s="299">
        <v>0</v>
      </c>
      <c r="AK134" s="299">
        <v>0</v>
      </c>
      <c r="AL134" s="299">
        <v>0</v>
      </c>
      <c r="AM134" s="297">
        <v>616950</v>
      </c>
      <c r="AN134" s="397">
        <v>848531</v>
      </c>
      <c r="AO134" s="297">
        <v>210532</v>
      </c>
      <c r="AP134" s="297">
        <v>210532</v>
      </c>
      <c r="AQ134" s="297">
        <v>210532</v>
      </c>
      <c r="AR134" s="297">
        <v>108468</v>
      </c>
      <c r="AS134" s="297">
        <v>108468</v>
      </c>
      <c r="AT134" s="297">
        <v>0</v>
      </c>
      <c r="AU134" s="297">
        <v>848531</v>
      </c>
      <c r="AV134" s="299">
        <v>2521189</v>
      </c>
      <c r="AW134" s="297">
        <v>1256546</v>
      </c>
      <c r="AX134" s="297">
        <v>650555</v>
      </c>
      <c r="AY134" s="297">
        <v>307045</v>
      </c>
      <c r="AZ134" s="297">
        <v>307045</v>
      </c>
      <c r="BA134" s="297">
        <v>0</v>
      </c>
      <c r="BB134" s="297">
        <v>0</v>
      </c>
      <c r="BC134" s="297">
        <v>2521189</v>
      </c>
      <c r="BD134" s="397">
        <v>14585</v>
      </c>
      <c r="BE134" s="297">
        <v>6048</v>
      </c>
      <c r="BF134" s="297">
        <v>5024</v>
      </c>
      <c r="BG134" s="297">
        <v>3513</v>
      </c>
      <c r="BH134" s="297">
        <v>0</v>
      </c>
      <c r="BI134" s="297">
        <v>0</v>
      </c>
      <c r="BJ134" s="297">
        <v>0</v>
      </c>
      <c r="BK134" s="297">
        <v>14585</v>
      </c>
      <c r="BL134" s="299">
        <v>19892</v>
      </c>
      <c r="BM134" s="297">
        <v>4973</v>
      </c>
      <c r="BN134" s="297">
        <v>4973</v>
      </c>
      <c r="BO134" s="297">
        <v>4973</v>
      </c>
      <c r="BP134" s="297">
        <v>4973</v>
      </c>
      <c r="BQ134" s="297">
        <v>0</v>
      </c>
      <c r="BR134" s="297">
        <v>0</v>
      </c>
      <c r="BS134" s="297">
        <v>19892</v>
      </c>
      <c r="BT134" s="397">
        <v>61249</v>
      </c>
      <c r="BU134" s="297">
        <v>12587</v>
      </c>
      <c r="BV134" s="297">
        <v>12587</v>
      </c>
      <c r="BW134" s="297">
        <v>12587</v>
      </c>
      <c r="BX134" s="297">
        <v>12587</v>
      </c>
      <c r="BY134" s="297">
        <v>10900</v>
      </c>
      <c r="BZ134" s="297">
        <v>0</v>
      </c>
      <c r="CA134" s="297">
        <v>61249</v>
      </c>
      <c r="CB134" s="299">
        <v>193114.69122206999</v>
      </c>
      <c r="CC134" s="297">
        <v>171064</v>
      </c>
      <c r="CD134" s="297">
        <v>13289</v>
      </c>
      <c r="CE134" s="297">
        <v>8761</v>
      </c>
      <c r="CF134" s="297">
        <v>0</v>
      </c>
      <c r="CG134" s="297">
        <v>0</v>
      </c>
      <c r="CH134" s="297">
        <v>0</v>
      </c>
      <c r="CI134" s="297">
        <v>193114.69122206999</v>
      </c>
    </row>
    <row r="135" spans="1:87">
      <c r="A135" s="295">
        <v>33200</v>
      </c>
      <c r="B135" s="296" t="s">
        <v>488</v>
      </c>
      <c r="C135" s="299">
        <v>-50758204</v>
      </c>
      <c r="D135" s="297">
        <v>-22119424</v>
      </c>
      <c r="E135" s="297">
        <v>-2785333</v>
      </c>
      <c r="F135" s="297">
        <v>-7595305</v>
      </c>
      <c r="G135" s="297">
        <v>2734678</v>
      </c>
      <c r="H135" s="297">
        <v>0</v>
      </c>
      <c r="I135" s="297">
        <v>-80523588</v>
      </c>
      <c r="J135" s="356">
        <v>427142103</v>
      </c>
      <c r="K135" s="357">
        <v>508079322</v>
      </c>
      <c r="L135" s="357">
        <v>361592061</v>
      </c>
      <c r="M135" s="357">
        <v>345913064</v>
      </c>
      <c r="N135" s="357">
        <v>534899897</v>
      </c>
      <c r="O135" s="356">
        <v>42134829</v>
      </c>
      <c r="P135" s="357">
        <v>15715498.52</v>
      </c>
      <c r="Q135" s="357">
        <v>26419330.48</v>
      </c>
      <c r="R135" s="398">
        <v>6.6799999999999998E-2</v>
      </c>
      <c r="S135" s="399">
        <v>1.3816396700000001E-2</v>
      </c>
      <c r="T135" s="400">
        <v>427142103</v>
      </c>
      <c r="U135" s="400">
        <v>235261953.89221558</v>
      </c>
      <c r="V135" s="401">
        <v>1.8156021232217328</v>
      </c>
      <c r="W135" s="401">
        <v>7.7152503694909322E-2</v>
      </c>
      <c r="X135" s="397">
        <v>15026089</v>
      </c>
      <c r="Y135" s="297">
        <v>6036677</v>
      </c>
      <c r="Z135" s="297">
        <v>3271078</v>
      </c>
      <c r="AA135" s="297">
        <v>3271078</v>
      </c>
      <c r="AB135" s="297">
        <v>2447256</v>
      </c>
      <c r="AC135" s="297">
        <v>0</v>
      </c>
      <c r="AD135" s="297">
        <v>0</v>
      </c>
      <c r="AE135" s="297">
        <v>15026089</v>
      </c>
      <c r="AF135" s="299">
        <v>21033592</v>
      </c>
      <c r="AG135" s="299">
        <v>7246661</v>
      </c>
      <c r="AH135" s="299">
        <v>7246661</v>
      </c>
      <c r="AI135" s="299">
        <v>2180090</v>
      </c>
      <c r="AJ135" s="299">
        <v>2180090</v>
      </c>
      <c r="AK135" s="299">
        <v>2180090</v>
      </c>
      <c r="AL135" s="299">
        <v>0</v>
      </c>
      <c r="AM135" s="297">
        <v>21033592</v>
      </c>
      <c r="AN135" s="397">
        <v>34936546</v>
      </c>
      <c r="AO135" s="297">
        <v>8668205</v>
      </c>
      <c r="AP135" s="297">
        <v>8668205</v>
      </c>
      <c r="AQ135" s="297">
        <v>8668205</v>
      </c>
      <c r="AR135" s="297">
        <v>4465966</v>
      </c>
      <c r="AS135" s="297">
        <v>4465966</v>
      </c>
      <c r="AT135" s="297">
        <v>0</v>
      </c>
      <c r="AU135" s="297">
        <v>34936546</v>
      </c>
      <c r="AV135" s="299">
        <v>103804814</v>
      </c>
      <c r="AW135" s="297">
        <v>51735695</v>
      </c>
      <c r="AX135" s="297">
        <v>26785254</v>
      </c>
      <c r="AY135" s="297">
        <v>12641933</v>
      </c>
      <c r="AZ135" s="297">
        <v>12641933</v>
      </c>
      <c r="BA135" s="297">
        <v>0</v>
      </c>
      <c r="BB135" s="297">
        <v>0</v>
      </c>
      <c r="BC135" s="297">
        <v>103804814</v>
      </c>
      <c r="BD135" s="397">
        <v>600503</v>
      </c>
      <c r="BE135" s="297">
        <v>249003</v>
      </c>
      <c r="BF135" s="297">
        <v>206854</v>
      </c>
      <c r="BG135" s="297">
        <v>144646</v>
      </c>
      <c r="BH135" s="297">
        <v>0</v>
      </c>
      <c r="BI135" s="297">
        <v>0</v>
      </c>
      <c r="BJ135" s="297">
        <v>0</v>
      </c>
      <c r="BK135" s="297">
        <v>600503</v>
      </c>
      <c r="BL135" s="299">
        <v>819004</v>
      </c>
      <c r="BM135" s="297">
        <v>204751</v>
      </c>
      <c r="BN135" s="297">
        <v>204751</v>
      </c>
      <c r="BO135" s="297">
        <v>204751</v>
      </c>
      <c r="BP135" s="297">
        <v>204751</v>
      </c>
      <c r="BQ135" s="297">
        <v>0</v>
      </c>
      <c r="BR135" s="297">
        <v>0</v>
      </c>
      <c r="BS135" s="297">
        <v>819004</v>
      </c>
      <c r="BT135" s="397">
        <v>2521785</v>
      </c>
      <c r="BU135" s="297">
        <v>518246</v>
      </c>
      <c r="BV135" s="297">
        <v>518246</v>
      </c>
      <c r="BW135" s="297">
        <v>518246</v>
      </c>
      <c r="BX135" s="297">
        <v>518246</v>
      </c>
      <c r="BY135" s="297">
        <v>448801</v>
      </c>
      <c r="BZ135" s="297">
        <v>0</v>
      </c>
      <c r="CA135" s="297">
        <v>2521785</v>
      </c>
      <c r="CB135" s="299">
        <v>7951102.8037457699</v>
      </c>
      <c r="CC135" s="297">
        <v>7043228</v>
      </c>
      <c r="CD135" s="297">
        <v>547141</v>
      </c>
      <c r="CE135" s="297">
        <v>360734</v>
      </c>
      <c r="CF135" s="297">
        <v>0</v>
      </c>
      <c r="CG135" s="297">
        <v>0</v>
      </c>
      <c r="CH135" s="297">
        <v>0</v>
      </c>
      <c r="CI135" s="297">
        <v>7951102.8037457699</v>
      </c>
    </row>
    <row r="136" spans="1:87">
      <c r="A136" s="295">
        <v>33202</v>
      </c>
      <c r="B136" s="296" t="s">
        <v>489</v>
      </c>
      <c r="C136" s="299">
        <v>-334943</v>
      </c>
      <c r="D136" s="297">
        <v>-95940</v>
      </c>
      <c r="E136" s="297">
        <v>-2570</v>
      </c>
      <c r="F136" s="297">
        <v>-31347</v>
      </c>
      <c r="G136" s="297">
        <v>-8578</v>
      </c>
      <c r="H136" s="297">
        <v>0</v>
      </c>
      <c r="I136" s="297">
        <v>-473378</v>
      </c>
      <c r="J136" s="356">
        <v>7677362</v>
      </c>
      <c r="K136" s="357">
        <v>9132111</v>
      </c>
      <c r="L136" s="357">
        <v>6499179</v>
      </c>
      <c r="M136" s="357">
        <v>6217368</v>
      </c>
      <c r="N136" s="357">
        <v>9614178</v>
      </c>
      <c r="O136" s="356">
        <v>757323</v>
      </c>
      <c r="P136" s="357">
        <v>255664.52</v>
      </c>
      <c r="Q136" s="357">
        <v>501658.48</v>
      </c>
      <c r="R136" s="398">
        <v>6.6799999999999998E-2</v>
      </c>
      <c r="S136" s="399">
        <v>2.48333E-4</v>
      </c>
      <c r="T136" s="400">
        <v>7677362</v>
      </c>
      <c r="U136" s="400">
        <v>3827313.1736526946</v>
      </c>
      <c r="V136" s="401">
        <v>2.0059403690429942</v>
      </c>
      <c r="W136" s="401">
        <v>7.7152503694909322E-2</v>
      </c>
      <c r="X136" s="397">
        <v>1479140</v>
      </c>
      <c r="Y136" s="297">
        <v>695410</v>
      </c>
      <c r="Z136" s="297">
        <v>369958</v>
      </c>
      <c r="AA136" s="297">
        <v>206886</v>
      </c>
      <c r="AB136" s="297">
        <v>206886</v>
      </c>
      <c r="AC136" s="297">
        <v>0</v>
      </c>
      <c r="AD136" s="297">
        <v>0</v>
      </c>
      <c r="AE136" s="297">
        <v>1479140</v>
      </c>
      <c r="AF136" s="299">
        <v>613182</v>
      </c>
      <c r="AG136" s="299">
        <v>139784</v>
      </c>
      <c r="AH136" s="299">
        <v>139784</v>
      </c>
      <c r="AI136" s="299">
        <v>139784</v>
      </c>
      <c r="AJ136" s="299">
        <v>96915</v>
      </c>
      <c r="AK136" s="299">
        <v>96915</v>
      </c>
      <c r="AL136" s="299">
        <v>0</v>
      </c>
      <c r="AM136" s="297">
        <v>613182</v>
      </c>
      <c r="AN136" s="397">
        <v>627942</v>
      </c>
      <c r="AO136" s="297">
        <v>155800</v>
      </c>
      <c r="AP136" s="297">
        <v>155800</v>
      </c>
      <c r="AQ136" s="297">
        <v>155800</v>
      </c>
      <c r="AR136" s="297">
        <v>80270</v>
      </c>
      <c r="AS136" s="297">
        <v>80270</v>
      </c>
      <c r="AT136" s="297">
        <v>0</v>
      </c>
      <c r="AU136" s="297">
        <v>627942</v>
      </c>
      <c r="AV136" s="299">
        <v>1865766</v>
      </c>
      <c r="AW136" s="297">
        <v>929886</v>
      </c>
      <c r="AX136" s="297">
        <v>481433</v>
      </c>
      <c r="AY136" s="297">
        <v>227223</v>
      </c>
      <c r="AZ136" s="297">
        <v>227223</v>
      </c>
      <c r="BA136" s="297">
        <v>0</v>
      </c>
      <c r="BB136" s="297">
        <v>0</v>
      </c>
      <c r="BC136" s="297">
        <v>1865766</v>
      </c>
      <c r="BD136" s="397">
        <v>10794</v>
      </c>
      <c r="BE136" s="297">
        <v>4476</v>
      </c>
      <c r="BF136" s="297">
        <v>3718</v>
      </c>
      <c r="BG136" s="297">
        <v>2600</v>
      </c>
      <c r="BH136" s="297">
        <v>0</v>
      </c>
      <c r="BI136" s="297">
        <v>0</v>
      </c>
      <c r="BJ136" s="297">
        <v>0</v>
      </c>
      <c r="BK136" s="297">
        <v>10794</v>
      </c>
      <c r="BL136" s="299">
        <v>14720</v>
      </c>
      <c r="BM136" s="297">
        <v>3680</v>
      </c>
      <c r="BN136" s="297">
        <v>3680</v>
      </c>
      <c r="BO136" s="297">
        <v>3680</v>
      </c>
      <c r="BP136" s="297">
        <v>3680</v>
      </c>
      <c r="BQ136" s="297">
        <v>0</v>
      </c>
      <c r="BR136" s="297">
        <v>0</v>
      </c>
      <c r="BS136" s="297">
        <v>14720</v>
      </c>
      <c r="BT136" s="397">
        <v>45326</v>
      </c>
      <c r="BU136" s="297">
        <v>9315</v>
      </c>
      <c r="BV136" s="297">
        <v>9315</v>
      </c>
      <c r="BW136" s="297">
        <v>9315</v>
      </c>
      <c r="BX136" s="297">
        <v>9315</v>
      </c>
      <c r="BY136" s="297">
        <v>8067</v>
      </c>
      <c r="BZ136" s="297">
        <v>0</v>
      </c>
      <c r="CA136" s="297">
        <v>45326</v>
      </c>
      <c r="CB136" s="299">
        <v>142911.44467229999</v>
      </c>
      <c r="CC136" s="297">
        <v>126593</v>
      </c>
      <c r="CD136" s="297">
        <v>9834</v>
      </c>
      <c r="CE136" s="297">
        <v>6484</v>
      </c>
      <c r="CF136" s="297">
        <v>0</v>
      </c>
      <c r="CG136" s="297">
        <v>0</v>
      </c>
      <c r="CH136" s="297">
        <v>0</v>
      </c>
      <c r="CI136" s="297">
        <v>142911.44467229999</v>
      </c>
    </row>
    <row r="137" spans="1:87">
      <c r="A137" s="295">
        <v>33203</v>
      </c>
      <c r="B137" s="296" t="s">
        <v>490</v>
      </c>
      <c r="C137" s="299">
        <v>-287127</v>
      </c>
      <c r="D137" s="297">
        <v>30762</v>
      </c>
      <c r="E137" s="297">
        <v>266646</v>
      </c>
      <c r="F137" s="297">
        <v>211868</v>
      </c>
      <c r="G137" s="297">
        <v>193935</v>
      </c>
      <c r="H137" s="297">
        <v>0</v>
      </c>
      <c r="I137" s="297">
        <v>416084</v>
      </c>
      <c r="J137" s="356">
        <v>5004647</v>
      </c>
      <c r="K137" s="357">
        <v>5952955</v>
      </c>
      <c r="L137" s="357">
        <v>4236624</v>
      </c>
      <c r="M137" s="357">
        <v>4052920</v>
      </c>
      <c r="N137" s="357">
        <v>6267201</v>
      </c>
      <c r="O137" s="356">
        <v>493676</v>
      </c>
      <c r="P137" s="357">
        <v>156860.54999999999</v>
      </c>
      <c r="Q137" s="357">
        <v>336815.45</v>
      </c>
      <c r="R137" s="398">
        <v>6.6799999999999998E-2</v>
      </c>
      <c r="S137" s="399">
        <v>1.61881E-4</v>
      </c>
      <c r="T137" s="400">
        <v>5004647</v>
      </c>
      <c r="U137" s="400">
        <v>2348211.8263473054</v>
      </c>
      <c r="V137" s="401">
        <v>2.1312587492521224</v>
      </c>
      <c r="W137" s="401">
        <v>7.7152503694909322E-2</v>
      </c>
      <c r="X137" s="397">
        <v>1426592</v>
      </c>
      <c r="Y137" s="297">
        <v>362126</v>
      </c>
      <c r="Z137" s="297">
        <v>312063</v>
      </c>
      <c r="AA137" s="297">
        <v>312063</v>
      </c>
      <c r="AB137" s="297">
        <v>303989</v>
      </c>
      <c r="AC137" s="297">
        <v>136351</v>
      </c>
      <c r="AD137" s="297">
        <v>0</v>
      </c>
      <c r="AE137" s="297">
        <v>1426592</v>
      </c>
      <c r="AF137" s="299">
        <v>137434</v>
      </c>
      <c r="AG137" s="299">
        <v>68717</v>
      </c>
      <c r="AH137" s="299">
        <v>68717</v>
      </c>
      <c r="AI137" s="299">
        <v>0</v>
      </c>
      <c r="AJ137" s="299">
        <v>0</v>
      </c>
      <c r="AK137" s="299">
        <v>0</v>
      </c>
      <c r="AL137" s="299">
        <v>0</v>
      </c>
      <c r="AM137" s="297">
        <v>137434</v>
      </c>
      <c r="AN137" s="397">
        <v>409337</v>
      </c>
      <c r="AO137" s="297">
        <v>101562</v>
      </c>
      <c r="AP137" s="297">
        <v>101562</v>
      </c>
      <c r="AQ137" s="297">
        <v>101562</v>
      </c>
      <c r="AR137" s="297">
        <v>52326</v>
      </c>
      <c r="AS137" s="297">
        <v>52326</v>
      </c>
      <c r="AT137" s="297">
        <v>0</v>
      </c>
      <c r="AU137" s="297">
        <v>409337</v>
      </c>
      <c r="AV137" s="299">
        <v>1216238</v>
      </c>
      <c r="AW137" s="297">
        <v>606166</v>
      </c>
      <c r="AX137" s="297">
        <v>313832</v>
      </c>
      <c r="AY137" s="297">
        <v>148120</v>
      </c>
      <c r="AZ137" s="297">
        <v>148120</v>
      </c>
      <c r="BA137" s="297">
        <v>0</v>
      </c>
      <c r="BB137" s="297">
        <v>0</v>
      </c>
      <c r="BC137" s="297">
        <v>1216238</v>
      </c>
      <c r="BD137" s="397">
        <v>7036</v>
      </c>
      <c r="BE137" s="297">
        <v>2917</v>
      </c>
      <c r="BF137" s="297">
        <v>2424</v>
      </c>
      <c r="BG137" s="297">
        <v>1695</v>
      </c>
      <c r="BH137" s="297">
        <v>0</v>
      </c>
      <c r="BI137" s="297">
        <v>0</v>
      </c>
      <c r="BJ137" s="297">
        <v>0</v>
      </c>
      <c r="BK137" s="297">
        <v>7036</v>
      </c>
      <c r="BL137" s="299">
        <v>9596</v>
      </c>
      <c r="BM137" s="297">
        <v>2399</v>
      </c>
      <c r="BN137" s="297">
        <v>2399</v>
      </c>
      <c r="BO137" s="297">
        <v>2399</v>
      </c>
      <c r="BP137" s="297">
        <v>2399</v>
      </c>
      <c r="BQ137" s="297">
        <v>0</v>
      </c>
      <c r="BR137" s="297">
        <v>0</v>
      </c>
      <c r="BS137" s="297">
        <v>9596</v>
      </c>
      <c r="BT137" s="397">
        <v>29547</v>
      </c>
      <c r="BU137" s="297">
        <v>6072</v>
      </c>
      <c r="BV137" s="297">
        <v>6072</v>
      </c>
      <c r="BW137" s="297">
        <v>6072</v>
      </c>
      <c r="BX137" s="297">
        <v>6072</v>
      </c>
      <c r="BY137" s="297">
        <v>5258</v>
      </c>
      <c r="BZ137" s="297">
        <v>0</v>
      </c>
      <c r="CA137" s="297">
        <v>29547</v>
      </c>
      <c r="CB137" s="299">
        <v>93159.779711099996</v>
      </c>
      <c r="CC137" s="297">
        <v>82523</v>
      </c>
      <c r="CD137" s="297">
        <v>6411</v>
      </c>
      <c r="CE137" s="297">
        <v>4227</v>
      </c>
      <c r="CF137" s="297">
        <v>0</v>
      </c>
      <c r="CG137" s="297">
        <v>0</v>
      </c>
      <c r="CH137" s="297">
        <v>0</v>
      </c>
      <c r="CI137" s="297">
        <v>93159.779711099996</v>
      </c>
    </row>
    <row r="138" spans="1:87">
      <c r="A138" s="295">
        <v>33204</v>
      </c>
      <c r="B138" s="296" t="s">
        <v>491</v>
      </c>
      <c r="C138" s="299">
        <v>-1558310</v>
      </c>
      <c r="D138" s="297">
        <v>-902591</v>
      </c>
      <c r="E138" s="297">
        <v>-55303.999999999985</v>
      </c>
      <c r="F138" s="297">
        <v>-257538</v>
      </c>
      <c r="G138" s="297">
        <v>122218</v>
      </c>
      <c r="H138" s="297">
        <v>0</v>
      </c>
      <c r="I138" s="297">
        <v>-2651525</v>
      </c>
      <c r="J138" s="356">
        <v>12264609</v>
      </c>
      <c r="K138" s="357">
        <v>14588574</v>
      </c>
      <c r="L138" s="357">
        <v>10382458</v>
      </c>
      <c r="M138" s="357">
        <v>9932264</v>
      </c>
      <c r="N138" s="357">
        <v>15358678</v>
      </c>
      <c r="O138" s="356">
        <v>1209825</v>
      </c>
      <c r="P138" s="357">
        <v>437274.07</v>
      </c>
      <c r="Q138" s="357">
        <v>772550.92999999993</v>
      </c>
      <c r="R138" s="398">
        <v>6.6799999999999998E-2</v>
      </c>
      <c r="S138" s="399">
        <v>3.9671269999999999E-4</v>
      </c>
      <c r="T138" s="400">
        <v>12264609</v>
      </c>
      <c r="U138" s="400">
        <v>6546019.0119760484</v>
      </c>
      <c r="V138" s="401">
        <v>1.8735981330884768</v>
      </c>
      <c r="W138" s="401">
        <v>7.7152503694909322E-2</v>
      </c>
      <c r="X138" s="397">
        <v>509338</v>
      </c>
      <c r="Y138" s="297">
        <v>333780</v>
      </c>
      <c r="Z138" s="297">
        <v>87779.000000000015</v>
      </c>
      <c r="AA138" s="297">
        <v>87779.000000000015</v>
      </c>
      <c r="AB138" s="297">
        <v>0</v>
      </c>
      <c r="AC138" s="297">
        <v>0</v>
      </c>
      <c r="AD138" s="297">
        <v>0</v>
      </c>
      <c r="AE138" s="297">
        <v>509338</v>
      </c>
      <c r="AF138" s="299">
        <v>1021269</v>
      </c>
      <c r="AG138" s="299">
        <v>469403</v>
      </c>
      <c r="AH138" s="299">
        <v>469403</v>
      </c>
      <c r="AI138" s="299">
        <v>31781</v>
      </c>
      <c r="AJ138" s="299">
        <v>31781</v>
      </c>
      <c r="AK138" s="299">
        <v>18901</v>
      </c>
      <c r="AL138" s="299">
        <v>0</v>
      </c>
      <c r="AM138" s="297">
        <v>1021269</v>
      </c>
      <c r="AN138" s="397">
        <v>1003139</v>
      </c>
      <c r="AO138" s="297">
        <v>248892</v>
      </c>
      <c r="AP138" s="297">
        <v>248892</v>
      </c>
      <c r="AQ138" s="297">
        <v>248892</v>
      </c>
      <c r="AR138" s="297">
        <v>128232</v>
      </c>
      <c r="AS138" s="297">
        <v>128232</v>
      </c>
      <c r="AT138" s="297">
        <v>0</v>
      </c>
      <c r="AU138" s="297">
        <v>1003139</v>
      </c>
      <c r="AV138" s="299">
        <v>2980566</v>
      </c>
      <c r="AW138" s="297">
        <v>1485496</v>
      </c>
      <c r="AX138" s="297">
        <v>769090</v>
      </c>
      <c r="AY138" s="297">
        <v>362990</v>
      </c>
      <c r="AZ138" s="297">
        <v>362990</v>
      </c>
      <c r="BA138" s="297">
        <v>0</v>
      </c>
      <c r="BB138" s="297">
        <v>0</v>
      </c>
      <c r="BC138" s="297">
        <v>2980566</v>
      </c>
      <c r="BD138" s="397">
        <v>17242</v>
      </c>
      <c r="BE138" s="297">
        <v>7150</v>
      </c>
      <c r="BF138" s="297">
        <v>5939</v>
      </c>
      <c r="BG138" s="297">
        <v>4153</v>
      </c>
      <c r="BH138" s="297">
        <v>0</v>
      </c>
      <c r="BI138" s="297">
        <v>0</v>
      </c>
      <c r="BJ138" s="297">
        <v>0</v>
      </c>
      <c r="BK138" s="297">
        <v>17242</v>
      </c>
      <c r="BL138" s="299">
        <v>23516</v>
      </c>
      <c r="BM138" s="297">
        <v>5879</v>
      </c>
      <c r="BN138" s="297">
        <v>5879</v>
      </c>
      <c r="BO138" s="297">
        <v>5879</v>
      </c>
      <c r="BP138" s="297">
        <v>5879</v>
      </c>
      <c r="BQ138" s="297">
        <v>0</v>
      </c>
      <c r="BR138" s="297">
        <v>0</v>
      </c>
      <c r="BS138" s="297">
        <v>23516</v>
      </c>
      <c r="BT138" s="397">
        <v>72408</v>
      </c>
      <c r="BU138" s="297">
        <v>14880</v>
      </c>
      <c r="BV138" s="297">
        <v>14880</v>
      </c>
      <c r="BW138" s="297">
        <v>14880</v>
      </c>
      <c r="BX138" s="297">
        <v>14880</v>
      </c>
      <c r="BY138" s="297">
        <v>12887</v>
      </c>
      <c r="BZ138" s="297">
        <v>0</v>
      </c>
      <c r="CA138" s="297">
        <v>72408</v>
      </c>
      <c r="CB138" s="299">
        <v>228301.45440536999</v>
      </c>
      <c r="CC138" s="297">
        <v>202233</v>
      </c>
      <c r="CD138" s="297">
        <v>15710</v>
      </c>
      <c r="CE138" s="297">
        <v>10358</v>
      </c>
      <c r="CF138" s="297">
        <v>0</v>
      </c>
      <c r="CG138" s="297">
        <v>0</v>
      </c>
      <c r="CH138" s="297">
        <v>0</v>
      </c>
      <c r="CI138" s="297">
        <v>228301.45440536999</v>
      </c>
    </row>
    <row r="139" spans="1:87">
      <c r="A139" s="295">
        <v>33205</v>
      </c>
      <c r="B139" s="296" t="s">
        <v>492</v>
      </c>
      <c r="C139" s="299">
        <v>-4127384</v>
      </c>
      <c r="D139" s="297">
        <v>-1411107</v>
      </c>
      <c r="E139" s="297">
        <v>-384732</v>
      </c>
      <c r="F139" s="297">
        <v>-311739</v>
      </c>
      <c r="G139" s="297">
        <v>1020840</v>
      </c>
      <c r="H139" s="297">
        <v>0</v>
      </c>
      <c r="I139" s="297">
        <v>-5214122</v>
      </c>
      <c r="J139" s="356">
        <v>33206757</v>
      </c>
      <c r="K139" s="357">
        <v>39498955</v>
      </c>
      <c r="L139" s="357">
        <v>28110785</v>
      </c>
      <c r="M139" s="357">
        <v>26891873</v>
      </c>
      <c r="N139" s="357">
        <v>41584032</v>
      </c>
      <c r="O139" s="356">
        <v>3275634</v>
      </c>
      <c r="P139" s="357">
        <v>1404328.48</v>
      </c>
      <c r="Q139" s="357">
        <v>1871305.52</v>
      </c>
      <c r="R139" s="398">
        <v>6.6799999999999998E-2</v>
      </c>
      <c r="S139" s="399">
        <v>1.0741103E-3</v>
      </c>
      <c r="T139" s="400">
        <v>33206757</v>
      </c>
      <c r="U139" s="400">
        <v>21022881.43712575</v>
      </c>
      <c r="V139" s="401">
        <v>1.5795530740785089</v>
      </c>
      <c r="W139" s="401">
        <v>7.7152503694909322E-2</v>
      </c>
      <c r="X139" s="397">
        <v>3359402</v>
      </c>
      <c r="Y139" s="297">
        <v>721564</v>
      </c>
      <c r="Z139" s="297">
        <v>721564</v>
      </c>
      <c r="AA139" s="297">
        <v>638758</v>
      </c>
      <c r="AB139" s="297">
        <v>638758</v>
      </c>
      <c r="AC139" s="297">
        <v>638758</v>
      </c>
      <c r="AD139" s="297">
        <v>0</v>
      </c>
      <c r="AE139" s="297">
        <v>3359402</v>
      </c>
      <c r="AF139" s="299">
        <v>2780516</v>
      </c>
      <c r="AG139" s="299">
        <v>996985</v>
      </c>
      <c r="AH139" s="299">
        <v>722138</v>
      </c>
      <c r="AI139" s="299">
        <v>722138</v>
      </c>
      <c r="AJ139" s="299">
        <v>339255</v>
      </c>
      <c r="AK139" s="299">
        <v>0</v>
      </c>
      <c r="AL139" s="299">
        <v>0</v>
      </c>
      <c r="AM139" s="297">
        <v>2780516</v>
      </c>
      <c r="AN139" s="397">
        <v>2716027</v>
      </c>
      <c r="AO139" s="297">
        <v>673881</v>
      </c>
      <c r="AP139" s="297">
        <v>673881</v>
      </c>
      <c r="AQ139" s="297">
        <v>673881</v>
      </c>
      <c r="AR139" s="297">
        <v>347192</v>
      </c>
      <c r="AS139" s="297">
        <v>347192</v>
      </c>
      <c r="AT139" s="297">
        <v>0</v>
      </c>
      <c r="AU139" s="297">
        <v>2716027</v>
      </c>
      <c r="AV139" s="299">
        <v>8069964</v>
      </c>
      <c r="AW139" s="297">
        <v>4022021</v>
      </c>
      <c r="AX139" s="297">
        <v>2082331</v>
      </c>
      <c r="AY139" s="297">
        <v>982805</v>
      </c>
      <c r="AZ139" s="297">
        <v>982805</v>
      </c>
      <c r="BA139" s="297">
        <v>0</v>
      </c>
      <c r="BB139" s="297">
        <v>0</v>
      </c>
      <c r="BC139" s="297">
        <v>8069964</v>
      </c>
      <c r="BD139" s="397">
        <v>46684</v>
      </c>
      <c r="BE139" s="297">
        <v>19358</v>
      </c>
      <c r="BF139" s="297">
        <v>16081</v>
      </c>
      <c r="BG139" s="297">
        <v>11245</v>
      </c>
      <c r="BH139" s="297">
        <v>0</v>
      </c>
      <c r="BI139" s="297">
        <v>0</v>
      </c>
      <c r="BJ139" s="297">
        <v>0</v>
      </c>
      <c r="BK139" s="297">
        <v>46684</v>
      </c>
      <c r="BL139" s="299">
        <v>63672</v>
      </c>
      <c r="BM139" s="297">
        <v>15918</v>
      </c>
      <c r="BN139" s="297">
        <v>15918</v>
      </c>
      <c r="BO139" s="297">
        <v>15918</v>
      </c>
      <c r="BP139" s="297">
        <v>15918</v>
      </c>
      <c r="BQ139" s="297">
        <v>0</v>
      </c>
      <c r="BR139" s="297">
        <v>0</v>
      </c>
      <c r="BS139" s="297">
        <v>63672</v>
      </c>
      <c r="BT139" s="397">
        <v>196048</v>
      </c>
      <c r="BU139" s="297">
        <v>40289</v>
      </c>
      <c r="BV139" s="297">
        <v>40289</v>
      </c>
      <c r="BW139" s="297">
        <v>40289</v>
      </c>
      <c r="BX139" s="297">
        <v>40289</v>
      </c>
      <c r="BY139" s="297">
        <v>34891</v>
      </c>
      <c r="BZ139" s="297">
        <v>0</v>
      </c>
      <c r="CA139" s="297">
        <v>196048</v>
      </c>
      <c r="CB139" s="299">
        <v>618132.32518593001</v>
      </c>
      <c r="CC139" s="297">
        <v>547553</v>
      </c>
      <c r="CD139" s="297">
        <v>42536</v>
      </c>
      <c r="CE139" s="297">
        <v>28044</v>
      </c>
      <c r="CF139" s="297">
        <v>0</v>
      </c>
      <c r="CG139" s="297">
        <v>0</v>
      </c>
      <c r="CH139" s="297">
        <v>0</v>
      </c>
      <c r="CI139" s="297">
        <v>618132.32518593001</v>
      </c>
    </row>
    <row r="140" spans="1:87">
      <c r="A140" s="295">
        <v>33206</v>
      </c>
      <c r="B140" s="296" t="s">
        <v>493</v>
      </c>
      <c r="C140" s="299">
        <v>-278665</v>
      </c>
      <c r="D140" s="297">
        <v>-108403</v>
      </c>
      <c r="E140" s="297">
        <v>-49668</v>
      </c>
      <c r="F140" s="297">
        <v>-32739</v>
      </c>
      <c r="G140" s="297">
        <v>62346</v>
      </c>
      <c r="H140" s="297">
        <v>0</v>
      </c>
      <c r="I140" s="297">
        <v>-407129</v>
      </c>
      <c r="J140" s="356">
        <v>3242857</v>
      </c>
      <c r="K140" s="357">
        <v>3857331</v>
      </c>
      <c r="L140" s="357">
        <v>2745202</v>
      </c>
      <c r="M140" s="357">
        <v>2626167</v>
      </c>
      <c r="N140" s="357">
        <v>4060953</v>
      </c>
      <c r="O140" s="356">
        <v>319887</v>
      </c>
      <c r="P140" s="357">
        <v>138091.04</v>
      </c>
      <c r="Q140" s="357">
        <v>181795.96</v>
      </c>
      <c r="R140" s="398">
        <v>6.6799999999999998E-2</v>
      </c>
      <c r="S140" s="399">
        <v>1.048939E-4</v>
      </c>
      <c r="T140" s="400">
        <v>3242857</v>
      </c>
      <c r="U140" s="400">
        <v>2067231.1377245511</v>
      </c>
      <c r="V140" s="401">
        <v>1.5686958951138319</v>
      </c>
      <c r="W140" s="401">
        <v>7.7152503694909322E-2</v>
      </c>
      <c r="X140" s="397">
        <v>300172</v>
      </c>
      <c r="Y140" s="297">
        <v>144696</v>
      </c>
      <c r="Z140" s="297">
        <v>76537</v>
      </c>
      <c r="AA140" s="297">
        <v>26953</v>
      </c>
      <c r="AB140" s="297">
        <v>26953</v>
      </c>
      <c r="AC140" s="297">
        <v>25033</v>
      </c>
      <c r="AD140" s="297">
        <v>0</v>
      </c>
      <c r="AE140" s="297">
        <v>300172</v>
      </c>
      <c r="AF140" s="299">
        <v>141576</v>
      </c>
      <c r="AG140" s="299">
        <v>47192</v>
      </c>
      <c r="AH140" s="299">
        <v>47192</v>
      </c>
      <c r="AI140" s="299">
        <v>47192</v>
      </c>
      <c r="AJ140" s="299">
        <v>0</v>
      </c>
      <c r="AK140" s="299">
        <v>0</v>
      </c>
      <c r="AL140" s="299">
        <v>0</v>
      </c>
      <c r="AM140" s="297">
        <v>141576</v>
      </c>
      <c r="AN140" s="397">
        <v>265238</v>
      </c>
      <c r="AO140" s="297">
        <v>65809</v>
      </c>
      <c r="AP140" s="297">
        <v>65809</v>
      </c>
      <c r="AQ140" s="297">
        <v>65809</v>
      </c>
      <c r="AR140" s="297">
        <v>33906</v>
      </c>
      <c r="AS140" s="297">
        <v>33906</v>
      </c>
      <c r="AT140" s="297">
        <v>0</v>
      </c>
      <c r="AU140" s="297">
        <v>265238</v>
      </c>
      <c r="AV140" s="299">
        <v>788085</v>
      </c>
      <c r="AW140" s="297">
        <v>392777</v>
      </c>
      <c r="AX140" s="297">
        <v>203353</v>
      </c>
      <c r="AY140" s="297">
        <v>95977</v>
      </c>
      <c r="AZ140" s="297">
        <v>95977</v>
      </c>
      <c r="BA140" s="297">
        <v>0</v>
      </c>
      <c r="BB140" s="297">
        <v>0</v>
      </c>
      <c r="BC140" s="297">
        <v>788085</v>
      </c>
      <c r="BD140" s="397">
        <v>4558</v>
      </c>
      <c r="BE140" s="297">
        <v>1890</v>
      </c>
      <c r="BF140" s="297">
        <v>1570</v>
      </c>
      <c r="BG140" s="297">
        <v>1098</v>
      </c>
      <c r="BH140" s="297">
        <v>0</v>
      </c>
      <c r="BI140" s="297">
        <v>0</v>
      </c>
      <c r="BJ140" s="297">
        <v>0</v>
      </c>
      <c r="BK140" s="297">
        <v>4558</v>
      </c>
      <c r="BL140" s="299">
        <v>6216</v>
      </c>
      <c r="BM140" s="297">
        <v>1554</v>
      </c>
      <c r="BN140" s="297">
        <v>1554</v>
      </c>
      <c r="BO140" s="297">
        <v>1554</v>
      </c>
      <c r="BP140" s="297">
        <v>1554</v>
      </c>
      <c r="BQ140" s="297">
        <v>0</v>
      </c>
      <c r="BR140" s="297">
        <v>0</v>
      </c>
      <c r="BS140" s="297">
        <v>6216</v>
      </c>
      <c r="BT140" s="397">
        <v>19145</v>
      </c>
      <c r="BU140" s="297">
        <v>3935</v>
      </c>
      <c r="BV140" s="297">
        <v>3935</v>
      </c>
      <c r="BW140" s="297">
        <v>3935</v>
      </c>
      <c r="BX140" s="297">
        <v>3935</v>
      </c>
      <c r="BY140" s="297">
        <v>3407</v>
      </c>
      <c r="BZ140" s="297">
        <v>0</v>
      </c>
      <c r="CA140" s="297">
        <v>19145</v>
      </c>
      <c r="CB140" s="299">
        <v>60364.666743089998</v>
      </c>
      <c r="CC140" s="297">
        <v>53472</v>
      </c>
      <c r="CD140" s="297">
        <v>4154</v>
      </c>
      <c r="CE140" s="297">
        <v>2739</v>
      </c>
      <c r="CF140" s="297">
        <v>0</v>
      </c>
      <c r="CG140" s="297">
        <v>0</v>
      </c>
      <c r="CH140" s="297">
        <v>0</v>
      </c>
      <c r="CI140" s="297">
        <v>60364.666743089998</v>
      </c>
    </row>
    <row r="141" spans="1:87">
      <c r="A141" s="295">
        <v>33207</v>
      </c>
      <c r="B141" s="296" t="s">
        <v>494</v>
      </c>
      <c r="C141" s="299">
        <v>256511</v>
      </c>
      <c r="D141" s="297">
        <v>643783</v>
      </c>
      <c r="E141" s="297">
        <v>949736</v>
      </c>
      <c r="F141" s="297">
        <v>500346</v>
      </c>
      <c r="G141" s="297">
        <v>507513</v>
      </c>
      <c r="H141" s="297">
        <v>0</v>
      </c>
      <c r="I141" s="297">
        <v>2857889</v>
      </c>
      <c r="J141" s="356">
        <v>15098539</v>
      </c>
      <c r="K141" s="357">
        <v>17959493</v>
      </c>
      <c r="L141" s="357">
        <v>12781488</v>
      </c>
      <c r="M141" s="357">
        <v>12227270</v>
      </c>
      <c r="N141" s="357">
        <v>18907541</v>
      </c>
      <c r="O141" s="356">
        <v>1489374</v>
      </c>
      <c r="P141" s="357">
        <v>421109.35</v>
      </c>
      <c r="Q141" s="357">
        <v>1068264.6499999999</v>
      </c>
      <c r="R141" s="398">
        <v>6.6799999999999998E-2</v>
      </c>
      <c r="S141" s="399">
        <v>4.8837939999999997E-4</v>
      </c>
      <c r="T141" s="400">
        <v>15098539</v>
      </c>
      <c r="U141" s="400">
        <v>6304032.185628742</v>
      </c>
      <c r="V141" s="401">
        <v>2.395060582720379</v>
      </c>
      <c r="W141" s="401">
        <v>7.7152503694909322E-2</v>
      </c>
      <c r="X141" s="397">
        <v>5491869</v>
      </c>
      <c r="Y141" s="297">
        <v>2007932</v>
      </c>
      <c r="Z141" s="297">
        <v>1285128</v>
      </c>
      <c r="AA141" s="297">
        <v>1086755</v>
      </c>
      <c r="AB141" s="297">
        <v>778267</v>
      </c>
      <c r="AC141" s="297">
        <v>333787</v>
      </c>
      <c r="AD141" s="297">
        <v>0</v>
      </c>
      <c r="AE141" s="297">
        <v>5491869</v>
      </c>
      <c r="AF141" s="299">
        <v>0</v>
      </c>
      <c r="AG141" s="299">
        <v>0</v>
      </c>
      <c r="AH141" s="299">
        <v>0</v>
      </c>
      <c r="AI141" s="299">
        <v>0</v>
      </c>
      <c r="AJ141" s="299">
        <v>0</v>
      </c>
      <c r="AK141" s="299">
        <v>0</v>
      </c>
      <c r="AL141" s="299">
        <v>0</v>
      </c>
      <c r="AM141" s="297">
        <v>0</v>
      </c>
      <c r="AN141" s="397">
        <v>1234930</v>
      </c>
      <c r="AO141" s="297">
        <v>306402</v>
      </c>
      <c r="AP141" s="297">
        <v>306402</v>
      </c>
      <c r="AQ141" s="297">
        <v>306402</v>
      </c>
      <c r="AR141" s="297">
        <v>157862</v>
      </c>
      <c r="AS141" s="297">
        <v>157862</v>
      </c>
      <c r="AT141" s="297">
        <v>0</v>
      </c>
      <c r="AU141" s="297">
        <v>1234930</v>
      </c>
      <c r="AV141" s="299">
        <v>3669273</v>
      </c>
      <c r="AW141" s="297">
        <v>1828744</v>
      </c>
      <c r="AX141" s="297">
        <v>946800</v>
      </c>
      <c r="AY141" s="297">
        <v>446865</v>
      </c>
      <c r="AZ141" s="297">
        <v>446865</v>
      </c>
      <c r="BA141" s="297">
        <v>0</v>
      </c>
      <c r="BB141" s="297">
        <v>0</v>
      </c>
      <c r="BC141" s="297">
        <v>3669273</v>
      </c>
      <c r="BD141" s="397">
        <v>21227</v>
      </c>
      <c r="BE141" s="297">
        <v>8802</v>
      </c>
      <c r="BF141" s="297">
        <v>7312</v>
      </c>
      <c r="BG141" s="297">
        <v>5113</v>
      </c>
      <c r="BH141" s="297">
        <v>0</v>
      </c>
      <c r="BI141" s="297">
        <v>0</v>
      </c>
      <c r="BJ141" s="297">
        <v>0</v>
      </c>
      <c r="BK141" s="297">
        <v>21227</v>
      </c>
      <c r="BL141" s="299">
        <v>28948</v>
      </c>
      <c r="BM141" s="297">
        <v>7237</v>
      </c>
      <c r="BN141" s="297">
        <v>7237</v>
      </c>
      <c r="BO141" s="297">
        <v>7237</v>
      </c>
      <c r="BP141" s="297">
        <v>7237</v>
      </c>
      <c r="BQ141" s="297">
        <v>0</v>
      </c>
      <c r="BR141" s="297">
        <v>0</v>
      </c>
      <c r="BS141" s="297">
        <v>28948</v>
      </c>
      <c r="BT141" s="397">
        <v>89140</v>
      </c>
      <c r="BU141" s="297">
        <v>18319</v>
      </c>
      <c r="BV141" s="297">
        <v>18319</v>
      </c>
      <c r="BW141" s="297">
        <v>18319</v>
      </c>
      <c r="BX141" s="297">
        <v>18319</v>
      </c>
      <c r="BY141" s="297">
        <v>15864</v>
      </c>
      <c r="BZ141" s="297">
        <v>0</v>
      </c>
      <c r="CA141" s="297">
        <v>89140</v>
      </c>
      <c r="CB141" s="299">
        <v>281054.09108813998</v>
      </c>
      <c r="CC141" s="297">
        <v>248963</v>
      </c>
      <c r="CD141" s="297">
        <v>19340</v>
      </c>
      <c r="CE141" s="297">
        <v>12751</v>
      </c>
      <c r="CF141" s="297">
        <v>0</v>
      </c>
      <c r="CG141" s="297">
        <v>0</v>
      </c>
      <c r="CH141" s="297">
        <v>0</v>
      </c>
      <c r="CI141" s="297">
        <v>281054.09108813998</v>
      </c>
    </row>
    <row r="142" spans="1:87">
      <c r="A142" s="295">
        <v>33208</v>
      </c>
      <c r="B142" s="296" t="s">
        <v>495</v>
      </c>
      <c r="C142" s="299">
        <v>-223659</v>
      </c>
      <c r="D142" s="297">
        <v>-201200</v>
      </c>
      <c r="E142" s="297">
        <v>0</v>
      </c>
      <c r="F142" s="297">
        <v>0</v>
      </c>
      <c r="G142" s="297">
        <v>0</v>
      </c>
      <c r="H142" s="297">
        <v>0</v>
      </c>
      <c r="I142" s="297">
        <v>-424859</v>
      </c>
      <c r="J142" s="356">
        <v>0</v>
      </c>
      <c r="K142" s="357">
        <v>0</v>
      </c>
      <c r="L142" s="357">
        <v>0</v>
      </c>
      <c r="M142" s="357">
        <v>0</v>
      </c>
      <c r="N142" s="357">
        <v>0</v>
      </c>
      <c r="O142" s="356">
        <v>0</v>
      </c>
      <c r="P142" s="357">
        <v>0</v>
      </c>
      <c r="Q142" s="357">
        <v>0</v>
      </c>
      <c r="R142" s="398" t="e">
        <v>#DIV/0!</v>
      </c>
      <c r="S142" s="399">
        <v>0</v>
      </c>
      <c r="T142" s="400">
        <v>0</v>
      </c>
      <c r="U142" s="400">
        <v>0</v>
      </c>
      <c r="V142" s="401" t="e">
        <v>#DIV/0!</v>
      </c>
      <c r="W142" s="401">
        <v>7.7152503694909322E-2</v>
      </c>
      <c r="X142" s="397">
        <v>0</v>
      </c>
      <c r="Y142" s="297">
        <v>0</v>
      </c>
      <c r="Z142" s="297">
        <v>0</v>
      </c>
      <c r="AA142" s="297">
        <v>0</v>
      </c>
      <c r="AB142" s="297">
        <v>0</v>
      </c>
      <c r="AC142" s="297">
        <v>0</v>
      </c>
      <c r="AD142" s="297">
        <v>0</v>
      </c>
      <c r="AE142" s="297">
        <v>0</v>
      </c>
      <c r="AF142" s="299">
        <v>424859</v>
      </c>
      <c r="AG142" s="299">
        <v>223659</v>
      </c>
      <c r="AH142" s="299">
        <v>201200</v>
      </c>
      <c r="AI142" s="299">
        <v>0</v>
      </c>
      <c r="AJ142" s="299">
        <v>0</v>
      </c>
      <c r="AK142" s="299">
        <v>0</v>
      </c>
      <c r="AL142" s="299">
        <v>0</v>
      </c>
      <c r="AM142" s="297">
        <v>424859</v>
      </c>
      <c r="AN142" s="397">
        <v>0</v>
      </c>
      <c r="AO142" s="297">
        <v>0</v>
      </c>
      <c r="AP142" s="297">
        <v>0</v>
      </c>
      <c r="AQ142" s="297">
        <v>0</v>
      </c>
      <c r="AR142" s="297">
        <v>0</v>
      </c>
      <c r="AS142" s="297">
        <v>0</v>
      </c>
      <c r="AT142" s="297">
        <v>0</v>
      </c>
      <c r="AU142" s="297">
        <v>0</v>
      </c>
      <c r="AV142" s="299">
        <v>0</v>
      </c>
      <c r="AW142" s="297">
        <v>0</v>
      </c>
      <c r="AX142" s="297">
        <v>0</v>
      </c>
      <c r="AY142" s="297">
        <v>0</v>
      </c>
      <c r="AZ142" s="297">
        <v>0</v>
      </c>
      <c r="BA142" s="297">
        <v>0</v>
      </c>
      <c r="BB142" s="297">
        <v>0</v>
      </c>
      <c r="BC142" s="297">
        <v>0</v>
      </c>
      <c r="BD142" s="397">
        <v>0</v>
      </c>
      <c r="BE142" s="297">
        <v>0</v>
      </c>
      <c r="BF142" s="297">
        <v>0</v>
      </c>
      <c r="BG142" s="297">
        <v>0</v>
      </c>
      <c r="BH142" s="297">
        <v>0</v>
      </c>
      <c r="BI142" s="297">
        <v>0</v>
      </c>
      <c r="BJ142" s="297">
        <v>0</v>
      </c>
      <c r="BK142" s="297">
        <v>0</v>
      </c>
      <c r="BL142" s="299">
        <v>0</v>
      </c>
      <c r="BM142" s="297">
        <v>0</v>
      </c>
      <c r="BN142" s="297">
        <v>0</v>
      </c>
      <c r="BO142" s="297">
        <v>0</v>
      </c>
      <c r="BP142" s="297">
        <v>0</v>
      </c>
      <c r="BQ142" s="297">
        <v>0</v>
      </c>
      <c r="BR142" s="297">
        <v>0</v>
      </c>
      <c r="BS142" s="297">
        <v>0</v>
      </c>
      <c r="BT142" s="397">
        <v>0</v>
      </c>
      <c r="BU142" s="297">
        <v>0</v>
      </c>
      <c r="BV142" s="297">
        <v>0</v>
      </c>
      <c r="BW142" s="297">
        <v>0</v>
      </c>
      <c r="BX142" s="297">
        <v>0</v>
      </c>
      <c r="BY142" s="297">
        <v>0</v>
      </c>
      <c r="BZ142" s="297">
        <v>0</v>
      </c>
      <c r="CA142" s="297">
        <v>0</v>
      </c>
      <c r="CB142" s="299">
        <v>0</v>
      </c>
      <c r="CC142" s="297">
        <v>0</v>
      </c>
      <c r="CD142" s="297">
        <v>0</v>
      </c>
      <c r="CE142" s="297">
        <v>0</v>
      </c>
      <c r="CF142" s="297">
        <v>0</v>
      </c>
      <c r="CG142" s="297">
        <v>0</v>
      </c>
      <c r="CH142" s="297">
        <v>0</v>
      </c>
      <c r="CI142" s="297">
        <v>0</v>
      </c>
    </row>
    <row r="143" spans="1:87">
      <c r="A143" s="295">
        <v>33209</v>
      </c>
      <c r="B143" s="296" t="s">
        <v>496</v>
      </c>
      <c r="C143" s="299">
        <v>-438501</v>
      </c>
      <c r="D143" s="297">
        <v>-477514</v>
      </c>
      <c r="E143" s="297">
        <v>-566072</v>
      </c>
      <c r="F143" s="297">
        <v>-704747</v>
      </c>
      <c r="G143" s="297">
        <v>-659905</v>
      </c>
      <c r="H143" s="297">
        <v>0</v>
      </c>
      <c r="I143" s="297">
        <v>-2846739</v>
      </c>
      <c r="J143" s="356">
        <v>0</v>
      </c>
      <c r="K143" s="357">
        <v>0</v>
      </c>
      <c r="L143" s="357">
        <v>0</v>
      </c>
      <c r="M143" s="357">
        <v>0</v>
      </c>
      <c r="N143" s="357">
        <v>0</v>
      </c>
      <c r="O143" s="356">
        <v>0</v>
      </c>
      <c r="P143" s="357">
        <v>0</v>
      </c>
      <c r="Q143" s="357">
        <v>0</v>
      </c>
      <c r="R143" s="398" t="e">
        <v>#DIV/0!</v>
      </c>
      <c r="S143" s="399">
        <v>0</v>
      </c>
      <c r="T143" s="400">
        <v>0</v>
      </c>
      <c r="U143" s="400">
        <v>0</v>
      </c>
      <c r="V143" s="401" t="e">
        <v>#DIV/0!</v>
      </c>
      <c r="W143" s="401">
        <v>7.7152503694909322E-2</v>
      </c>
      <c r="X143" s="397">
        <v>632154</v>
      </c>
      <c r="Y143" s="297">
        <v>266246</v>
      </c>
      <c r="Z143" s="297">
        <v>227233</v>
      </c>
      <c r="AA143" s="297">
        <v>138675</v>
      </c>
      <c r="AB143" s="297">
        <v>0</v>
      </c>
      <c r="AC143" s="297">
        <v>0</v>
      </c>
      <c r="AD143" s="297">
        <v>0</v>
      </c>
      <c r="AE143" s="297">
        <v>632154</v>
      </c>
      <c r="AF143" s="299">
        <v>3478893</v>
      </c>
      <c r="AG143" s="299">
        <v>704747</v>
      </c>
      <c r="AH143" s="299">
        <v>704747</v>
      </c>
      <c r="AI143" s="299">
        <v>704747</v>
      </c>
      <c r="AJ143" s="299">
        <v>704747</v>
      </c>
      <c r="AK143" s="299">
        <v>659905</v>
      </c>
      <c r="AL143" s="299">
        <v>0</v>
      </c>
      <c r="AM143" s="297">
        <v>3478893</v>
      </c>
      <c r="AN143" s="397">
        <v>0</v>
      </c>
      <c r="AO143" s="297">
        <v>0</v>
      </c>
      <c r="AP143" s="297">
        <v>0</v>
      </c>
      <c r="AQ143" s="297">
        <v>0</v>
      </c>
      <c r="AR143" s="297">
        <v>0</v>
      </c>
      <c r="AS143" s="297">
        <v>0</v>
      </c>
      <c r="AT143" s="297">
        <v>0</v>
      </c>
      <c r="AU143" s="297">
        <v>0</v>
      </c>
      <c r="AV143" s="299">
        <v>0</v>
      </c>
      <c r="AW143" s="297">
        <v>0</v>
      </c>
      <c r="AX143" s="297">
        <v>0</v>
      </c>
      <c r="AY143" s="297">
        <v>0</v>
      </c>
      <c r="AZ143" s="297">
        <v>0</v>
      </c>
      <c r="BA143" s="297">
        <v>0</v>
      </c>
      <c r="BB143" s="297">
        <v>0</v>
      </c>
      <c r="BC143" s="297">
        <v>0</v>
      </c>
      <c r="BD143" s="397">
        <v>0</v>
      </c>
      <c r="BE143" s="297">
        <v>0</v>
      </c>
      <c r="BF143" s="297">
        <v>0</v>
      </c>
      <c r="BG143" s="297">
        <v>0</v>
      </c>
      <c r="BH143" s="297">
        <v>0</v>
      </c>
      <c r="BI143" s="297">
        <v>0</v>
      </c>
      <c r="BJ143" s="297">
        <v>0</v>
      </c>
      <c r="BK143" s="297">
        <v>0</v>
      </c>
      <c r="BL143" s="299">
        <v>0</v>
      </c>
      <c r="BM143" s="297">
        <v>0</v>
      </c>
      <c r="BN143" s="297">
        <v>0</v>
      </c>
      <c r="BO143" s="297">
        <v>0</v>
      </c>
      <c r="BP143" s="297">
        <v>0</v>
      </c>
      <c r="BQ143" s="297">
        <v>0</v>
      </c>
      <c r="BR143" s="297">
        <v>0</v>
      </c>
      <c r="BS143" s="297">
        <v>0</v>
      </c>
      <c r="BT143" s="397">
        <v>0</v>
      </c>
      <c r="BU143" s="297">
        <v>0</v>
      </c>
      <c r="BV143" s="297">
        <v>0</v>
      </c>
      <c r="BW143" s="297">
        <v>0</v>
      </c>
      <c r="BX143" s="297">
        <v>0</v>
      </c>
      <c r="BY143" s="297">
        <v>0</v>
      </c>
      <c r="BZ143" s="297">
        <v>0</v>
      </c>
      <c r="CA143" s="297">
        <v>0</v>
      </c>
      <c r="CB143" s="299">
        <v>0</v>
      </c>
      <c r="CC143" s="297">
        <v>0</v>
      </c>
      <c r="CD143" s="297">
        <v>0</v>
      </c>
      <c r="CE143" s="297">
        <v>0</v>
      </c>
      <c r="CF143" s="297">
        <v>0</v>
      </c>
      <c r="CG143" s="297">
        <v>0</v>
      </c>
      <c r="CH143" s="297">
        <v>0</v>
      </c>
      <c r="CI143" s="297">
        <v>0</v>
      </c>
    </row>
    <row r="144" spans="1:87">
      <c r="A144" s="295">
        <v>33300</v>
      </c>
      <c r="B144" s="296" t="s">
        <v>497</v>
      </c>
      <c r="C144" s="299">
        <v>-7622572</v>
      </c>
      <c r="D144" s="297">
        <v>-3862400</v>
      </c>
      <c r="E144" s="297">
        <v>-1721560</v>
      </c>
      <c r="F144" s="297">
        <v>-1944862</v>
      </c>
      <c r="G144" s="297">
        <v>-275222</v>
      </c>
      <c r="H144" s="297">
        <v>0</v>
      </c>
      <c r="I144" s="297">
        <v>-15426616</v>
      </c>
      <c r="J144" s="356">
        <v>57390292</v>
      </c>
      <c r="K144" s="357">
        <v>68264918</v>
      </c>
      <c r="L144" s="357">
        <v>48583068</v>
      </c>
      <c r="M144" s="357">
        <v>46476457</v>
      </c>
      <c r="N144" s="357">
        <v>71868497</v>
      </c>
      <c r="O144" s="356">
        <v>5661184</v>
      </c>
      <c r="P144" s="357">
        <v>2265070.17</v>
      </c>
      <c r="Q144" s="357">
        <v>3396113.83</v>
      </c>
      <c r="R144" s="398">
        <v>6.6799999999999998E-2</v>
      </c>
      <c r="S144" s="399">
        <v>1.8563542E-3</v>
      </c>
      <c r="T144" s="400">
        <v>57390292</v>
      </c>
      <c r="U144" s="400">
        <v>33908236.077844314</v>
      </c>
      <c r="V144" s="401">
        <v>1.6925177667233151</v>
      </c>
      <c r="W144" s="401">
        <v>7.7152503694909322E-2</v>
      </c>
      <c r="X144" s="397">
        <v>647658</v>
      </c>
      <c r="Y144" s="297">
        <v>506376</v>
      </c>
      <c r="Z144" s="297">
        <v>47094</v>
      </c>
      <c r="AA144" s="297">
        <v>47094</v>
      </c>
      <c r="AB144" s="297">
        <v>47094</v>
      </c>
      <c r="AC144" s="297">
        <v>0</v>
      </c>
      <c r="AD144" s="297">
        <v>0</v>
      </c>
      <c r="AE144" s="297">
        <v>647658</v>
      </c>
      <c r="AF144" s="299">
        <v>6062384</v>
      </c>
      <c r="AG144" s="299">
        <v>1471710</v>
      </c>
      <c r="AH144" s="299">
        <v>1471710</v>
      </c>
      <c r="AI144" s="299">
        <v>1247836</v>
      </c>
      <c r="AJ144" s="299">
        <v>935564</v>
      </c>
      <c r="AK144" s="299">
        <v>935564</v>
      </c>
      <c r="AL144" s="299">
        <v>0</v>
      </c>
      <c r="AM144" s="297">
        <v>6062384</v>
      </c>
      <c r="AN144" s="397">
        <v>4694032</v>
      </c>
      <c r="AO144" s="297">
        <v>1164649</v>
      </c>
      <c r="AP144" s="297">
        <v>1164649</v>
      </c>
      <c r="AQ144" s="297">
        <v>1164649</v>
      </c>
      <c r="AR144" s="297">
        <v>600042</v>
      </c>
      <c r="AS144" s="297">
        <v>600042</v>
      </c>
      <c r="AT144" s="297">
        <v>0</v>
      </c>
      <c r="AU144" s="297">
        <v>4694032</v>
      </c>
      <c r="AV144" s="299">
        <v>13947088</v>
      </c>
      <c r="AW144" s="297">
        <v>6951145</v>
      </c>
      <c r="AX144" s="297">
        <v>3598834</v>
      </c>
      <c r="AY144" s="297">
        <v>1698555</v>
      </c>
      <c r="AZ144" s="297">
        <v>1698555</v>
      </c>
      <c r="BA144" s="297">
        <v>0</v>
      </c>
      <c r="BB144" s="297">
        <v>0</v>
      </c>
      <c r="BC144" s="297">
        <v>13947088</v>
      </c>
      <c r="BD144" s="397">
        <v>80683</v>
      </c>
      <c r="BE144" s="297">
        <v>33456</v>
      </c>
      <c r="BF144" s="297">
        <v>27793</v>
      </c>
      <c r="BG144" s="297">
        <v>19434</v>
      </c>
      <c r="BH144" s="297">
        <v>0</v>
      </c>
      <c r="BI144" s="297">
        <v>0</v>
      </c>
      <c r="BJ144" s="297">
        <v>0</v>
      </c>
      <c r="BK144" s="297">
        <v>80683</v>
      </c>
      <c r="BL144" s="299">
        <v>110040</v>
      </c>
      <c r="BM144" s="297">
        <v>27510</v>
      </c>
      <c r="BN144" s="297">
        <v>27510</v>
      </c>
      <c r="BO144" s="297">
        <v>27510</v>
      </c>
      <c r="BP144" s="297">
        <v>27510</v>
      </c>
      <c r="BQ144" s="297">
        <v>0</v>
      </c>
      <c r="BR144" s="297">
        <v>0</v>
      </c>
      <c r="BS144" s="297">
        <v>110040</v>
      </c>
      <c r="BT144" s="397">
        <v>338824</v>
      </c>
      <c r="BU144" s="297">
        <v>69631</v>
      </c>
      <c r="BV144" s="297">
        <v>69631</v>
      </c>
      <c r="BW144" s="297">
        <v>69631</v>
      </c>
      <c r="BX144" s="297">
        <v>69631</v>
      </c>
      <c r="BY144" s="297">
        <v>60300</v>
      </c>
      <c r="BZ144" s="297">
        <v>0</v>
      </c>
      <c r="CA144" s="297">
        <v>338824</v>
      </c>
      <c r="CB144" s="299">
        <v>1068300.4697140199</v>
      </c>
      <c r="CC144" s="297">
        <v>946319</v>
      </c>
      <c r="CD144" s="297">
        <v>73513</v>
      </c>
      <c r="CE144" s="297">
        <v>48468</v>
      </c>
      <c r="CF144" s="297">
        <v>0</v>
      </c>
      <c r="CG144" s="297">
        <v>0</v>
      </c>
      <c r="CH144" s="297">
        <v>0</v>
      </c>
      <c r="CI144" s="297">
        <v>1068300.4697140199</v>
      </c>
    </row>
    <row r="145" spans="1:87">
      <c r="A145" s="295">
        <v>33305</v>
      </c>
      <c r="B145" s="296" t="s">
        <v>498</v>
      </c>
      <c r="C145" s="299">
        <v>-2207821</v>
      </c>
      <c r="D145" s="297">
        <v>-1261882</v>
      </c>
      <c r="E145" s="297">
        <v>-805194</v>
      </c>
      <c r="F145" s="297">
        <v>-726657</v>
      </c>
      <c r="G145" s="297">
        <v>-118852</v>
      </c>
      <c r="H145" s="297">
        <v>0</v>
      </c>
      <c r="I145" s="297">
        <v>-5120406</v>
      </c>
      <c r="J145" s="356">
        <v>11436432</v>
      </c>
      <c r="K145" s="357">
        <v>13603470</v>
      </c>
      <c r="L145" s="357">
        <v>9681376</v>
      </c>
      <c r="M145" s="357">
        <v>9261581</v>
      </c>
      <c r="N145" s="357">
        <v>14321572</v>
      </c>
      <c r="O145" s="356">
        <v>1128131</v>
      </c>
      <c r="P145" s="357">
        <v>554609.37</v>
      </c>
      <c r="Q145" s="357">
        <v>573521.63</v>
      </c>
      <c r="R145" s="398">
        <v>6.6799999999999998E-2</v>
      </c>
      <c r="S145" s="399">
        <v>3.6992440000000002E-4</v>
      </c>
      <c r="T145" s="400">
        <v>11436432</v>
      </c>
      <c r="U145" s="400">
        <v>8302535.4790419163</v>
      </c>
      <c r="V145" s="401">
        <v>1.3774625870457256</v>
      </c>
      <c r="W145" s="401">
        <v>7.7152503694909322E-2</v>
      </c>
      <c r="X145" s="397">
        <v>0</v>
      </c>
      <c r="Y145" s="297">
        <v>0</v>
      </c>
      <c r="Z145" s="297">
        <v>0</v>
      </c>
      <c r="AA145" s="297">
        <v>0</v>
      </c>
      <c r="AB145" s="297">
        <v>0</v>
      </c>
      <c r="AC145" s="297">
        <v>0</v>
      </c>
      <c r="AD145" s="297">
        <v>0</v>
      </c>
      <c r="AE145" s="297">
        <v>0</v>
      </c>
      <c r="AF145" s="299">
        <v>3125289</v>
      </c>
      <c r="AG145" s="299">
        <v>881202</v>
      </c>
      <c r="AH145" s="299">
        <v>776093</v>
      </c>
      <c r="AI145" s="299">
        <v>701408</v>
      </c>
      <c r="AJ145" s="299">
        <v>516145</v>
      </c>
      <c r="AK145" s="299">
        <v>250441</v>
      </c>
      <c r="AL145" s="299">
        <v>0</v>
      </c>
      <c r="AM145" s="297">
        <v>3125289</v>
      </c>
      <c r="AN145" s="397">
        <v>935402</v>
      </c>
      <c r="AO145" s="297">
        <v>232085</v>
      </c>
      <c r="AP145" s="297">
        <v>232085</v>
      </c>
      <c r="AQ145" s="297">
        <v>232085</v>
      </c>
      <c r="AR145" s="297">
        <v>119573</v>
      </c>
      <c r="AS145" s="297">
        <v>119573</v>
      </c>
      <c r="AT145" s="297">
        <v>0</v>
      </c>
      <c r="AU145" s="297">
        <v>935402</v>
      </c>
      <c r="AV145" s="299">
        <v>2779302</v>
      </c>
      <c r="AW145" s="297">
        <v>1385187</v>
      </c>
      <c r="AX145" s="297">
        <v>717157</v>
      </c>
      <c r="AY145" s="297">
        <v>338479</v>
      </c>
      <c r="AZ145" s="297">
        <v>338479</v>
      </c>
      <c r="BA145" s="297">
        <v>0</v>
      </c>
      <c r="BB145" s="297">
        <v>0</v>
      </c>
      <c r="BC145" s="297">
        <v>2779302</v>
      </c>
      <c r="BD145" s="397">
        <v>16078</v>
      </c>
      <c r="BE145" s="297">
        <v>6667</v>
      </c>
      <c r="BF145" s="297">
        <v>5538</v>
      </c>
      <c r="BG145" s="297">
        <v>3873</v>
      </c>
      <c r="BH145" s="297">
        <v>0</v>
      </c>
      <c r="BI145" s="297">
        <v>0</v>
      </c>
      <c r="BJ145" s="297">
        <v>0</v>
      </c>
      <c r="BK145" s="297">
        <v>16078</v>
      </c>
      <c r="BL145" s="299">
        <v>21928</v>
      </c>
      <c r="BM145" s="297">
        <v>5482</v>
      </c>
      <c r="BN145" s="297">
        <v>5482</v>
      </c>
      <c r="BO145" s="297">
        <v>5482</v>
      </c>
      <c r="BP145" s="297">
        <v>5482</v>
      </c>
      <c r="BQ145" s="297">
        <v>0</v>
      </c>
      <c r="BR145" s="297">
        <v>0</v>
      </c>
      <c r="BS145" s="297">
        <v>21928</v>
      </c>
      <c r="BT145" s="397">
        <v>67519</v>
      </c>
      <c r="BU145" s="297">
        <v>13876</v>
      </c>
      <c r="BV145" s="297">
        <v>13876</v>
      </c>
      <c r="BW145" s="297">
        <v>13876</v>
      </c>
      <c r="BX145" s="297">
        <v>13876</v>
      </c>
      <c r="BY145" s="297">
        <v>12016</v>
      </c>
      <c r="BZ145" s="297">
        <v>0</v>
      </c>
      <c r="CA145" s="297">
        <v>67519</v>
      </c>
      <c r="CB145" s="299">
        <v>212885.24047764001</v>
      </c>
      <c r="CC145" s="297">
        <v>188578</v>
      </c>
      <c r="CD145" s="297">
        <v>14649</v>
      </c>
      <c r="CE145" s="297">
        <v>9658</v>
      </c>
      <c r="CF145" s="297">
        <v>0</v>
      </c>
      <c r="CG145" s="297">
        <v>0</v>
      </c>
      <c r="CH145" s="297">
        <v>0</v>
      </c>
      <c r="CI145" s="297">
        <v>212885.24047764001</v>
      </c>
    </row>
    <row r="146" spans="1:87">
      <c r="A146" s="295">
        <v>33400</v>
      </c>
      <c r="B146" s="296" t="s">
        <v>499</v>
      </c>
      <c r="C146" s="299">
        <v>-65096176</v>
      </c>
      <c r="D146" s="297">
        <v>-31653938</v>
      </c>
      <c r="E146" s="297">
        <v>-10998344</v>
      </c>
      <c r="F146" s="297">
        <v>-13781286</v>
      </c>
      <c r="G146" s="297">
        <v>4278949</v>
      </c>
      <c r="H146" s="297">
        <v>0</v>
      </c>
      <c r="I146" s="297">
        <v>-117250795</v>
      </c>
      <c r="J146" s="356">
        <v>538670456</v>
      </c>
      <c r="K146" s="357">
        <v>640740677</v>
      </c>
      <c r="L146" s="357">
        <v>456005059</v>
      </c>
      <c r="M146" s="357">
        <v>436232220</v>
      </c>
      <c r="N146" s="357">
        <v>674564200</v>
      </c>
      <c r="O146" s="356">
        <v>53136385</v>
      </c>
      <c r="P146" s="357">
        <v>21421877.030000001</v>
      </c>
      <c r="Q146" s="357">
        <v>31714507.969999999</v>
      </c>
      <c r="R146" s="398">
        <v>6.6799999999999998E-2</v>
      </c>
      <c r="S146" s="399">
        <v>1.7423907999999998E-2</v>
      </c>
      <c r="T146" s="400">
        <v>538670456</v>
      </c>
      <c r="U146" s="400">
        <v>320686781.88622755</v>
      </c>
      <c r="V146" s="401">
        <v>1.6797401278332331</v>
      </c>
      <c r="W146" s="401">
        <v>7.7152503694909322E-2</v>
      </c>
      <c r="X146" s="397">
        <v>6161938</v>
      </c>
      <c r="Y146" s="297">
        <v>6161938</v>
      </c>
      <c r="Z146" s="297">
        <v>0</v>
      </c>
      <c r="AA146" s="297">
        <v>0</v>
      </c>
      <c r="AB146" s="297">
        <v>0</v>
      </c>
      <c r="AC146" s="297">
        <v>0</v>
      </c>
      <c r="AD146" s="297">
        <v>0</v>
      </c>
      <c r="AE146" s="297">
        <v>6161938</v>
      </c>
      <c r="AF146" s="299">
        <v>29440226</v>
      </c>
      <c r="AG146" s="299">
        <v>8772674</v>
      </c>
      <c r="AH146" s="299">
        <v>8772674</v>
      </c>
      <c r="AI146" s="299">
        <v>6109901</v>
      </c>
      <c r="AJ146" s="299">
        <v>3865895</v>
      </c>
      <c r="AK146" s="299">
        <v>1919082</v>
      </c>
      <c r="AL146" s="299">
        <v>0</v>
      </c>
      <c r="AM146" s="297">
        <v>29440226</v>
      </c>
      <c r="AN146" s="397">
        <v>44058605</v>
      </c>
      <c r="AO146" s="297">
        <v>10931504</v>
      </c>
      <c r="AP146" s="297">
        <v>10931504</v>
      </c>
      <c r="AQ146" s="297">
        <v>10931504</v>
      </c>
      <c r="AR146" s="297">
        <v>5632046</v>
      </c>
      <c r="AS146" s="297">
        <v>5632046</v>
      </c>
      <c r="AT146" s="297">
        <v>0</v>
      </c>
      <c r="AU146" s="297">
        <v>44058605</v>
      </c>
      <c r="AV146" s="299">
        <v>130908628</v>
      </c>
      <c r="AW146" s="297">
        <v>65244073</v>
      </c>
      <c r="AX146" s="297">
        <v>33778981</v>
      </c>
      <c r="AY146" s="297">
        <v>15942787</v>
      </c>
      <c r="AZ146" s="297">
        <v>15942787</v>
      </c>
      <c r="BA146" s="297">
        <v>0</v>
      </c>
      <c r="BB146" s="297">
        <v>0</v>
      </c>
      <c r="BC146" s="297">
        <v>130908628</v>
      </c>
      <c r="BD146" s="397">
        <v>757296</v>
      </c>
      <c r="BE146" s="297">
        <v>314018</v>
      </c>
      <c r="BF146" s="297">
        <v>260865</v>
      </c>
      <c r="BG146" s="297">
        <v>182413</v>
      </c>
      <c r="BH146" s="297">
        <v>0</v>
      </c>
      <c r="BI146" s="297">
        <v>0</v>
      </c>
      <c r="BJ146" s="297">
        <v>0</v>
      </c>
      <c r="BK146" s="297">
        <v>757296</v>
      </c>
      <c r="BL146" s="299">
        <v>1032848</v>
      </c>
      <c r="BM146" s="297">
        <v>258212</v>
      </c>
      <c r="BN146" s="297">
        <v>258212</v>
      </c>
      <c r="BO146" s="297">
        <v>258212</v>
      </c>
      <c r="BP146" s="297">
        <v>258212</v>
      </c>
      <c r="BQ146" s="297">
        <v>0</v>
      </c>
      <c r="BR146" s="297">
        <v>0</v>
      </c>
      <c r="BS146" s="297">
        <v>1032848</v>
      </c>
      <c r="BT146" s="397">
        <v>3180232</v>
      </c>
      <c r="BU146" s="297">
        <v>653562</v>
      </c>
      <c r="BV146" s="297">
        <v>653562</v>
      </c>
      <c r="BW146" s="297">
        <v>653562</v>
      </c>
      <c r="BX146" s="297">
        <v>653562</v>
      </c>
      <c r="BY146" s="297">
        <v>565985</v>
      </c>
      <c r="BZ146" s="297">
        <v>0</v>
      </c>
      <c r="CA146" s="297">
        <v>3180232</v>
      </c>
      <c r="CB146" s="299">
        <v>10027164.589954799</v>
      </c>
      <c r="CC146" s="297">
        <v>8882240</v>
      </c>
      <c r="CD146" s="297">
        <v>690002</v>
      </c>
      <c r="CE146" s="297">
        <v>454923</v>
      </c>
      <c r="CF146" s="297">
        <v>0</v>
      </c>
      <c r="CG146" s="297">
        <v>0</v>
      </c>
      <c r="CH146" s="297">
        <v>0</v>
      </c>
      <c r="CI146" s="297">
        <v>10027164.589954799</v>
      </c>
    </row>
    <row r="147" spans="1:87">
      <c r="A147" s="295">
        <v>33402</v>
      </c>
      <c r="B147" s="296" t="s">
        <v>500</v>
      </c>
      <c r="C147" s="299">
        <v>-453604</v>
      </c>
      <c r="D147" s="297">
        <v>-163645</v>
      </c>
      <c r="E147" s="297">
        <v>-38222</v>
      </c>
      <c r="F147" s="297">
        <v>-21000</v>
      </c>
      <c r="G147" s="297">
        <v>15455</v>
      </c>
      <c r="H147" s="297">
        <v>0</v>
      </c>
      <c r="I147" s="297">
        <v>-661016</v>
      </c>
      <c r="J147" s="356">
        <v>4950143</v>
      </c>
      <c r="K147" s="357">
        <v>5888123</v>
      </c>
      <c r="L147" s="357">
        <v>4190485</v>
      </c>
      <c r="M147" s="357">
        <v>4008781</v>
      </c>
      <c r="N147" s="357">
        <v>6198946</v>
      </c>
      <c r="O147" s="356">
        <v>488300</v>
      </c>
      <c r="P147" s="357">
        <v>170149.17</v>
      </c>
      <c r="Q147" s="357">
        <v>318150.82999999996</v>
      </c>
      <c r="R147" s="398">
        <v>6.6799999999999998E-2</v>
      </c>
      <c r="S147" s="399">
        <v>1.60118E-4</v>
      </c>
      <c r="T147" s="400">
        <v>4950143</v>
      </c>
      <c r="U147" s="400">
        <v>2547143.2634730539</v>
      </c>
      <c r="V147" s="401">
        <v>1.9434097292393493</v>
      </c>
      <c r="W147" s="401">
        <v>7.7152503694909322E-2</v>
      </c>
      <c r="X147" s="397">
        <v>600312</v>
      </c>
      <c r="Y147" s="297">
        <v>225529</v>
      </c>
      <c r="Z147" s="297">
        <v>151543</v>
      </c>
      <c r="AA147" s="297">
        <v>111620</v>
      </c>
      <c r="AB147" s="297">
        <v>111620</v>
      </c>
      <c r="AC147" s="297">
        <v>0</v>
      </c>
      <c r="AD147" s="297">
        <v>0</v>
      </c>
      <c r="AE147" s="297">
        <v>600312</v>
      </c>
      <c r="AF147" s="299">
        <v>397761</v>
      </c>
      <c r="AG147" s="299">
        <v>104919</v>
      </c>
      <c r="AH147" s="299">
        <v>104919</v>
      </c>
      <c r="AI147" s="299">
        <v>104919</v>
      </c>
      <c r="AJ147" s="299">
        <v>41502</v>
      </c>
      <c r="AK147" s="299">
        <v>41502</v>
      </c>
      <c r="AL147" s="299">
        <v>0</v>
      </c>
      <c r="AM147" s="297">
        <v>397761</v>
      </c>
      <c r="AN147" s="397">
        <v>404879</v>
      </c>
      <c r="AO147" s="297">
        <v>100456</v>
      </c>
      <c r="AP147" s="297">
        <v>100456</v>
      </c>
      <c r="AQ147" s="297">
        <v>100456</v>
      </c>
      <c r="AR147" s="297">
        <v>51756</v>
      </c>
      <c r="AS147" s="297">
        <v>51756</v>
      </c>
      <c r="AT147" s="297">
        <v>0</v>
      </c>
      <c r="AU147" s="297">
        <v>404879</v>
      </c>
      <c r="AV147" s="299">
        <v>1202992</v>
      </c>
      <c r="AW147" s="297">
        <v>599564</v>
      </c>
      <c r="AX147" s="297">
        <v>310414</v>
      </c>
      <c r="AY147" s="297">
        <v>146507</v>
      </c>
      <c r="AZ147" s="297">
        <v>146507</v>
      </c>
      <c r="BA147" s="297">
        <v>0</v>
      </c>
      <c r="BB147" s="297">
        <v>0</v>
      </c>
      <c r="BC147" s="297">
        <v>1202992</v>
      </c>
      <c r="BD147" s="397">
        <v>6959</v>
      </c>
      <c r="BE147" s="297">
        <v>2886</v>
      </c>
      <c r="BF147" s="297">
        <v>2397</v>
      </c>
      <c r="BG147" s="297">
        <v>1676</v>
      </c>
      <c r="BH147" s="297">
        <v>0</v>
      </c>
      <c r="BI147" s="297">
        <v>0</v>
      </c>
      <c r="BJ147" s="297">
        <v>0</v>
      </c>
      <c r="BK147" s="297">
        <v>6959</v>
      </c>
      <c r="BL147" s="299">
        <v>9492</v>
      </c>
      <c r="BM147" s="297">
        <v>2373</v>
      </c>
      <c r="BN147" s="297">
        <v>2373</v>
      </c>
      <c r="BO147" s="297">
        <v>2373</v>
      </c>
      <c r="BP147" s="297">
        <v>2373</v>
      </c>
      <c r="BQ147" s="297">
        <v>0</v>
      </c>
      <c r="BR147" s="297">
        <v>0</v>
      </c>
      <c r="BS147" s="297">
        <v>9492</v>
      </c>
      <c r="BT147" s="397">
        <v>29225</v>
      </c>
      <c r="BU147" s="297">
        <v>6006</v>
      </c>
      <c r="BV147" s="297">
        <v>6006</v>
      </c>
      <c r="BW147" s="297">
        <v>6006</v>
      </c>
      <c r="BX147" s="297">
        <v>6006</v>
      </c>
      <c r="BY147" s="297">
        <v>5201</v>
      </c>
      <c r="BZ147" s="297">
        <v>0</v>
      </c>
      <c r="CA147" s="297">
        <v>29225</v>
      </c>
      <c r="CB147" s="299">
        <v>92145.203005799995</v>
      </c>
      <c r="CC147" s="297">
        <v>81624</v>
      </c>
      <c r="CD147" s="297">
        <v>6341</v>
      </c>
      <c r="CE147" s="297">
        <v>4181</v>
      </c>
      <c r="CF147" s="297">
        <v>0</v>
      </c>
      <c r="CG147" s="297">
        <v>0</v>
      </c>
      <c r="CH147" s="297">
        <v>0</v>
      </c>
      <c r="CI147" s="297">
        <v>92145.203005799995</v>
      </c>
    </row>
    <row r="148" spans="1:87">
      <c r="A148" s="295">
        <v>33405</v>
      </c>
      <c r="B148" s="296" t="s">
        <v>501</v>
      </c>
      <c r="C148" s="299">
        <v>-7056596</v>
      </c>
      <c r="D148" s="297">
        <v>-2596216</v>
      </c>
      <c r="E148" s="297">
        <v>-487297</v>
      </c>
      <c r="F148" s="297">
        <v>-607643</v>
      </c>
      <c r="G148" s="297">
        <v>1005527</v>
      </c>
      <c r="H148" s="297">
        <v>0</v>
      </c>
      <c r="I148" s="297">
        <v>-9742225</v>
      </c>
      <c r="J148" s="356">
        <v>48970897</v>
      </c>
      <c r="K148" s="357">
        <v>58250170</v>
      </c>
      <c r="L148" s="357">
        <v>41455729</v>
      </c>
      <c r="M148" s="357">
        <v>39658167</v>
      </c>
      <c r="N148" s="357">
        <v>61325089</v>
      </c>
      <c r="O148" s="356">
        <v>4830665</v>
      </c>
      <c r="P148" s="357">
        <v>2022431.77</v>
      </c>
      <c r="Q148" s="357">
        <v>2808233.23</v>
      </c>
      <c r="R148" s="398">
        <v>6.6799999999999998E-2</v>
      </c>
      <c r="S148" s="399">
        <v>1.5840193E-3</v>
      </c>
      <c r="T148" s="400">
        <v>48970897</v>
      </c>
      <c r="U148" s="400">
        <v>30275924.700598802</v>
      </c>
      <c r="V148" s="401">
        <v>1.6174864181450235</v>
      </c>
      <c r="W148" s="401">
        <v>7.7152503694909322E-2</v>
      </c>
      <c r="X148" s="397">
        <v>2210300</v>
      </c>
      <c r="Y148" s="297">
        <v>442060</v>
      </c>
      <c r="Z148" s="297">
        <v>442060</v>
      </c>
      <c r="AA148" s="297">
        <v>442060</v>
      </c>
      <c r="AB148" s="297">
        <v>442060</v>
      </c>
      <c r="AC148" s="297">
        <v>442060</v>
      </c>
      <c r="AD148" s="297">
        <v>0</v>
      </c>
      <c r="AE148" s="297">
        <v>2210300</v>
      </c>
      <c r="AF148" s="299">
        <v>3409420</v>
      </c>
      <c r="AG148" s="299">
        <v>1818062</v>
      </c>
      <c r="AH148" s="299">
        <v>958125</v>
      </c>
      <c r="AI148" s="299">
        <v>484945</v>
      </c>
      <c r="AJ148" s="299">
        <v>148288</v>
      </c>
      <c r="AK148" s="299">
        <v>0</v>
      </c>
      <c r="AL148" s="299">
        <v>0</v>
      </c>
      <c r="AM148" s="297">
        <v>3409420</v>
      </c>
      <c r="AN148" s="397">
        <v>4005398</v>
      </c>
      <c r="AO148" s="297">
        <v>993790</v>
      </c>
      <c r="AP148" s="297">
        <v>993790</v>
      </c>
      <c r="AQ148" s="297">
        <v>993790</v>
      </c>
      <c r="AR148" s="297">
        <v>512013</v>
      </c>
      <c r="AS148" s="297">
        <v>512013</v>
      </c>
      <c r="AT148" s="297">
        <v>0</v>
      </c>
      <c r="AU148" s="297">
        <v>4005398</v>
      </c>
      <c r="AV148" s="299">
        <v>11900992</v>
      </c>
      <c r="AW148" s="297">
        <v>5931383</v>
      </c>
      <c r="AX148" s="297">
        <v>3070870</v>
      </c>
      <c r="AY148" s="297">
        <v>1449370</v>
      </c>
      <c r="AZ148" s="297">
        <v>1449370</v>
      </c>
      <c r="BA148" s="297">
        <v>0</v>
      </c>
      <c r="BB148" s="297">
        <v>0</v>
      </c>
      <c r="BC148" s="297">
        <v>11900992</v>
      </c>
      <c r="BD148" s="397">
        <v>68846</v>
      </c>
      <c r="BE148" s="297">
        <v>28548</v>
      </c>
      <c r="BF148" s="297">
        <v>23715</v>
      </c>
      <c r="BG148" s="297">
        <v>16583</v>
      </c>
      <c r="BH148" s="297">
        <v>0</v>
      </c>
      <c r="BI148" s="297">
        <v>0</v>
      </c>
      <c r="BJ148" s="297">
        <v>0</v>
      </c>
      <c r="BK148" s="297">
        <v>68846</v>
      </c>
      <c r="BL148" s="299">
        <v>93896</v>
      </c>
      <c r="BM148" s="297">
        <v>23474</v>
      </c>
      <c r="BN148" s="297">
        <v>23474</v>
      </c>
      <c r="BO148" s="297">
        <v>23474</v>
      </c>
      <c r="BP148" s="297">
        <v>23474</v>
      </c>
      <c r="BQ148" s="297">
        <v>0</v>
      </c>
      <c r="BR148" s="297">
        <v>0</v>
      </c>
      <c r="BS148" s="297">
        <v>93896</v>
      </c>
      <c r="BT148" s="397">
        <v>289117</v>
      </c>
      <c r="BU148" s="297">
        <v>59416</v>
      </c>
      <c r="BV148" s="297">
        <v>59416</v>
      </c>
      <c r="BW148" s="297">
        <v>59416</v>
      </c>
      <c r="BX148" s="297">
        <v>59416</v>
      </c>
      <c r="BY148" s="297">
        <v>51454</v>
      </c>
      <c r="BZ148" s="297">
        <v>0</v>
      </c>
      <c r="CA148" s="297">
        <v>289117</v>
      </c>
      <c r="CB148" s="299">
        <v>911576.33722382993</v>
      </c>
      <c r="CC148" s="297">
        <v>807490</v>
      </c>
      <c r="CD148" s="297">
        <v>62729</v>
      </c>
      <c r="CE148" s="297">
        <v>41357</v>
      </c>
      <c r="CF148" s="297">
        <v>0</v>
      </c>
      <c r="CG148" s="297">
        <v>0</v>
      </c>
      <c r="CH148" s="297">
        <v>0</v>
      </c>
      <c r="CI148" s="297">
        <v>911576.33722382993</v>
      </c>
    </row>
    <row r="149" spans="1:87">
      <c r="A149" s="295">
        <v>33500</v>
      </c>
      <c r="B149" s="296" t="s">
        <v>502</v>
      </c>
      <c r="C149" s="299">
        <v>-12102408</v>
      </c>
      <c r="D149" s="297">
        <v>-6157668</v>
      </c>
      <c r="E149" s="297">
        <v>-2193040</v>
      </c>
      <c r="F149" s="297">
        <v>-2338963</v>
      </c>
      <c r="G149" s="297">
        <v>-42587</v>
      </c>
      <c r="H149" s="297">
        <v>0</v>
      </c>
      <c r="I149" s="297">
        <v>-22834666</v>
      </c>
      <c r="J149" s="356">
        <v>80512386</v>
      </c>
      <c r="K149" s="357">
        <v>95768312</v>
      </c>
      <c r="L149" s="357">
        <v>68156801</v>
      </c>
      <c r="M149" s="357">
        <v>65201454</v>
      </c>
      <c r="N149" s="357">
        <v>100823746</v>
      </c>
      <c r="O149" s="356">
        <v>7942030</v>
      </c>
      <c r="P149" s="357">
        <v>3098351.8</v>
      </c>
      <c r="Q149" s="357">
        <v>4843678.2</v>
      </c>
      <c r="R149" s="398">
        <v>6.6799999999999998E-2</v>
      </c>
      <c r="S149" s="399">
        <v>2.6042646E-3</v>
      </c>
      <c r="T149" s="400">
        <v>80512386</v>
      </c>
      <c r="U149" s="400">
        <v>46382511.976047903</v>
      </c>
      <c r="V149" s="401">
        <v>1.7358349638669179</v>
      </c>
      <c r="W149" s="401">
        <v>7.7152503694909322E-2</v>
      </c>
      <c r="X149" s="397">
        <v>448068</v>
      </c>
      <c r="Y149" s="297">
        <v>112017</v>
      </c>
      <c r="Z149" s="297">
        <v>112017</v>
      </c>
      <c r="AA149" s="297">
        <v>112017</v>
      </c>
      <c r="AB149" s="297">
        <v>112017</v>
      </c>
      <c r="AC149" s="297">
        <v>0</v>
      </c>
      <c r="AD149" s="297">
        <v>0</v>
      </c>
      <c r="AE149" s="297">
        <v>448068</v>
      </c>
      <c r="AF149" s="299">
        <v>9237133</v>
      </c>
      <c r="AG149" s="299">
        <v>2875038</v>
      </c>
      <c r="AH149" s="299">
        <v>2849737</v>
      </c>
      <c r="AI149" s="299">
        <v>1574406</v>
      </c>
      <c r="AJ149" s="299">
        <v>968976</v>
      </c>
      <c r="AK149" s="299">
        <v>968976</v>
      </c>
      <c r="AL149" s="299">
        <v>0</v>
      </c>
      <c r="AM149" s="297">
        <v>9237133</v>
      </c>
      <c r="AN149" s="397">
        <v>6585220</v>
      </c>
      <c r="AO149" s="297">
        <v>1633877</v>
      </c>
      <c r="AP149" s="297">
        <v>1633877</v>
      </c>
      <c r="AQ149" s="297">
        <v>1633877</v>
      </c>
      <c r="AR149" s="297">
        <v>841794</v>
      </c>
      <c r="AS149" s="297">
        <v>841794</v>
      </c>
      <c r="AT149" s="297">
        <v>0</v>
      </c>
      <c r="AU149" s="297">
        <v>6585220</v>
      </c>
      <c r="AV149" s="299">
        <v>19566260</v>
      </c>
      <c r="AW149" s="297">
        <v>9751706</v>
      </c>
      <c r="AX149" s="297">
        <v>5048776</v>
      </c>
      <c r="AY149" s="297">
        <v>2382889</v>
      </c>
      <c r="AZ149" s="297">
        <v>2382889</v>
      </c>
      <c r="BA149" s="297">
        <v>0</v>
      </c>
      <c r="BB149" s="297">
        <v>0</v>
      </c>
      <c r="BC149" s="297">
        <v>19566260</v>
      </c>
      <c r="BD149" s="397">
        <v>113189</v>
      </c>
      <c r="BE149" s="297">
        <v>46935</v>
      </c>
      <c r="BF149" s="297">
        <v>38990</v>
      </c>
      <c r="BG149" s="297">
        <v>27264</v>
      </c>
      <c r="BH149" s="297">
        <v>0</v>
      </c>
      <c r="BI149" s="297">
        <v>0</v>
      </c>
      <c r="BJ149" s="297">
        <v>0</v>
      </c>
      <c r="BK149" s="297">
        <v>113189</v>
      </c>
      <c r="BL149" s="299">
        <v>154376</v>
      </c>
      <c r="BM149" s="297">
        <v>38594</v>
      </c>
      <c r="BN149" s="297">
        <v>38594</v>
      </c>
      <c r="BO149" s="297">
        <v>38594</v>
      </c>
      <c r="BP149" s="297">
        <v>38594</v>
      </c>
      <c r="BQ149" s="297">
        <v>0</v>
      </c>
      <c r="BR149" s="297">
        <v>0</v>
      </c>
      <c r="BS149" s="297">
        <v>154376</v>
      </c>
      <c r="BT149" s="397">
        <v>475333</v>
      </c>
      <c r="BU149" s="297">
        <v>97685</v>
      </c>
      <c r="BV149" s="297">
        <v>97685</v>
      </c>
      <c r="BW149" s="297">
        <v>97685</v>
      </c>
      <c r="BX149" s="297">
        <v>97685</v>
      </c>
      <c r="BY149" s="297">
        <v>84595</v>
      </c>
      <c r="BZ149" s="297">
        <v>0</v>
      </c>
      <c r="CA149" s="297">
        <v>475333</v>
      </c>
      <c r="CB149" s="299">
        <v>1498710.2652282601</v>
      </c>
      <c r="CC149" s="297">
        <v>1327584</v>
      </c>
      <c r="CD149" s="297">
        <v>103131</v>
      </c>
      <c r="CE149" s="297">
        <v>67995</v>
      </c>
      <c r="CF149" s="297">
        <v>0</v>
      </c>
      <c r="CG149" s="297">
        <v>0</v>
      </c>
      <c r="CH149" s="297">
        <v>0</v>
      </c>
      <c r="CI149" s="297">
        <v>1498710.2652282601</v>
      </c>
    </row>
    <row r="150" spans="1:87">
      <c r="A150" s="295">
        <v>33501</v>
      </c>
      <c r="B150" s="296" t="s">
        <v>503</v>
      </c>
      <c r="C150" s="299">
        <v>-111668</v>
      </c>
      <c r="D150" s="297">
        <v>35364</v>
      </c>
      <c r="E150" s="297">
        <v>173911</v>
      </c>
      <c r="F150" s="297">
        <v>132206</v>
      </c>
      <c r="G150" s="297">
        <v>131138</v>
      </c>
      <c r="H150" s="297">
        <v>0</v>
      </c>
      <c r="I150" s="297">
        <v>360951</v>
      </c>
      <c r="J150" s="356">
        <v>2998627</v>
      </c>
      <c r="K150" s="357">
        <v>3566823</v>
      </c>
      <c r="L150" s="357">
        <v>2538452</v>
      </c>
      <c r="M150" s="357">
        <v>2428382</v>
      </c>
      <c r="N150" s="357">
        <v>3755109</v>
      </c>
      <c r="O150" s="356">
        <v>295795</v>
      </c>
      <c r="P150" s="357">
        <v>115958.94</v>
      </c>
      <c r="Q150" s="357">
        <v>179836.06</v>
      </c>
      <c r="R150" s="398">
        <v>6.6799999999999998E-2</v>
      </c>
      <c r="S150" s="399">
        <v>9.6994E-5</v>
      </c>
      <c r="T150" s="400">
        <v>2998627</v>
      </c>
      <c r="U150" s="400">
        <v>1735912.2754491018</v>
      </c>
      <c r="V150" s="401">
        <v>1.7274069907848415</v>
      </c>
      <c r="W150" s="401">
        <v>7.7152503694909322E-2</v>
      </c>
      <c r="X150" s="397">
        <v>960842</v>
      </c>
      <c r="Y150" s="297">
        <v>274557</v>
      </c>
      <c r="Z150" s="297">
        <v>201124</v>
      </c>
      <c r="AA150" s="297">
        <v>201124</v>
      </c>
      <c r="AB150" s="297">
        <v>187402</v>
      </c>
      <c r="AC150" s="297">
        <v>96635</v>
      </c>
      <c r="AD150" s="297">
        <v>0</v>
      </c>
      <c r="AE150" s="297">
        <v>960842</v>
      </c>
      <c r="AF150" s="299">
        <v>76772</v>
      </c>
      <c r="AG150" s="299">
        <v>38386</v>
      </c>
      <c r="AH150" s="299">
        <v>38386</v>
      </c>
      <c r="AI150" s="299">
        <v>0</v>
      </c>
      <c r="AJ150" s="299">
        <v>0</v>
      </c>
      <c r="AK150" s="299">
        <v>0</v>
      </c>
      <c r="AL150" s="299">
        <v>0</v>
      </c>
      <c r="AM150" s="297">
        <v>76772</v>
      </c>
      <c r="AN150" s="397">
        <v>245262</v>
      </c>
      <c r="AO150" s="297">
        <v>60853</v>
      </c>
      <c r="AP150" s="297">
        <v>60853</v>
      </c>
      <c r="AQ150" s="297">
        <v>60853</v>
      </c>
      <c r="AR150" s="297">
        <v>31352</v>
      </c>
      <c r="AS150" s="297">
        <v>31352</v>
      </c>
      <c r="AT150" s="297">
        <v>0</v>
      </c>
      <c r="AU150" s="297">
        <v>245262</v>
      </c>
      <c r="AV150" s="299">
        <v>728732</v>
      </c>
      <c r="AW150" s="297">
        <v>363195</v>
      </c>
      <c r="AX150" s="297">
        <v>188038</v>
      </c>
      <c r="AY150" s="297">
        <v>88749</v>
      </c>
      <c r="AZ150" s="297">
        <v>88749</v>
      </c>
      <c r="BA150" s="297">
        <v>0</v>
      </c>
      <c r="BB150" s="297">
        <v>0</v>
      </c>
      <c r="BC150" s="297">
        <v>728732</v>
      </c>
      <c r="BD150" s="397">
        <v>4215</v>
      </c>
      <c r="BE150" s="297">
        <v>1748</v>
      </c>
      <c r="BF150" s="297">
        <v>1452</v>
      </c>
      <c r="BG150" s="297">
        <v>1015</v>
      </c>
      <c r="BH150" s="297">
        <v>0</v>
      </c>
      <c r="BI150" s="297">
        <v>0</v>
      </c>
      <c r="BJ150" s="297">
        <v>0</v>
      </c>
      <c r="BK150" s="297">
        <v>4215</v>
      </c>
      <c r="BL150" s="299">
        <v>5748</v>
      </c>
      <c r="BM150" s="297">
        <v>1437</v>
      </c>
      <c r="BN150" s="297">
        <v>1437</v>
      </c>
      <c r="BO150" s="297">
        <v>1437</v>
      </c>
      <c r="BP150" s="297">
        <v>1437</v>
      </c>
      <c r="BQ150" s="297">
        <v>0</v>
      </c>
      <c r="BR150" s="297">
        <v>0</v>
      </c>
      <c r="BS150" s="297">
        <v>5748</v>
      </c>
      <c r="BT150" s="397">
        <v>17703</v>
      </c>
      <c r="BU150" s="297">
        <v>3638</v>
      </c>
      <c r="BV150" s="297">
        <v>3638</v>
      </c>
      <c r="BW150" s="297">
        <v>3638</v>
      </c>
      <c r="BX150" s="297">
        <v>3638</v>
      </c>
      <c r="BY150" s="297">
        <v>3151</v>
      </c>
      <c r="BZ150" s="297">
        <v>0</v>
      </c>
      <c r="CA150" s="297">
        <v>17703</v>
      </c>
      <c r="CB150" s="299">
        <v>55818.407801399997</v>
      </c>
      <c r="CC150" s="297">
        <v>49445</v>
      </c>
      <c r="CD150" s="297">
        <v>3841</v>
      </c>
      <c r="CE150" s="297">
        <v>2532</v>
      </c>
      <c r="CF150" s="297">
        <v>0</v>
      </c>
      <c r="CG150" s="297">
        <v>0</v>
      </c>
      <c r="CH150" s="297">
        <v>0</v>
      </c>
      <c r="CI150" s="297">
        <v>55818.407801399997</v>
      </c>
    </row>
    <row r="151" spans="1:87">
      <c r="A151" s="295">
        <v>33600</v>
      </c>
      <c r="B151" s="296" t="s">
        <v>504</v>
      </c>
      <c r="C151" s="299">
        <v>-34796174</v>
      </c>
      <c r="D151" s="297">
        <v>-17910819</v>
      </c>
      <c r="E151" s="297">
        <v>-8032080</v>
      </c>
      <c r="F151" s="297">
        <v>-9272015</v>
      </c>
      <c r="G151" s="297">
        <v>559568</v>
      </c>
      <c r="H151" s="297">
        <v>0</v>
      </c>
      <c r="I151" s="297">
        <v>-69451520</v>
      </c>
      <c r="J151" s="356">
        <v>282758788</v>
      </c>
      <c r="K151" s="357">
        <v>336337468</v>
      </c>
      <c r="L151" s="357">
        <v>239366085</v>
      </c>
      <c r="M151" s="357">
        <v>228986930</v>
      </c>
      <c r="N151" s="357">
        <v>354092105</v>
      </c>
      <c r="O151" s="356">
        <v>27892341</v>
      </c>
      <c r="P151" s="357">
        <v>10887230.210000001</v>
      </c>
      <c r="Q151" s="357">
        <v>17005110.789999999</v>
      </c>
      <c r="R151" s="398">
        <v>6.6799999999999998E-2</v>
      </c>
      <c r="S151" s="399">
        <v>9.1461543000000006E-3</v>
      </c>
      <c r="T151" s="400">
        <v>282758788</v>
      </c>
      <c r="U151" s="400">
        <v>162982488.17365271</v>
      </c>
      <c r="V151" s="401">
        <v>1.7349028792512322</v>
      </c>
      <c r="W151" s="401">
        <v>7.7152503694909322E-2</v>
      </c>
      <c r="X151" s="397">
        <v>3903662</v>
      </c>
      <c r="Y151" s="297">
        <v>3903662</v>
      </c>
      <c r="Z151" s="297">
        <v>0</v>
      </c>
      <c r="AA151" s="297">
        <v>0</v>
      </c>
      <c r="AB151" s="297">
        <v>0</v>
      </c>
      <c r="AC151" s="297">
        <v>0</v>
      </c>
      <c r="AD151" s="297">
        <v>0</v>
      </c>
      <c r="AE151" s="297">
        <v>3903662</v>
      </c>
      <c r="AF151" s="299">
        <v>24027153</v>
      </c>
      <c r="AG151" s="299">
        <v>5899991</v>
      </c>
      <c r="AH151" s="299">
        <v>5899991</v>
      </c>
      <c r="AI151" s="299">
        <v>5466040</v>
      </c>
      <c r="AJ151" s="299">
        <v>4067230</v>
      </c>
      <c r="AK151" s="299">
        <v>2693901</v>
      </c>
      <c r="AL151" s="299">
        <v>0</v>
      </c>
      <c r="AM151" s="297">
        <v>24027153</v>
      </c>
      <c r="AN151" s="397">
        <v>23127234</v>
      </c>
      <c r="AO151" s="297">
        <v>5738163</v>
      </c>
      <c r="AP151" s="297">
        <v>5738163</v>
      </c>
      <c r="AQ151" s="297">
        <v>5738163</v>
      </c>
      <c r="AR151" s="297">
        <v>2956372</v>
      </c>
      <c r="AS151" s="297">
        <v>2956372</v>
      </c>
      <c r="AT151" s="297">
        <v>0</v>
      </c>
      <c r="AU151" s="297">
        <v>23127234</v>
      </c>
      <c r="AV151" s="299">
        <v>68716531</v>
      </c>
      <c r="AW151" s="297">
        <v>34247906</v>
      </c>
      <c r="AX151" s="297">
        <v>17731256</v>
      </c>
      <c r="AY151" s="297">
        <v>8368685</v>
      </c>
      <c r="AZ151" s="297">
        <v>8368685</v>
      </c>
      <c r="BA151" s="297">
        <v>0</v>
      </c>
      <c r="BB151" s="297">
        <v>0</v>
      </c>
      <c r="BC151" s="297">
        <v>68716531</v>
      </c>
      <c r="BD151" s="397">
        <v>397519</v>
      </c>
      <c r="BE151" s="297">
        <v>164834</v>
      </c>
      <c r="BF151" s="297">
        <v>136933</v>
      </c>
      <c r="BG151" s="297">
        <v>95752</v>
      </c>
      <c r="BH151" s="297">
        <v>0</v>
      </c>
      <c r="BI151" s="297">
        <v>0</v>
      </c>
      <c r="BJ151" s="297">
        <v>0</v>
      </c>
      <c r="BK151" s="297">
        <v>397519</v>
      </c>
      <c r="BL151" s="299">
        <v>542164</v>
      </c>
      <c r="BM151" s="297">
        <v>135541</v>
      </c>
      <c r="BN151" s="297">
        <v>135541</v>
      </c>
      <c r="BO151" s="297">
        <v>135541</v>
      </c>
      <c r="BP151" s="297">
        <v>135541</v>
      </c>
      <c r="BQ151" s="297">
        <v>0</v>
      </c>
      <c r="BR151" s="297">
        <v>0</v>
      </c>
      <c r="BS151" s="297">
        <v>542164</v>
      </c>
      <c r="BT151" s="397">
        <v>1669367</v>
      </c>
      <c r="BU151" s="297">
        <v>343068</v>
      </c>
      <c r="BV151" s="297">
        <v>343068</v>
      </c>
      <c r="BW151" s="297">
        <v>343068</v>
      </c>
      <c r="BX151" s="297">
        <v>343068</v>
      </c>
      <c r="BY151" s="297">
        <v>297097</v>
      </c>
      <c r="BZ151" s="297">
        <v>0</v>
      </c>
      <c r="CA151" s="297">
        <v>1669367</v>
      </c>
      <c r="CB151" s="299">
        <v>5263457.2296423307</v>
      </c>
      <c r="CC151" s="297">
        <v>4662464</v>
      </c>
      <c r="CD151" s="297">
        <v>362196</v>
      </c>
      <c r="CE151" s="297">
        <v>238798</v>
      </c>
      <c r="CF151" s="297">
        <v>0</v>
      </c>
      <c r="CG151" s="297">
        <v>0</v>
      </c>
      <c r="CH151" s="297">
        <v>0</v>
      </c>
      <c r="CI151" s="297">
        <v>5263457.2296423307</v>
      </c>
    </row>
    <row r="152" spans="1:87">
      <c r="A152" s="295">
        <v>33605</v>
      </c>
      <c r="B152" s="296" t="s">
        <v>505</v>
      </c>
      <c r="C152" s="299">
        <v>-5042202</v>
      </c>
      <c r="D152" s="297">
        <v>-2406798</v>
      </c>
      <c r="E152" s="297">
        <v>-1122822</v>
      </c>
      <c r="F152" s="297">
        <v>-987947</v>
      </c>
      <c r="G152" s="297">
        <v>559981</v>
      </c>
      <c r="H152" s="297">
        <v>0</v>
      </c>
      <c r="I152" s="297">
        <v>-8999788</v>
      </c>
      <c r="J152" s="356">
        <v>32485092</v>
      </c>
      <c r="K152" s="357">
        <v>38640544</v>
      </c>
      <c r="L152" s="357">
        <v>27499867</v>
      </c>
      <c r="M152" s="357">
        <v>26307445</v>
      </c>
      <c r="N152" s="357">
        <v>40680308</v>
      </c>
      <c r="O152" s="356">
        <v>3204446</v>
      </c>
      <c r="P152" s="357">
        <v>1519089.45</v>
      </c>
      <c r="Q152" s="357">
        <v>1685356.55</v>
      </c>
      <c r="R152" s="398">
        <v>6.6799999999999998E-2</v>
      </c>
      <c r="S152" s="399">
        <v>1.0507672E-3</v>
      </c>
      <c r="T152" s="400">
        <v>32485092</v>
      </c>
      <c r="U152" s="400">
        <v>22740860.029940121</v>
      </c>
      <c r="V152" s="401">
        <v>1.4284900376340577</v>
      </c>
      <c r="W152" s="401">
        <v>7.7152503694909322E-2</v>
      </c>
      <c r="X152" s="397">
        <v>931010</v>
      </c>
      <c r="Y152" s="297">
        <v>186202</v>
      </c>
      <c r="Z152" s="297">
        <v>186202</v>
      </c>
      <c r="AA152" s="297">
        <v>186202</v>
      </c>
      <c r="AB152" s="297">
        <v>186202</v>
      </c>
      <c r="AC152" s="297">
        <v>186202</v>
      </c>
      <c r="AD152" s="297">
        <v>0</v>
      </c>
      <c r="AE152" s="297">
        <v>931010</v>
      </c>
      <c r="AF152" s="299">
        <v>4263686</v>
      </c>
      <c r="AG152" s="299">
        <v>1460153</v>
      </c>
      <c r="AH152" s="299">
        <v>1213121</v>
      </c>
      <c r="AI152" s="299">
        <v>1014221</v>
      </c>
      <c r="AJ152" s="299">
        <v>576191</v>
      </c>
      <c r="AK152" s="299">
        <v>0</v>
      </c>
      <c r="AL152" s="299">
        <v>0</v>
      </c>
      <c r="AM152" s="297">
        <v>4263686</v>
      </c>
      <c r="AN152" s="397">
        <v>2657001</v>
      </c>
      <c r="AO152" s="297">
        <v>659236</v>
      </c>
      <c r="AP152" s="297">
        <v>659236</v>
      </c>
      <c r="AQ152" s="297">
        <v>659236</v>
      </c>
      <c r="AR152" s="297">
        <v>339646</v>
      </c>
      <c r="AS152" s="297">
        <v>339646</v>
      </c>
      <c r="AT152" s="297">
        <v>0</v>
      </c>
      <c r="AU152" s="297">
        <v>2657001</v>
      </c>
      <c r="AV152" s="299">
        <v>7894583</v>
      </c>
      <c r="AW152" s="297">
        <v>3934613</v>
      </c>
      <c r="AX152" s="297">
        <v>2037077</v>
      </c>
      <c r="AY152" s="297">
        <v>961447</v>
      </c>
      <c r="AZ152" s="297">
        <v>961447</v>
      </c>
      <c r="BA152" s="297">
        <v>0</v>
      </c>
      <c r="BB152" s="297">
        <v>0</v>
      </c>
      <c r="BC152" s="297">
        <v>7894583</v>
      </c>
      <c r="BD152" s="397">
        <v>45670</v>
      </c>
      <c r="BE152" s="297">
        <v>18937</v>
      </c>
      <c r="BF152" s="297">
        <v>15732</v>
      </c>
      <c r="BG152" s="297">
        <v>11001</v>
      </c>
      <c r="BH152" s="297">
        <v>0</v>
      </c>
      <c r="BI152" s="297">
        <v>0</v>
      </c>
      <c r="BJ152" s="297">
        <v>0</v>
      </c>
      <c r="BK152" s="297">
        <v>45670</v>
      </c>
      <c r="BL152" s="299">
        <v>62288</v>
      </c>
      <c r="BM152" s="297">
        <v>15572</v>
      </c>
      <c r="BN152" s="297">
        <v>15572</v>
      </c>
      <c r="BO152" s="297">
        <v>15572</v>
      </c>
      <c r="BP152" s="297">
        <v>15572</v>
      </c>
      <c r="BQ152" s="297">
        <v>0</v>
      </c>
      <c r="BR152" s="297">
        <v>0</v>
      </c>
      <c r="BS152" s="297">
        <v>62288</v>
      </c>
      <c r="BT152" s="397">
        <v>191787</v>
      </c>
      <c r="BU152" s="297">
        <v>39414</v>
      </c>
      <c r="BV152" s="297">
        <v>39414</v>
      </c>
      <c r="BW152" s="297">
        <v>39414</v>
      </c>
      <c r="BX152" s="297">
        <v>39414</v>
      </c>
      <c r="BY152" s="297">
        <v>34132</v>
      </c>
      <c r="BZ152" s="297">
        <v>0</v>
      </c>
      <c r="CA152" s="297">
        <v>191787</v>
      </c>
      <c r="CB152" s="299">
        <v>604698.76563431998</v>
      </c>
      <c r="CC152" s="297">
        <v>535653</v>
      </c>
      <c r="CD152" s="297">
        <v>41611</v>
      </c>
      <c r="CE152" s="297">
        <v>27435</v>
      </c>
      <c r="CF152" s="297">
        <v>0</v>
      </c>
      <c r="CG152" s="297">
        <v>0</v>
      </c>
      <c r="CH152" s="297">
        <v>0</v>
      </c>
      <c r="CI152" s="297">
        <v>604698.76563431998</v>
      </c>
    </row>
    <row r="153" spans="1:87">
      <c r="A153" s="295">
        <v>33700</v>
      </c>
      <c r="B153" s="296" t="s">
        <v>506</v>
      </c>
      <c r="C153" s="299">
        <v>-2493749</v>
      </c>
      <c r="D153" s="297">
        <v>-1070411</v>
      </c>
      <c r="E153" s="297">
        <v>-262584</v>
      </c>
      <c r="F153" s="297">
        <v>-329559</v>
      </c>
      <c r="G153" s="297">
        <v>185160</v>
      </c>
      <c r="H153" s="297">
        <v>0</v>
      </c>
      <c r="I153" s="297">
        <v>-3971143</v>
      </c>
      <c r="J153" s="356">
        <v>19774223</v>
      </c>
      <c r="K153" s="357">
        <v>23521150</v>
      </c>
      <c r="L153" s="357">
        <v>16739633</v>
      </c>
      <c r="M153" s="357">
        <v>16013785</v>
      </c>
      <c r="N153" s="357">
        <v>24762789</v>
      </c>
      <c r="O153" s="356">
        <v>1950600</v>
      </c>
      <c r="P153" s="357">
        <v>790910.71</v>
      </c>
      <c r="Q153" s="357">
        <v>1159689.29</v>
      </c>
      <c r="R153" s="398">
        <v>6.6799999999999998E-2</v>
      </c>
      <c r="S153" s="399">
        <v>6.3961970000000004E-4</v>
      </c>
      <c r="T153" s="400">
        <v>19774223</v>
      </c>
      <c r="U153" s="400">
        <v>11839980.688622754</v>
      </c>
      <c r="V153" s="401">
        <v>1.6701229098288479</v>
      </c>
      <c r="W153" s="401">
        <v>7.7152503694909322E-2</v>
      </c>
      <c r="X153" s="397">
        <v>337677</v>
      </c>
      <c r="Y153" s="297">
        <v>107298</v>
      </c>
      <c r="Z153" s="297">
        <v>76793</v>
      </c>
      <c r="AA153" s="297">
        <v>76793</v>
      </c>
      <c r="AB153" s="297">
        <v>76793</v>
      </c>
      <c r="AC153" s="297">
        <v>0</v>
      </c>
      <c r="AD153" s="297">
        <v>0</v>
      </c>
      <c r="AE153" s="297">
        <v>337677</v>
      </c>
      <c r="AF153" s="299">
        <v>859154</v>
      </c>
      <c r="AG153" s="299">
        <v>307249</v>
      </c>
      <c r="AH153" s="299">
        <v>307249</v>
      </c>
      <c r="AI153" s="299">
        <v>159926</v>
      </c>
      <c r="AJ153" s="299">
        <v>42365</v>
      </c>
      <c r="AK153" s="299">
        <v>42365</v>
      </c>
      <c r="AL153" s="299">
        <v>0</v>
      </c>
      <c r="AM153" s="297">
        <v>859154</v>
      </c>
      <c r="AN153" s="397">
        <v>1617361</v>
      </c>
      <c r="AO153" s="297">
        <v>401288</v>
      </c>
      <c r="AP153" s="297">
        <v>401288</v>
      </c>
      <c r="AQ153" s="297">
        <v>401288</v>
      </c>
      <c r="AR153" s="297">
        <v>206749</v>
      </c>
      <c r="AS153" s="297">
        <v>206749</v>
      </c>
      <c r="AT153" s="297">
        <v>0</v>
      </c>
      <c r="AU153" s="297">
        <v>1617361</v>
      </c>
      <c r="AV153" s="299">
        <v>4805566</v>
      </c>
      <c r="AW153" s="297">
        <v>2395065</v>
      </c>
      <c r="AX153" s="297">
        <v>1240003</v>
      </c>
      <c r="AY153" s="297">
        <v>585249</v>
      </c>
      <c r="AZ153" s="297">
        <v>585249</v>
      </c>
      <c r="BA153" s="297">
        <v>0</v>
      </c>
      <c r="BB153" s="297">
        <v>0</v>
      </c>
      <c r="BC153" s="297">
        <v>4805566</v>
      </c>
      <c r="BD153" s="397">
        <v>27799</v>
      </c>
      <c r="BE153" s="297">
        <v>11527</v>
      </c>
      <c r="BF153" s="297">
        <v>9576</v>
      </c>
      <c r="BG153" s="297">
        <v>6696</v>
      </c>
      <c r="BH153" s="297">
        <v>0</v>
      </c>
      <c r="BI153" s="297">
        <v>0</v>
      </c>
      <c r="BJ153" s="297">
        <v>0</v>
      </c>
      <c r="BK153" s="297">
        <v>27799</v>
      </c>
      <c r="BL153" s="299">
        <v>37916</v>
      </c>
      <c r="BM153" s="297">
        <v>9479</v>
      </c>
      <c r="BN153" s="297">
        <v>9479</v>
      </c>
      <c r="BO153" s="297">
        <v>9479</v>
      </c>
      <c r="BP153" s="297">
        <v>9479</v>
      </c>
      <c r="BQ153" s="297">
        <v>0</v>
      </c>
      <c r="BR153" s="297">
        <v>0</v>
      </c>
      <c r="BS153" s="297">
        <v>37916</v>
      </c>
      <c r="BT153" s="397">
        <v>116744</v>
      </c>
      <c r="BU153" s="297">
        <v>23992</v>
      </c>
      <c r="BV153" s="297">
        <v>23992</v>
      </c>
      <c r="BW153" s="297">
        <v>23992</v>
      </c>
      <c r="BX153" s="297">
        <v>23992</v>
      </c>
      <c r="BY153" s="297">
        <v>20777</v>
      </c>
      <c r="BZ153" s="297">
        <v>0</v>
      </c>
      <c r="CA153" s="297">
        <v>116744</v>
      </c>
      <c r="CB153" s="299">
        <v>368090.32777706999</v>
      </c>
      <c r="CC153" s="297">
        <v>326061</v>
      </c>
      <c r="CD153" s="297">
        <v>25329</v>
      </c>
      <c r="CE153" s="297">
        <v>16700</v>
      </c>
      <c r="CF153" s="297">
        <v>0</v>
      </c>
      <c r="CG153" s="297">
        <v>0</v>
      </c>
      <c r="CH153" s="297">
        <v>0</v>
      </c>
      <c r="CI153" s="297">
        <v>368090.32777706999</v>
      </c>
    </row>
    <row r="154" spans="1:87">
      <c r="A154" s="295">
        <v>33800</v>
      </c>
      <c r="B154" s="296" t="s">
        <v>507</v>
      </c>
      <c r="C154" s="299">
        <v>-1981760</v>
      </c>
      <c r="D154" s="297">
        <v>-1104045</v>
      </c>
      <c r="E154" s="297">
        <v>-415105</v>
      </c>
      <c r="F154" s="297">
        <v>-399898</v>
      </c>
      <c r="G154" s="297">
        <v>-14906</v>
      </c>
      <c r="H154" s="297">
        <v>0</v>
      </c>
      <c r="I154" s="297">
        <v>-3915714</v>
      </c>
      <c r="J154" s="356">
        <v>13986282</v>
      </c>
      <c r="K154" s="357">
        <v>16636480</v>
      </c>
      <c r="L154" s="357">
        <v>11839921</v>
      </c>
      <c r="M154" s="357">
        <v>11326530</v>
      </c>
      <c r="N154" s="357">
        <v>17514689</v>
      </c>
      <c r="O154" s="356">
        <v>1379657</v>
      </c>
      <c r="P154" s="357">
        <v>592588.98</v>
      </c>
      <c r="Q154" s="357">
        <v>787068.02</v>
      </c>
      <c r="R154" s="398">
        <v>6.6799999999999998E-2</v>
      </c>
      <c r="S154" s="399">
        <v>4.5240219999999998E-4</v>
      </c>
      <c r="T154" s="400">
        <v>13986282</v>
      </c>
      <c r="U154" s="400">
        <v>8871092.5149700604</v>
      </c>
      <c r="V154" s="401">
        <v>1.5766132498785246</v>
      </c>
      <c r="W154" s="401">
        <v>7.7152503694909322E-2</v>
      </c>
      <c r="X154" s="397">
        <v>284122</v>
      </c>
      <c r="Y154" s="297">
        <v>183970</v>
      </c>
      <c r="Z154" s="297">
        <v>33384</v>
      </c>
      <c r="AA154" s="297">
        <v>33384</v>
      </c>
      <c r="AB154" s="297">
        <v>33384</v>
      </c>
      <c r="AC154" s="297">
        <v>0</v>
      </c>
      <c r="AD154" s="297">
        <v>0</v>
      </c>
      <c r="AE154" s="297">
        <v>284122</v>
      </c>
      <c r="AF154" s="299">
        <v>1759891</v>
      </c>
      <c r="AG154" s="299">
        <v>543330</v>
      </c>
      <c r="AH154" s="299">
        <v>543330</v>
      </c>
      <c r="AI154" s="299">
        <v>321563</v>
      </c>
      <c r="AJ154" s="299">
        <v>175834</v>
      </c>
      <c r="AK154" s="299">
        <v>175834</v>
      </c>
      <c r="AL154" s="299">
        <v>0</v>
      </c>
      <c r="AM154" s="297">
        <v>1759891</v>
      </c>
      <c r="AN154" s="397">
        <v>1143957</v>
      </c>
      <c r="AO154" s="297">
        <v>283831</v>
      </c>
      <c r="AP154" s="297">
        <v>283831</v>
      </c>
      <c r="AQ154" s="297">
        <v>283831</v>
      </c>
      <c r="AR154" s="297">
        <v>146233</v>
      </c>
      <c r="AS154" s="297">
        <v>146233</v>
      </c>
      <c r="AT154" s="297">
        <v>0</v>
      </c>
      <c r="AU154" s="297">
        <v>1143957</v>
      </c>
      <c r="AV154" s="299">
        <v>3398971</v>
      </c>
      <c r="AW154" s="297">
        <v>1694027</v>
      </c>
      <c r="AX154" s="297">
        <v>877053</v>
      </c>
      <c r="AY154" s="297">
        <v>413946</v>
      </c>
      <c r="AZ154" s="297">
        <v>413946</v>
      </c>
      <c r="BA154" s="297">
        <v>0</v>
      </c>
      <c r="BB154" s="297">
        <v>0</v>
      </c>
      <c r="BC154" s="297">
        <v>3398971</v>
      </c>
      <c r="BD154" s="397">
        <v>19662</v>
      </c>
      <c r="BE154" s="297">
        <v>8153</v>
      </c>
      <c r="BF154" s="297">
        <v>6773</v>
      </c>
      <c r="BG154" s="297">
        <v>4736</v>
      </c>
      <c r="BH154" s="297">
        <v>0</v>
      </c>
      <c r="BI154" s="297">
        <v>0</v>
      </c>
      <c r="BJ154" s="297">
        <v>0</v>
      </c>
      <c r="BK154" s="297">
        <v>19662</v>
      </c>
      <c r="BL154" s="299">
        <v>26816</v>
      </c>
      <c r="BM154" s="297">
        <v>6704</v>
      </c>
      <c r="BN154" s="297">
        <v>6704</v>
      </c>
      <c r="BO154" s="297">
        <v>6704</v>
      </c>
      <c r="BP154" s="297">
        <v>6704</v>
      </c>
      <c r="BQ154" s="297">
        <v>0</v>
      </c>
      <c r="BR154" s="297">
        <v>0</v>
      </c>
      <c r="BS154" s="297">
        <v>26816</v>
      </c>
      <c r="BT154" s="397">
        <v>82573</v>
      </c>
      <c r="BU154" s="297">
        <v>16969</v>
      </c>
      <c r="BV154" s="297">
        <v>16969</v>
      </c>
      <c r="BW154" s="297">
        <v>16969</v>
      </c>
      <c r="BX154" s="297">
        <v>16969</v>
      </c>
      <c r="BY154" s="297">
        <v>14695</v>
      </c>
      <c r="BZ154" s="297">
        <v>0</v>
      </c>
      <c r="CA154" s="297">
        <v>82573</v>
      </c>
      <c r="CB154" s="299">
        <v>260349.82050281999</v>
      </c>
      <c r="CC154" s="297">
        <v>230622</v>
      </c>
      <c r="CD154" s="297">
        <v>17916</v>
      </c>
      <c r="CE154" s="297">
        <v>11812</v>
      </c>
      <c r="CF154" s="297">
        <v>0</v>
      </c>
      <c r="CG154" s="297">
        <v>0</v>
      </c>
      <c r="CH154" s="297">
        <v>0</v>
      </c>
      <c r="CI154" s="297">
        <v>260349.82050281999</v>
      </c>
    </row>
    <row r="155" spans="1:87">
      <c r="A155" s="295">
        <v>33900</v>
      </c>
      <c r="B155" s="296" t="s">
        <v>508</v>
      </c>
      <c r="C155" s="299">
        <v>-11003927</v>
      </c>
      <c r="D155" s="297">
        <v>-6138235</v>
      </c>
      <c r="E155" s="297">
        <v>-2992801</v>
      </c>
      <c r="F155" s="297">
        <v>-2535293</v>
      </c>
      <c r="G155" s="297">
        <v>-266241</v>
      </c>
      <c r="H155" s="297">
        <v>0</v>
      </c>
      <c r="I155" s="297">
        <v>-22936497</v>
      </c>
      <c r="J155" s="356">
        <v>66995433</v>
      </c>
      <c r="K155" s="357">
        <v>79690093</v>
      </c>
      <c r="L155" s="357">
        <v>56714186</v>
      </c>
      <c r="M155" s="357">
        <v>54255001</v>
      </c>
      <c r="N155" s="357">
        <v>83896787</v>
      </c>
      <c r="O155" s="356">
        <v>6608670</v>
      </c>
      <c r="P155" s="357">
        <v>2714114.12</v>
      </c>
      <c r="Q155" s="357">
        <v>3894555.88</v>
      </c>
      <c r="R155" s="398">
        <v>6.6799999999999998E-2</v>
      </c>
      <c r="S155" s="399">
        <v>2.1670434000000001E-3</v>
      </c>
      <c r="T155" s="400">
        <v>66995433</v>
      </c>
      <c r="U155" s="400">
        <v>40630450.898203596</v>
      </c>
      <c r="V155" s="401">
        <v>1.6488971084237238</v>
      </c>
      <c r="W155" s="401">
        <v>7.7152503694909322E-2</v>
      </c>
      <c r="X155" s="397">
        <v>59952</v>
      </c>
      <c r="Y155" s="297">
        <v>59952</v>
      </c>
      <c r="Z155" s="297">
        <v>0</v>
      </c>
      <c r="AA155" s="297">
        <v>0</v>
      </c>
      <c r="AB155" s="297">
        <v>0</v>
      </c>
      <c r="AC155" s="297">
        <v>0</v>
      </c>
      <c r="AD155" s="297">
        <v>0</v>
      </c>
      <c r="AE155" s="297">
        <v>59952</v>
      </c>
      <c r="AF155" s="299">
        <v>11308916</v>
      </c>
      <c r="AG155" s="299">
        <v>3292450</v>
      </c>
      <c r="AH155" s="299">
        <v>3292450</v>
      </c>
      <c r="AI155" s="299">
        <v>2384816</v>
      </c>
      <c r="AJ155" s="299">
        <v>1302098</v>
      </c>
      <c r="AK155" s="299">
        <v>1037102</v>
      </c>
      <c r="AL155" s="299">
        <v>0</v>
      </c>
      <c r="AM155" s="297">
        <v>11308916</v>
      </c>
      <c r="AN155" s="397">
        <v>5479650</v>
      </c>
      <c r="AO155" s="297">
        <v>1359571</v>
      </c>
      <c r="AP155" s="297">
        <v>1359571</v>
      </c>
      <c r="AQ155" s="297">
        <v>1359571</v>
      </c>
      <c r="AR155" s="297">
        <v>700468</v>
      </c>
      <c r="AS155" s="297">
        <v>700468</v>
      </c>
      <c r="AT155" s="297">
        <v>0</v>
      </c>
      <c r="AU155" s="297">
        <v>5479650</v>
      </c>
      <c r="AV155" s="299">
        <v>16281346</v>
      </c>
      <c r="AW155" s="297">
        <v>8114525</v>
      </c>
      <c r="AX155" s="297">
        <v>4201154</v>
      </c>
      <c r="AY155" s="297">
        <v>1982834</v>
      </c>
      <c r="AZ155" s="297">
        <v>1982834</v>
      </c>
      <c r="BA155" s="297">
        <v>0</v>
      </c>
      <c r="BB155" s="297">
        <v>0</v>
      </c>
      <c r="BC155" s="297">
        <v>16281346</v>
      </c>
      <c r="BD155" s="397">
        <v>94186</v>
      </c>
      <c r="BE155" s="297">
        <v>39055</v>
      </c>
      <c r="BF155" s="297">
        <v>32444</v>
      </c>
      <c r="BG155" s="297">
        <v>22687</v>
      </c>
      <c r="BH155" s="297">
        <v>0</v>
      </c>
      <c r="BI155" s="297">
        <v>0</v>
      </c>
      <c r="BJ155" s="297">
        <v>0</v>
      </c>
      <c r="BK155" s="297">
        <v>94186</v>
      </c>
      <c r="BL155" s="299">
        <v>128456</v>
      </c>
      <c r="BM155" s="297">
        <v>32114</v>
      </c>
      <c r="BN155" s="297">
        <v>32114</v>
      </c>
      <c r="BO155" s="297">
        <v>32114</v>
      </c>
      <c r="BP155" s="297">
        <v>32114</v>
      </c>
      <c r="BQ155" s="297">
        <v>0</v>
      </c>
      <c r="BR155" s="297">
        <v>0</v>
      </c>
      <c r="BS155" s="297">
        <v>128456</v>
      </c>
      <c r="BT155" s="397">
        <v>395531</v>
      </c>
      <c r="BU155" s="297">
        <v>81285</v>
      </c>
      <c r="BV155" s="297">
        <v>81285</v>
      </c>
      <c r="BW155" s="297">
        <v>81285</v>
      </c>
      <c r="BX155" s="297">
        <v>81285</v>
      </c>
      <c r="BY155" s="297">
        <v>70393</v>
      </c>
      <c r="BZ155" s="297">
        <v>0</v>
      </c>
      <c r="CA155" s="297">
        <v>395531</v>
      </c>
      <c r="CB155" s="299">
        <v>1247096.85366654</v>
      </c>
      <c r="CC155" s="297">
        <v>1104700</v>
      </c>
      <c r="CD155" s="297">
        <v>85817</v>
      </c>
      <c r="CE155" s="297">
        <v>56580</v>
      </c>
      <c r="CF155" s="297">
        <v>0</v>
      </c>
      <c r="CG155" s="297">
        <v>0</v>
      </c>
      <c r="CH155" s="297">
        <v>0</v>
      </c>
      <c r="CI155" s="297">
        <v>1247096.85366654</v>
      </c>
    </row>
    <row r="156" spans="1:87">
      <c r="A156" s="295">
        <v>34000</v>
      </c>
      <c r="B156" s="296" t="s">
        <v>509</v>
      </c>
      <c r="C156" s="299">
        <v>-4488514</v>
      </c>
      <c r="D156" s="297">
        <v>-2420126</v>
      </c>
      <c r="E156" s="297">
        <v>-1009199</v>
      </c>
      <c r="F156" s="297">
        <v>-820341</v>
      </c>
      <c r="G156" s="297">
        <v>39434</v>
      </c>
      <c r="H156" s="297">
        <v>0</v>
      </c>
      <c r="I156" s="297">
        <v>-8698746</v>
      </c>
      <c r="J156" s="356">
        <v>32637957</v>
      </c>
      <c r="K156" s="357">
        <v>38822375</v>
      </c>
      <c r="L156" s="357">
        <v>27629274</v>
      </c>
      <c r="M156" s="357">
        <v>26431240</v>
      </c>
      <c r="N156" s="357">
        <v>40871737</v>
      </c>
      <c r="O156" s="356">
        <v>3219525</v>
      </c>
      <c r="P156" s="357">
        <v>1254543.6000000001</v>
      </c>
      <c r="Q156" s="357">
        <v>1964981.4</v>
      </c>
      <c r="R156" s="398">
        <v>6.6799999999999998E-2</v>
      </c>
      <c r="S156" s="399">
        <v>1.0557118E-3</v>
      </c>
      <c r="T156" s="400">
        <v>32637957</v>
      </c>
      <c r="U156" s="400">
        <v>18780592.814371258</v>
      </c>
      <c r="V156" s="401">
        <v>1.7378555257864294</v>
      </c>
      <c r="W156" s="401">
        <v>7.7152503694909322E-2</v>
      </c>
      <c r="X156" s="397">
        <v>797363</v>
      </c>
      <c r="Y156" s="297">
        <v>447758</v>
      </c>
      <c r="Z156" s="297">
        <v>116535</v>
      </c>
      <c r="AA156" s="297">
        <v>116535</v>
      </c>
      <c r="AB156" s="297">
        <v>116535</v>
      </c>
      <c r="AC156" s="297">
        <v>0</v>
      </c>
      <c r="AD156" s="297">
        <v>0</v>
      </c>
      <c r="AE156" s="297">
        <v>797363</v>
      </c>
      <c r="AF156" s="299">
        <v>3802330</v>
      </c>
      <c r="AG156" s="299">
        <v>1150289</v>
      </c>
      <c r="AH156" s="299">
        <v>1150289</v>
      </c>
      <c r="AI156" s="299">
        <v>829544</v>
      </c>
      <c r="AJ156" s="299">
        <v>336104</v>
      </c>
      <c r="AK156" s="299">
        <v>336104</v>
      </c>
      <c r="AL156" s="299">
        <v>0</v>
      </c>
      <c r="AM156" s="297">
        <v>3802330</v>
      </c>
      <c r="AN156" s="397">
        <v>2669504</v>
      </c>
      <c r="AO156" s="297">
        <v>662338</v>
      </c>
      <c r="AP156" s="297">
        <v>662338</v>
      </c>
      <c r="AQ156" s="297">
        <v>662338</v>
      </c>
      <c r="AR156" s="297">
        <v>341245</v>
      </c>
      <c r="AS156" s="297">
        <v>341245</v>
      </c>
      <c r="AT156" s="297">
        <v>0</v>
      </c>
      <c r="AU156" s="297">
        <v>2669504</v>
      </c>
      <c r="AV156" s="299">
        <v>7931733</v>
      </c>
      <c r="AW156" s="297">
        <v>3953128</v>
      </c>
      <c r="AX156" s="297">
        <v>2046663</v>
      </c>
      <c r="AY156" s="297">
        <v>965971</v>
      </c>
      <c r="AZ156" s="297">
        <v>965971</v>
      </c>
      <c r="BA156" s="297">
        <v>0</v>
      </c>
      <c r="BB156" s="297">
        <v>0</v>
      </c>
      <c r="BC156" s="297">
        <v>7931733</v>
      </c>
      <c r="BD156" s="397">
        <v>45884</v>
      </c>
      <c r="BE156" s="297">
        <v>19026</v>
      </c>
      <c r="BF156" s="297">
        <v>15806</v>
      </c>
      <c r="BG156" s="297">
        <v>11052</v>
      </c>
      <c r="BH156" s="297">
        <v>0</v>
      </c>
      <c r="BI156" s="297">
        <v>0</v>
      </c>
      <c r="BJ156" s="297">
        <v>0</v>
      </c>
      <c r="BK156" s="297">
        <v>45884</v>
      </c>
      <c r="BL156" s="299">
        <v>62580</v>
      </c>
      <c r="BM156" s="297">
        <v>15645</v>
      </c>
      <c r="BN156" s="297">
        <v>15645</v>
      </c>
      <c r="BO156" s="297">
        <v>15645</v>
      </c>
      <c r="BP156" s="297">
        <v>15645</v>
      </c>
      <c r="BQ156" s="297">
        <v>0</v>
      </c>
      <c r="BR156" s="297">
        <v>0</v>
      </c>
      <c r="BS156" s="297">
        <v>62580</v>
      </c>
      <c r="BT156" s="397">
        <v>192690</v>
      </c>
      <c r="BU156" s="297">
        <v>39599</v>
      </c>
      <c r="BV156" s="297">
        <v>39599</v>
      </c>
      <c r="BW156" s="297">
        <v>39599</v>
      </c>
      <c r="BX156" s="297">
        <v>39599</v>
      </c>
      <c r="BY156" s="297">
        <v>34293</v>
      </c>
      <c r="BZ156" s="297">
        <v>0</v>
      </c>
      <c r="CA156" s="297">
        <v>192690</v>
      </c>
      <c r="CB156" s="299">
        <v>607544.29937058</v>
      </c>
      <c r="CC156" s="297">
        <v>538173</v>
      </c>
      <c r="CD156" s="297">
        <v>41807</v>
      </c>
      <c r="CE156" s="297">
        <v>27564</v>
      </c>
      <c r="CF156" s="297">
        <v>0</v>
      </c>
      <c r="CG156" s="297">
        <v>0</v>
      </c>
      <c r="CH156" s="297">
        <v>0</v>
      </c>
      <c r="CI156" s="297">
        <v>607544.29937058</v>
      </c>
    </row>
    <row r="157" spans="1:87">
      <c r="A157" s="295">
        <v>34100</v>
      </c>
      <c r="B157" s="296" t="s">
        <v>510</v>
      </c>
      <c r="C157" s="299">
        <v>-100883363</v>
      </c>
      <c r="D157" s="297">
        <v>-50012959</v>
      </c>
      <c r="E157" s="297">
        <v>-17523359</v>
      </c>
      <c r="F157" s="297">
        <v>-21887665</v>
      </c>
      <c r="G157" s="297">
        <v>4113309</v>
      </c>
      <c r="H157" s="297">
        <v>0</v>
      </c>
      <c r="I157" s="297">
        <v>-186194037</v>
      </c>
      <c r="J157" s="356">
        <v>750028290</v>
      </c>
      <c r="K157" s="357">
        <v>892147747</v>
      </c>
      <c r="L157" s="357">
        <v>634927516</v>
      </c>
      <c r="M157" s="357">
        <v>607396419</v>
      </c>
      <c r="N157" s="357">
        <v>939242588</v>
      </c>
      <c r="O157" s="356">
        <v>73985480</v>
      </c>
      <c r="P157" s="357">
        <v>28366329.079999998</v>
      </c>
      <c r="Q157" s="357">
        <v>45619150.920000002</v>
      </c>
      <c r="R157" s="398">
        <v>6.6799999999999998E-2</v>
      </c>
      <c r="S157" s="399">
        <v>2.4260517299999999E-2</v>
      </c>
      <c r="T157" s="400">
        <v>750028290</v>
      </c>
      <c r="U157" s="400">
        <v>424645644.91017962</v>
      </c>
      <c r="V157" s="401">
        <v>1.7662451010386433</v>
      </c>
      <c r="W157" s="401">
        <v>7.7152503694909322E-2</v>
      </c>
      <c r="X157" s="397">
        <v>4273242</v>
      </c>
      <c r="Y157" s="297">
        <v>4273242</v>
      </c>
      <c r="Z157" s="297">
        <v>0</v>
      </c>
      <c r="AA157" s="297">
        <v>0</v>
      </c>
      <c r="AB157" s="297">
        <v>0</v>
      </c>
      <c r="AC157" s="297">
        <v>0</v>
      </c>
      <c r="AD157" s="297">
        <v>0</v>
      </c>
      <c r="AE157" s="297">
        <v>4273242</v>
      </c>
      <c r="AF157" s="299">
        <v>59622830</v>
      </c>
      <c r="AG157" s="299">
        <v>18153786</v>
      </c>
      <c r="AH157" s="299">
        <v>18153786</v>
      </c>
      <c r="AI157" s="299">
        <v>10716841</v>
      </c>
      <c r="AJ157" s="299">
        <v>8081777</v>
      </c>
      <c r="AK157" s="299">
        <v>4516640</v>
      </c>
      <c r="AL157" s="299">
        <v>0</v>
      </c>
      <c r="AM157" s="297">
        <v>59622830</v>
      </c>
      <c r="AN157" s="397">
        <v>61345856</v>
      </c>
      <c r="AO157" s="297">
        <v>15220693</v>
      </c>
      <c r="AP157" s="297">
        <v>15220693</v>
      </c>
      <c r="AQ157" s="297">
        <v>15220693</v>
      </c>
      <c r="AR157" s="297">
        <v>7841889</v>
      </c>
      <c r="AS157" s="297">
        <v>7841889</v>
      </c>
      <c r="AT157" s="297">
        <v>0</v>
      </c>
      <c r="AU157" s="297">
        <v>61345856</v>
      </c>
      <c r="AV157" s="299">
        <v>182273175</v>
      </c>
      <c r="AW157" s="297">
        <v>90843854</v>
      </c>
      <c r="AX157" s="297">
        <v>47032821</v>
      </c>
      <c r="AY157" s="297">
        <v>22198250</v>
      </c>
      <c r="AZ157" s="297">
        <v>22198250</v>
      </c>
      <c r="BA157" s="297">
        <v>0</v>
      </c>
      <c r="BB157" s="297">
        <v>0</v>
      </c>
      <c r="BC157" s="297">
        <v>182273175</v>
      </c>
      <c r="BD157" s="397">
        <v>1054436</v>
      </c>
      <c r="BE157" s="297">
        <v>437229</v>
      </c>
      <c r="BF157" s="297">
        <v>363220</v>
      </c>
      <c r="BG157" s="297">
        <v>253987</v>
      </c>
      <c r="BH157" s="297">
        <v>0</v>
      </c>
      <c r="BI157" s="297">
        <v>0</v>
      </c>
      <c r="BJ157" s="297">
        <v>0</v>
      </c>
      <c r="BK157" s="297">
        <v>1054436</v>
      </c>
      <c r="BL157" s="299">
        <v>1438104</v>
      </c>
      <c r="BM157" s="297">
        <v>359526</v>
      </c>
      <c r="BN157" s="297">
        <v>359526</v>
      </c>
      <c r="BO157" s="297">
        <v>359526</v>
      </c>
      <c r="BP157" s="297">
        <v>359526</v>
      </c>
      <c r="BQ157" s="297">
        <v>0</v>
      </c>
      <c r="BR157" s="297">
        <v>0</v>
      </c>
      <c r="BS157" s="297">
        <v>1438104</v>
      </c>
      <c r="BT157" s="397">
        <v>4428058</v>
      </c>
      <c r="BU157" s="297">
        <v>910000</v>
      </c>
      <c r="BV157" s="297">
        <v>910000</v>
      </c>
      <c r="BW157" s="297">
        <v>910000</v>
      </c>
      <c r="BX157" s="297">
        <v>910000</v>
      </c>
      <c r="BY157" s="297">
        <v>788060</v>
      </c>
      <c r="BZ157" s="297">
        <v>0</v>
      </c>
      <c r="CA157" s="297">
        <v>4428058</v>
      </c>
      <c r="CB157" s="299">
        <v>13961517.70340763</v>
      </c>
      <c r="CC157" s="297">
        <v>12367360</v>
      </c>
      <c r="CD157" s="297">
        <v>960737</v>
      </c>
      <c r="CE157" s="297">
        <v>633421</v>
      </c>
      <c r="CF157" s="297">
        <v>0</v>
      </c>
      <c r="CG157" s="297">
        <v>0</v>
      </c>
      <c r="CH157" s="297">
        <v>0</v>
      </c>
      <c r="CI157" s="297">
        <v>13961517.70340763</v>
      </c>
    </row>
    <row r="158" spans="1:87">
      <c r="A158" s="295">
        <v>34105</v>
      </c>
      <c r="B158" s="296" t="s">
        <v>511</v>
      </c>
      <c r="C158" s="299">
        <v>-8834377</v>
      </c>
      <c r="D158" s="297">
        <v>-4141872</v>
      </c>
      <c r="E158" s="297">
        <v>-1766650</v>
      </c>
      <c r="F158" s="297">
        <v>-1435430</v>
      </c>
      <c r="G158" s="297">
        <v>838194</v>
      </c>
      <c r="H158" s="297">
        <v>0</v>
      </c>
      <c r="I158" s="297">
        <v>-15340135</v>
      </c>
      <c r="J158" s="356">
        <v>57252093</v>
      </c>
      <c r="K158" s="357">
        <v>68100532</v>
      </c>
      <c r="L158" s="357">
        <v>48466077</v>
      </c>
      <c r="M158" s="357">
        <v>46364539</v>
      </c>
      <c r="N158" s="357">
        <v>71695434</v>
      </c>
      <c r="O158" s="356">
        <v>5647552</v>
      </c>
      <c r="P158" s="357">
        <v>2522850.5199999996</v>
      </c>
      <c r="Q158" s="357">
        <v>3124701.4800000004</v>
      </c>
      <c r="R158" s="398">
        <v>6.6799999999999998E-2</v>
      </c>
      <c r="S158" s="399">
        <v>1.851884E-3</v>
      </c>
      <c r="T158" s="400">
        <v>57252093</v>
      </c>
      <c r="U158" s="400">
        <v>37767223.353293404</v>
      </c>
      <c r="V158" s="401">
        <v>1.5159200999352118</v>
      </c>
      <c r="W158" s="401">
        <v>7.7152503694909322E-2</v>
      </c>
      <c r="X158" s="397">
        <v>897210</v>
      </c>
      <c r="Y158" s="297">
        <v>179442</v>
      </c>
      <c r="Z158" s="297">
        <v>179442</v>
      </c>
      <c r="AA158" s="297">
        <v>179442</v>
      </c>
      <c r="AB158" s="297">
        <v>179442</v>
      </c>
      <c r="AC158" s="297">
        <v>179442</v>
      </c>
      <c r="AD158" s="297">
        <v>0</v>
      </c>
      <c r="AE158" s="297">
        <v>897210</v>
      </c>
      <c r="AF158" s="299">
        <v>6249564</v>
      </c>
      <c r="AG158" s="299">
        <v>2372612</v>
      </c>
      <c r="AH158" s="299">
        <v>1889400</v>
      </c>
      <c r="AI158" s="299">
        <v>1426528</v>
      </c>
      <c r="AJ158" s="299">
        <v>561024</v>
      </c>
      <c r="AK158" s="299">
        <v>0</v>
      </c>
      <c r="AL158" s="299">
        <v>0</v>
      </c>
      <c r="AM158" s="297">
        <v>6249564</v>
      </c>
      <c r="AN158" s="397">
        <v>4682728</v>
      </c>
      <c r="AO158" s="297">
        <v>1161845</v>
      </c>
      <c r="AP158" s="297">
        <v>1161845</v>
      </c>
      <c r="AQ158" s="297">
        <v>1161845</v>
      </c>
      <c r="AR158" s="297">
        <v>598597</v>
      </c>
      <c r="AS158" s="297">
        <v>598597</v>
      </c>
      <c r="AT158" s="297">
        <v>0</v>
      </c>
      <c r="AU158" s="297">
        <v>4682728</v>
      </c>
      <c r="AV158" s="299">
        <v>13913503</v>
      </c>
      <c r="AW158" s="297">
        <v>6934406</v>
      </c>
      <c r="AX158" s="297">
        <v>3590168</v>
      </c>
      <c r="AY158" s="297">
        <v>1694464</v>
      </c>
      <c r="AZ158" s="297">
        <v>1694464</v>
      </c>
      <c r="BA158" s="297">
        <v>0</v>
      </c>
      <c r="BB158" s="297">
        <v>0</v>
      </c>
      <c r="BC158" s="297">
        <v>13913503</v>
      </c>
      <c r="BD158" s="397">
        <v>80489</v>
      </c>
      <c r="BE158" s="297">
        <v>33375</v>
      </c>
      <c r="BF158" s="297">
        <v>27726</v>
      </c>
      <c r="BG158" s="297">
        <v>19388</v>
      </c>
      <c r="BH158" s="297">
        <v>0</v>
      </c>
      <c r="BI158" s="297">
        <v>0</v>
      </c>
      <c r="BJ158" s="297">
        <v>0</v>
      </c>
      <c r="BK158" s="297">
        <v>80489</v>
      </c>
      <c r="BL158" s="299">
        <v>109776</v>
      </c>
      <c r="BM158" s="297">
        <v>27444</v>
      </c>
      <c r="BN158" s="297">
        <v>27444</v>
      </c>
      <c r="BO158" s="297">
        <v>27444</v>
      </c>
      <c r="BP158" s="297">
        <v>27444</v>
      </c>
      <c r="BQ158" s="297">
        <v>0</v>
      </c>
      <c r="BR158" s="297">
        <v>0</v>
      </c>
      <c r="BS158" s="297">
        <v>109776</v>
      </c>
      <c r="BT158" s="397">
        <v>338008</v>
      </c>
      <c r="BU158" s="297">
        <v>69463</v>
      </c>
      <c r="BV158" s="297">
        <v>69463</v>
      </c>
      <c r="BW158" s="297">
        <v>69463</v>
      </c>
      <c r="BX158" s="297">
        <v>69463</v>
      </c>
      <c r="BY158" s="297">
        <v>60155</v>
      </c>
      <c r="BZ158" s="297">
        <v>0</v>
      </c>
      <c r="CA158" s="297">
        <v>338008</v>
      </c>
      <c r="CB158" s="299">
        <v>1065727.9451604001</v>
      </c>
      <c r="CC158" s="297">
        <v>944041</v>
      </c>
      <c r="CD158" s="297">
        <v>73336</v>
      </c>
      <c r="CE158" s="297">
        <v>48351</v>
      </c>
      <c r="CF158" s="297">
        <v>0</v>
      </c>
      <c r="CG158" s="297">
        <v>0</v>
      </c>
      <c r="CH158" s="297">
        <v>0</v>
      </c>
      <c r="CI158" s="297">
        <v>1065727.9451604001</v>
      </c>
    </row>
    <row r="159" spans="1:87">
      <c r="A159" s="295">
        <v>34200</v>
      </c>
      <c r="B159" s="296" t="s">
        <v>512</v>
      </c>
      <c r="C159" s="299">
        <v>-4450158</v>
      </c>
      <c r="D159" s="297">
        <v>-1880702</v>
      </c>
      <c r="E159" s="297">
        <v>-819664</v>
      </c>
      <c r="F159" s="297">
        <v>-1321807</v>
      </c>
      <c r="G159" s="297">
        <v>-238469</v>
      </c>
      <c r="H159" s="297">
        <v>0</v>
      </c>
      <c r="I159" s="297">
        <v>-8710800</v>
      </c>
      <c r="J159" s="356">
        <v>22578431</v>
      </c>
      <c r="K159" s="357">
        <v>26856715</v>
      </c>
      <c r="L159" s="357">
        <v>19113502</v>
      </c>
      <c r="M159" s="357">
        <v>18284721</v>
      </c>
      <c r="N159" s="357">
        <v>28274432</v>
      </c>
      <c r="O159" s="356">
        <v>2227217</v>
      </c>
      <c r="P159" s="357">
        <v>989617.81</v>
      </c>
      <c r="Q159" s="357">
        <v>1237599.19</v>
      </c>
      <c r="R159" s="398">
        <v>6.6799999999999998E-2</v>
      </c>
      <c r="S159" s="399">
        <v>7.3032499999999998E-4</v>
      </c>
      <c r="T159" s="400">
        <v>22578431</v>
      </c>
      <c r="U159" s="400">
        <v>14814637.874251498</v>
      </c>
      <c r="V159" s="401">
        <v>1.5240622951197693</v>
      </c>
      <c r="W159" s="401">
        <v>7.7152503694909322E-2</v>
      </c>
      <c r="X159" s="397">
        <v>874314</v>
      </c>
      <c r="Y159" s="297">
        <v>291438</v>
      </c>
      <c r="Z159" s="297">
        <v>291438</v>
      </c>
      <c r="AA159" s="297">
        <v>291438</v>
      </c>
      <c r="AB159" s="297">
        <v>0</v>
      </c>
      <c r="AC159" s="297">
        <v>0</v>
      </c>
      <c r="AD159" s="297">
        <v>0</v>
      </c>
      <c r="AE159" s="297">
        <v>874314</v>
      </c>
      <c r="AF159" s="299">
        <v>5646245</v>
      </c>
      <c r="AG159" s="299">
        <v>2122512</v>
      </c>
      <c r="AH159" s="299">
        <v>1213069</v>
      </c>
      <c r="AI159" s="299">
        <v>906202</v>
      </c>
      <c r="AJ159" s="299">
        <v>906202</v>
      </c>
      <c r="AK159" s="299">
        <v>498260</v>
      </c>
      <c r="AL159" s="299">
        <v>0</v>
      </c>
      <c r="AM159" s="297">
        <v>5646245</v>
      </c>
      <c r="AN159" s="397">
        <v>1846721</v>
      </c>
      <c r="AO159" s="297">
        <v>458195</v>
      </c>
      <c r="AP159" s="297">
        <v>458195</v>
      </c>
      <c r="AQ159" s="297">
        <v>458195</v>
      </c>
      <c r="AR159" s="297">
        <v>236068</v>
      </c>
      <c r="AS159" s="297">
        <v>236068</v>
      </c>
      <c r="AT159" s="297">
        <v>0</v>
      </c>
      <c r="AU159" s="297">
        <v>1846721</v>
      </c>
      <c r="AV159" s="299">
        <v>5487049</v>
      </c>
      <c r="AW159" s="297">
        <v>2734712</v>
      </c>
      <c r="AX159" s="297">
        <v>1415850</v>
      </c>
      <c r="AY159" s="297">
        <v>668244</v>
      </c>
      <c r="AZ159" s="297">
        <v>668244</v>
      </c>
      <c r="BA159" s="297">
        <v>0</v>
      </c>
      <c r="BB159" s="297">
        <v>0</v>
      </c>
      <c r="BC159" s="297">
        <v>5487049</v>
      </c>
      <c r="BD159" s="397">
        <v>31742</v>
      </c>
      <c r="BE159" s="297">
        <v>13162</v>
      </c>
      <c r="BF159" s="297">
        <v>10934</v>
      </c>
      <c r="BG159" s="297">
        <v>7646</v>
      </c>
      <c r="BH159" s="297">
        <v>0</v>
      </c>
      <c r="BI159" s="297">
        <v>0</v>
      </c>
      <c r="BJ159" s="297">
        <v>0</v>
      </c>
      <c r="BK159" s="297">
        <v>31742</v>
      </c>
      <c r="BL159" s="299">
        <v>43292</v>
      </c>
      <c r="BM159" s="297">
        <v>10823</v>
      </c>
      <c r="BN159" s="297">
        <v>10823</v>
      </c>
      <c r="BO159" s="297">
        <v>10823</v>
      </c>
      <c r="BP159" s="297">
        <v>10823</v>
      </c>
      <c r="BQ159" s="297">
        <v>0</v>
      </c>
      <c r="BR159" s="297">
        <v>0</v>
      </c>
      <c r="BS159" s="297">
        <v>43292</v>
      </c>
      <c r="BT159" s="397">
        <v>133300</v>
      </c>
      <c r="BU159" s="297">
        <v>27394</v>
      </c>
      <c r="BV159" s="297">
        <v>27394</v>
      </c>
      <c r="BW159" s="297">
        <v>27394</v>
      </c>
      <c r="BX159" s="297">
        <v>27394</v>
      </c>
      <c r="BY159" s="297">
        <v>23723</v>
      </c>
      <c r="BZ159" s="297">
        <v>0</v>
      </c>
      <c r="CA159" s="297">
        <v>133300</v>
      </c>
      <c r="CB159" s="299">
        <v>420289.69500750001</v>
      </c>
      <c r="CC159" s="297">
        <v>372300</v>
      </c>
      <c r="CD159" s="297">
        <v>28922</v>
      </c>
      <c r="CE159" s="297">
        <v>19068</v>
      </c>
      <c r="CF159" s="297">
        <v>0</v>
      </c>
      <c r="CG159" s="297">
        <v>0</v>
      </c>
      <c r="CH159" s="297">
        <v>0</v>
      </c>
      <c r="CI159" s="297">
        <v>420289.69500750001</v>
      </c>
    </row>
    <row r="160" spans="1:87">
      <c r="A160" s="295">
        <v>34205</v>
      </c>
      <c r="B160" s="296" t="s">
        <v>513</v>
      </c>
      <c r="C160" s="299">
        <v>-1652887</v>
      </c>
      <c r="D160" s="297">
        <v>-654629</v>
      </c>
      <c r="E160" s="297">
        <v>-260925</v>
      </c>
      <c r="F160" s="297">
        <v>-213286</v>
      </c>
      <c r="G160" s="297">
        <v>337126</v>
      </c>
      <c r="H160" s="297">
        <v>0</v>
      </c>
      <c r="I160" s="297">
        <v>-2444601</v>
      </c>
      <c r="J160" s="356">
        <v>10828051</v>
      </c>
      <c r="K160" s="357">
        <v>12879809</v>
      </c>
      <c r="L160" s="357">
        <v>9166357</v>
      </c>
      <c r="M160" s="357">
        <v>8768895</v>
      </c>
      <c r="N160" s="357">
        <v>13559710</v>
      </c>
      <c r="O160" s="356">
        <v>1068118</v>
      </c>
      <c r="P160" s="357">
        <v>459025.75</v>
      </c>
      <c r="Q160" s="357">
        <v>609092.25</v>
      </c>
      <c r="R160" s="398">
        <v>6.6799999999999998E-2</v>
      </c>
      <c r="S160" s="399">
        <v>3.5024559999999999E-4</v>
      </c>
      <c r="T160" s="400">
        <v>10828051</v>
      </c>
      <c r="U160" s="400">
        <v>6871642.9640718568</v>
      </c>
      <c r="V160" s="401">
        <v>1.5757586732334732</v>
      </c>
      <c r="W160" s="401">
        <v>7.7152503694909322E-2</v>
      </c>
      <c r="X160" s="397">
        <v>1062685</v>
      </c>
      <c r="Y160" s="297">
        <v>212537</v>
      </c>
      <c r="Z160" s="297">
        <v>212537</v>
      </c>
      <c r="AA160" s="297">
        <v>212537</v>
      </c>
      <c r="AB160" s="297">
        <v>212537</v>
      </c>
      <c r="AC160" s="297">
        <v>212537</v>
      </c>
      <c r="AD160" s="297">
        <v>0</v>
      </c>
      <c r="AE160" s="297">
        <v>1062685</v>
      </c>
      <c r="AF160" s="299">
        <v>1618303</v>
      </c>
      <c r="AG160" s="299">
        <v>609377</v>
      </c>
      <c r="AH160" s="299">
        <v>407220</v>
      </c>
      <c r="AI160" s="299">
        <v>375197</v>
      </c>
      <c r="AJ160" s="299">
        <v>226509</v>
      </c>
      <c r="AK160" s="299">
        <v>0</v>
      </c>
      <c r="AL160" s="299">
        <v>0</v>
      </c>
      <c r="AM160" s="297">
        <v>1618303</v>
      </c>
      <c r="AN160" s="397">
        <v>885641</v>
      </c>
      <c r="AO160" s="297">
        <v>219739</v>
      </c>
      <c r="AP160" s="297">
        <v>219739</v>
      </c>
      <c r="AQ160" s="297">
        <v>219739</v>
      </c>
      <c r="AR160" s="297">
        <v>113212</v>
      </c>
      <c r="AS160" s="297">
        <v>113212</v>
      </c>
      <c r="AT160" s="297">
        <v>0</v>
      </c>
      <c r="AU160" s="297">
        <v>885641</v>
      </c>
      <c r="AV160" s="299">
        <v>2631452</v>
      </c>
      <c r="AW160" s="297">
        <v>1311500</v>
      </c>
      <c r="AX160" s="297">
        <v>679006</v>
      </c>
      <c r="AY160" s="297">
        <v>320473</v>
      </c>
      <c r="AZ160" s="297">
        <v>320473</v>
      </c>
      <c r="BA160" s="297">
        <v>0</v>
      </c>
      <c r="BB160" s="297">
        <v>0</v>
      </c>
      <c r="BC160" s="297">
        <v>2631452</v>
      </c>
      <c r="BD160" s="397">
        <v>15223</v>
      </c>
      <c r="BE160" s="297">
        <v>6312</v>
      </c>
      <c r="BF160" s="297">
        <v>5244</v>
      </c>
      <c r="BG160" s="297">
        <v>3667</v>
      </c>
      <c r="BH160" s="297">
        <v>0</v>
      </c>
      <c r="BI160" s="297">
        <v>0</v>
      </c>
      <c r="BJ160" s="297">
        <v>0</v>
      </c>
      <c r="BK160" s="297">
        <v>15223</v>
      </c>
      <c r="BL160" s="299">
        <v>20760</v>
      </c>
      <c r="BM160" s="297">
        <v>5190</v>
      </c>
      <c r="BN160" s="297">
        <v>5190</v>
      </c>
      <c r="BO160" s="297">
        <v>5190</v>
      </c>
      <c r="BP160" s="297">
        <v>5190</v>
      </c>
      <c r="BQ160" s="297">
        <v>0</v>
      </c>
      <c r="BR160" s="297">
        <v>0</v>
      </c>
      <c r="BS160" s="297">
        <v>20760</v>
      </c>
      <c r="BT160" s="397">
        <v>63927</v>
      </c>
      <c r="BU160" s="297">
        <v>13138</v>
      </c>
      <c r="BV160" s="297">
        <v>13138</v>
      </c>
      <c r="BW160" s="297">
        <v>13138</v>
      </c>
      <c r="BX160" s="297">
        <v>13138</v>
      </c>
      <c r="BY160" s="297">
        <v>11377</v>
      </c>
      <c r="BZ160" s="297">
        <v>0</v>
      </c>
      <c r="CA160" s="297">
        <v>63927</v>
      </c>
      <c r="CB160" s="299">
        <v>201560.42364935999</v>
      </c>
      <c r="CC160" s="297">
        <v>178546</v>
      </c>
      <c r="CD160" s="297">
        <v>13870</v>
      </c>
      <c r="CE160" s="297">
        <v>9145</v>
      </c>
      <c r="CF160" s="297">
        <v>0</v>
      </c>
      <c r="CG160" s="297">
        <v>0</v>
      </c>
      <c r="CH160" s="297">
        <v>0</v>
      </c>
      <c r="CI160" s="297">
        <v>201560.42364935999</v>
      </c>
    </row>
    <row r="161" spans="1:87">
      <c r="A161" s="295">
        <v>34220</v>
      </c>
      <c r="B161" s="296" t="s">
        <v>514</v>
      </c>
      <c r="C161" s="299">
        <v>-3270919</v>
      </c>
      <c r="D161" s="297">
        <v>-1785103</v>
      </c>
      <c r="E161" s="297">
        <v>-1009863</v>
      </c>
      <c r="F161" s="297">
        <v>-924781</v>
      </c>
      <c r="G161" s="297">
        <v>22169</v>
      </c>
      <c r="H161" s="297">
        <v>0</v>
      </c>
      <c r="I161" s="297">
        <v>-6968497</v>
      </c>
      <c r="J161" s="356">
        <v>27659038</v>
      </c>
      <c r="K161" s="357">
        <v>32900023</v>
      </c>
      <c r="L161" s="357">
        <v>23414429</v>
      </c>
      <c r="M161" s="357">
        <v>22399156</v>
      </c>
      <c r="N161" s="357">
        <v>34636755</v>
      </c>
      <c r="O161" s="356">
        <v>2728387</v>
      </c>
      <c r="P161" s="357">
        <v>1115653.49</v>
      </c>
      <c r="Q161" s="357">
        <v>1612733.51</v>
      </c>
      <c r="R161" s="398">
        <v>6.6799999999999998E-2</v>
      </c>
      <c r="S161" s="399">
        <v>8.9466299999999997E-4</v>
      </c>
      <c r="T161" s="400">
        <v>27659038</v>
      </c>
      <c r="U161" s="400">
        <v>16701399.550898204</v>
      </c>
      <c r="V161" s="401">
        <v>1.6560910309167769</v>
      </c>
      <c r="W161" s="401">
        <v>7.7152503694909322E-2</v>
      </c>
      <c r="X161" s="397">
        <v>845004</v>
      </c>
      <c r="Y161" s="297">
        <v>696369</v>
      </c>
      <c r="Z161" s="297">
        <v>148635</v>
      </c>
      <c r="AA161" s="297">
        <v>0</v>
      </c>
      <c r="AB161" s="297">
        <v>0</v>
      </c>
      <c r="AC161" s="297">
        <v>0</v>
      </c>
      <c r="AD161" s="297">
        <v>0</v>
      </c>
      <c r="AE161" s="297">
        <v>845004</v>
      </c>
      <c r="AF161" s="299">
        <v>2988308</v>
      </c>
      <c r="AG161" s="299">
        <v>758857</v>
      </c>
      <c r="AH161" s="299">
        <v>758857</v>
      </c>
      <c r="AI161" s="299">
        <v>758857</v>
      </c>
      <c r="AJ161" s="299">
        <v>415657</v>
      </c>
      <c r="AK161" s="299">
        <v>296080</v>
      </c>
      <c r="AL161" s="299">
        <v>0</v>
      </c>
      <c r="AM161" s="297">
        <v>2988308</v>
      </c>
      <c r="AN161" s="397">
        <v>2262271</v>
      </c>
      <c r="AO161" s="297">
        <v>561298</v>
      </c>
      <c r="AP161" s="297">
        <v>561298</v>
      </c>
      <c r="AQ161" s="297">
        <v>561298</v>
      </c>
      <c r="AR161" s="297">
        <v>289188</v>
      </c>
      <c r="AS161" s="297">
        <v>289188</v>
      </c>
      <c r="AT161" s="297">
        <v>0</v>
      </c>
      <c r="AU161" s="297">
        <v>2262271</v>
      </c>
      <c r="AV161" s="299">
        <v>6721747</v>
      </c>
      <c r="AW161" s="297">
        <v>3350078</v>
      </c>
      <c r="AX161" s="297">
        <v>1734445</v>
      </c>
      <c r="AY161" s="297">
        <v>818612</v>
      </c>
      <c r="AZ161" s="297">
        <v>818612</v>
      </c>
      <c r="BA161" s="297">
        <v>0</v>
      </c>
      <c r="BB161" s="297">
        <v>0</v>
      </c>
      <c r="BC161" s="297">
        <v>6721747</v>
      </c>
      <c r="BD161" s="397">
        <v>38885</v>
      </c>
      <c r="BE161" s="297">
        <v>16124</v>
      </c>
      <c r="BF161" s="297">
        <v>13395</v>
      </c>
      <c r="BG161" s="297">
        <v>9366</v>
      </c>
      <c r="BH161" s="297">
        <v>0</v>
      </c>
      <c r="BI161" s="297">
        <v>0</v>
      </c>
      <c r="BJ161" s="297">
        <v>0</v>
      </c>
      <c r="BK161" s="297">
        <v>38885</v>
      </c>
      <c r="BL161" s="299">
        <v>53032</v>
      </c>
      <c r="BM161" s="297">
        <v>13258</v>
      </c>
      <c r="BN161" s="297">
        <v>13258</v>
      </c>
      <c r="BO161" s="297">
        <v>13258</v>
      </c>
      <c r="BP161" s="297">
        <v>13258</v>
      </c>
      <c r="BQ161" s="297">
        <v>0</v>
      </c>
      <c r="BR161" s="297">
        <v>0</v>
      </c>
      <c r="BS161" s="297">
        <v>53032</v>
      </c>
      <c r="BT161" s="397">
        <v>163295</v>
      </c>
      <c r="BU161" s="297">
        <v>33558</v>
      </c>
      <c r="BV161" s="297">
        <v>33558</v>
      </c>
      <c r="BW161" s="297">
        <v>33558</v>
      </c>
      <c r="BX161" s="297">
        <v>33558</v>
      </c>
      <c r="BY161" s="297">
        <v>29062</v>
      </c>
      <c r="BZ161" s="297">
        <v>0</v>
      </c>
      <c r="CA161" s="297">
        <v>163295</v>
      </c>
      <c r="CB161" s="299">
        <v>514863.43669529998</v>
      </c>
      <c r="CC161" s="297">
        <v>456075</v>
      </c>
      <c r="CD161" s="297">
        <v>35429</v>
      </c>
      <c r="CE161" s="297">
        <v>23359</v>
      </c>
      <c r="CF161" s="297">
        <v>0</v>
      </c>
      <c r="CG161" s="297">
        <v>0</v>
      </c>
      <c r="CH161" s="297">
        <v>0</v>
      </c>
      <c r="CI161" s="297">
        <v>514863.43669529998</v>
      </c>
    </row>
    <row r="162" spans="1:87">
      <c r="A162" s="295">
        <v>34230</v>
      </c>
      <c r="B162" s="296" t="s">
        <v>515</v>
      </c>
      <c r="C162" s="299">
        <v>-2031173</v>
      </c>
      <c r="D162" s="297">
        <v>-1268260</v>
      </c>
      <c r="E162" s="297">
        <v>-637684</v>
      </c>
      <c r="F162" s="297">
        <v>-353121</v>
      </c>
      <c r="G162" s="297">
        <v>-36223</v>
      </c>
      <c r="H162" s="297">
        <v>0</v>
      </c>
      <c r="I162" s="297">
        <v>-4326461</v>
      </c>
      <c r="J162" s="356">
        <v>8782795</v>
      </c>
      <c r="K162" s="357">
        <v>10447008</v>
      </c>
      <c r="L162" s="357">
        <v>7434971</v>
      </c>
      <c r="M162" s="357">
        <v>7112583</v>
      </c>
      <c r="N162" s="357">
        <v>10998486</v>
      </c>
      <c r="O162" s="356">
        <v>866366</v>
      </c>
      <c r="P162" s="357">
        <v>387073.01</v>
      </c>
      <c r="Q162" s="357">
        <v>479292.99</v>
      </c>
      <c r="R162" s="398">
        <v>6.6799999999999998E-2</v>
      </c>
      <c r="S162" s="399">
        <v>2.8408950000000002E-4</v>
      </c>
      <c r="T162" s="400">
        <v>8782795</v>
      </c>
      <c r="U162" s="400">
        <v>5794506.1377245514</v>
      </c>
      <c r="V162" s="401">
        <v>1.5157107079101173</v>
      </c>
      <c r="W162" s="401">
        <v>7.7152503694909322E-2</v>
      </c>
      <c r="X162" s="397">
        <v>0</v>
      </c>
      <c r="Y162" s="297">
        <v>0</v>
      </c>
      <c r="Z162" s="297">
        <v>0</v>
      </c>
      <c r="AA162" s="297">
        <v>0</v>
      </c>
      <c r="AB162" s="297">
        <v>0</v>
      </c>
      <c r="AC162" s="297">
        <v>0</v>
      </c>
      <c r="AD162" s="297">
        <v>0</v>
      </c>
      <c r="AE162" s="297">
        <v>0</v>
      </c>
      <c r="AF162" s="299">
        <v>2794279</v>
      </c>
      <c r="AG162" s="299">
        <v>1012374</v>
      </c>
      <c r="AH162" s="299">
        <v>895191</v>
      </c>
      <c r="AI162" s="299">
        <v>557980</v>
      </c>
      <c r="AJ162" s="299">
        <v>191455</v>
      </c>
      <c r="AK162" s="299">
        <v>137279</v>
      </c>
      <c r="AL162" s="299">
        <v>0</v>
      </c>
      <c r="AM162" s="297">
        <v>2794279</v>
      </c>
      <c r="AN162" s="397">
        <v>718357</v>
      </c>
      <c r="AO162" s="297">
        <v>178234</v>
      </c>
      <c r="AP162" s="297">
        <v>178234</v>
      </c>
      <c r="AQ162" s="297">
        <v>178234</v>
      </c>
      <c r="AR162" s="297">
        <v>91828</v>
      </c>
      <c r="AS162" s="297">
        <v>91828</v>
      </c>
      <c r="AT162" s="297">
        <v>0</v>
      </c>
      <c r="AU162" s="297">
        <v>718357</v>
      </c>
      <c r="AV162" s="299">
        <v>2134410</v>
      </c>
      <c r="AW162" s="297">
        <v>1063777</v>
      </c>
      <c r="AX162" s="297">
        <v>550752</v>
      </c>
      <c r="AY162" s="297">
        <v>259940</v>
      </c>
      <c r="AZ162" s="297">
        <v>259940</v>
      </c>
      <c r="BA162" s="297">
        <v>0</v>
      </c>
      <c r="BB162" s="297">
        <v>0</v>
      </c>
      <c r="BC162" s="297">
        <v>2134410</v>
      </c>
      <c r="BD162" s="397">
        <v>12347</v>
      </c>
      <c r="BE162" s="297">
        <v>5120</v>
      </c>
      <c r="BF162" s="297">
        <v>4253</v>
      </c>
      <c r="BG162" s="297">
        <v>2974</v>
      </c>
      <c r="BH162" s="297">
        <v>0</v>
      </c>
      <c r="BI162" s="297">
        <v>0</v>
      </c>
      <c r="BJ162" s="297">
        <v>0</v>
      </c>
      <c r="BK162" s="297">
        <v>12347</v>
      </c>
      <c r="BL162" s="299">
        <v>16840</v>
      </c>
      <c r="BM162" s="297">
        <v>4210</v>
      </c>
      <c r="BN162" s="297">
        <v>4210</v>
      </c>
      <c r="BO162" s="297">
        <v>4210</v>
      </c>
      <c r="BP162" s="297">
        <v>4210</v>
      </c>
      <c r="BQ162" s="297">
        <v>0</v>
      </c>
      <c r="BR162" s="297">
        <v>0</v>
      </c>
      <c r="BS162" s="297">
        <v>16840</v>
      </c>
      <c r="BT162" s="397">
        <v>51852</v>
      </c>
      <c r="BU162" s="297">
        <v>10656</v>
      </c>
      <c r="BV162" s="297">
        <v>10656</v>
      </c>
      <c r="BW162" s="297">
        <v>10656</v>
      </c>
      <c r="BX162" s="297">
        <v>10656</v>
      </c>
      <c r="BY162" s="297">
        <v>9228</v>
      </c>
      <c r="BZ162" s="297">
        <v>0</v>
      </c>
      <c r="CA162" s="297">
        <v>51852</v>
      </c>
      <c r="CB162" s="299">
        <v>163488.70613745</v>
      </c>
      <c r="CC162" s="297">
        <v>144821</v>
      </c>
      <c r="CD162" s="297">
        <v>11250</v>
      </c>
      <c r="CE162" s="297">
        <v>7417</v>
      </c>
      <c r="CF162" s="297">
        <v>0</v>
      </c>
      <c r="CG162" s="297">
        <v>0</v>
      </c>
      <c r="CH162" s="297">
        <v>0</v>
      </c>
      <c r="CI162" s="297">
        <v>163488.70613745</v>
      </c>
    </row>
    <row r="163" spans="1:87">
      <c r="A163" s="295">
        <v>34300</v>
      </c>
      <c r="B163" s="296" t="s">
        <v>516</v>
      </c>
      <c r="C163" s="299">
        <v>-23364309</v>
      </c>
      <c r="D163" s="297">
        <v>-12411730</v>
      </c>
      <c r="E163" s="297">
        <v>-5197009</v>
      </c>
      <c r="F163" s="297">
        <v>-5868259</v>
      </c>
      <c r="G163" s="297">
        <v>-48744</v>
      </c>
      <c r="H163" s="297">
        <v>0</v>
      </c>
      <c r="I163" s="297">
        <v>-46890051</v>
      </c>
      <c r="J163" s="356">
        <v>180630068</v>
      </c>
      <c r="K163" s="357">
        <v>214856840</v>
      </c>
      <c r="L163" s="357">
        <v>152910233</v>
      </c>
      <c r="M163" s="357">
        <v>146279891</v>
      </c>
      <c r="N163" s="357">
        <v>226198738</v>
      </c>
      <c r="O163" s="356">
        <v>17817998</v>
      </c>
      <c r="P163" s="357">
        <v>6792654.9900000002</v>
      </c>
      <c r="Q163" s="357">
        <v>11025343.01</v>
      </c>
      <c r="R163" s="398">
        <v>6.6799999999999998E-2</v>
      </c>
      <c r="S163" s="399">
        <v>5.8426848000000002E-3</v>
      </c>
      <c r="T163" s="400">
        <v>180630068</v>
      </c>
      <c r="U163" s="400">
        <v>101686451.94610779</v>
      </c>
      <c r="V163" s="401">
        <v>1.7763435004668182</v>
      </c>
      <c r="W163" s="401">
        <v>7.7152503694909322E-2</v>
      </c>
      <c r="X163" s="397">
        <v>2327720</v>
      </c>
      <c r="Y163" s="297">
        <v>2327720</v>
      </c>
      <c r="Z163" s="297">
        <v>0</v>
      </c>
      <c r="AA163" s="297">
        <v>0</v>
      </c>
      <c r="AB163" s="297">
        <v>0</v>
      </c>
      <c r="AC163" s="297">
        <v>0</v>
      </c>
      <c r="AD163" s="297">
        <v>0</v>
      </c>
      <c r="AE163" s="297">
        <v>2327720</v>
      </c>
      <c r="AF163" s="299">
        <v>17706370</v>
      </c>
      <c r="AG163" s="299">
        <v>4739053</v>
      </c>
      <c r="AH163" s="299">
        <v>4739053</v>
      </c>
      <c r="AI163" s="299">
        <v>3557788</v>
      </c>
      <c r="AJ163" s="299">
        <v>2543373</v>
      </c>
      <c r="AK163" s="299">
        <v>2127103</v>
      </c>
      <c r="AL163" s="299">
        <v>0</v>
      </c>
      <c r="AM163" s="297">
        <v>17706370</v>
      </c>
      <c r="AN163" s="397">
        <v>14773984</v>
      </c>
      <c r="AO163" s="297">
        <v>3665615</v>
      </c>
      <c r="AP163" s="297">
        <v>3665615</v>
      </c>
      <c r="AQ163" s="297">
        <v>3665615</v>
      </c>
      <c r="AR163" s="297">
        <v>1888570</v>
      </c>
      <c r="AS163" s="297">
        <v>1888570</v>
      </c>
      <c r="AT163" s="297">
        <v>0</v>
      </c>
      <c r="AU163" s="297">
        <v>14773984</v>
      </c>
      <c r="AV163" s="299">
        <v>43897032</v>
      </c>
      <c r="AW163" s="297">
        <v>21878017</v>
      </c>
      <c r="AX163" s="297">
        <v>11326962</v>
      </c>
      <c r="AY163" s="297">
        <v>5346027</v>
      </c>
      <c r="AZ163" s="297">
        <v>5346027</v>
      </c>
      <c r="BA163" s="297">
        <v>0</v>
      </c>
      <c r="BB163" s="297">
        <v>0</v>
      </c>
      <c r="BC163" s="297">
        <v>43897032</v>
      </c>
      <c r="BD163" s="397">
        <v>253941</v>
      </c>
      <c r="BE163" s="297">
        <v>105298</v>
      </c>
      <c r="BF163" s="297">
        <v>87475</v>
      </c>
      <c r="BG163" s="297">
        <v>61168</v>
      </c>
      <c r="BH163" s="297">
        <v>0</v>
      </c>
      <c r="BI163" s="297">
        <v>0</v>
      </c>
      <c r="BJ163" s="297">
        <v>0</v>
      </c>
      <c r="BK163" s="297">
        <v>253941</v>
      </c>
      <c r="BL163" s="299">
        <v>346340</v>
      </c>
      <c r="BM163" s="297">
        <v>86585</v>
      </c>
      <c r="BN163" s="297">
        <v>86585</v>
      </c>
      <c r="BO163" s="297">
        <v>86585</v>
      </c>
      <c r="BP163" s="297">
        <v>86585</v>
      </c>
      <c r="BQ163" s="297">
        <v>0</v>
      </c>
      <c r="BR163" s="297">
        <v>0</v>
      </c>
      <c r="BS163" s="297">
        <v>346340</v>
      </c>
      <c r="BT163" s="397">
        <v>1066414</v>
      </c>
      <c r="BU163" s="297">
        <v>219156</v>
      </c>
      <c r="BV163" s="297">
        <v>219156</v>
      </c>
      <c r="BW163" s="297">
        <v>219156</v>
      </c>
      <c r="BX163" s="297">
        <v>219156</v>
      </c>
      <c r="BY163" s="297">
        <v>189789</v>
      </c>
      <c r="BZ163" s="297">
        <v>0</v>
      </c>
      <c r="CA163" s="297">
        <v>1066414</v>
      </c>
      <c r="CB163" s="299">
        <v>3362366.3610268803</v>
      </c>
      <c r="CC163" s="297">
        <v>2978444</v>
      </c>
      <c r="CD163" s="297">
        <v>231375</v>
      </c>
      <c r="CE163" s="297">
        <v>152547</v>
      </c>
      <c r="CF163" s="297">
        <v>0</v>
      </c>
      <c r="CG163" s="297">
        <v>0</v>
      </c>
      <c r="CH163" s="297">
        <v>0</v>
      </c>
      <c r="CI163" s="297">
        <v>3362366.3610268803</v>
      </c>
    </row>
    <row r="164" spans="1:87">
      <c r="A164" s="295">
        <v>34400</v>
      </c>
      <c r="B164" s="296" t="s">
        <v>517</v>
      </c>
      <c r="C164" s="299">
        <v>-10069466</v>
      </c>
      <c r="D164" s="297">
        <v>-4355324</v>
      </c>
      <c r="E164" s="297">
        <v>-946092</v>
      </c>
      <c r="F164" s="297">
        <v>-1531349</v>
      </c>
      <c r="G164" s="297">
        <v>389448</v>
      </c>
      <c r="H164" s="297">
        <v>0</v>
      </c>
      <c r="I164" s="297">
        <v>-16512783</v>
      </c>
      <c r="J164" s="356">
        <v>75635930</v>
      </c>
      <c r="K164" s="357">
        <v>89967839</v>
      </c>
      <c r="L164" s="357">
        <v>64028696</v>
      </c>
      <c r="M164" s="357">
        <v>61252347</v>
      </c>
      <c r="N164" s="357">
        <v>94717076</v>
      </c>
      <c r="O164" s="356">
        <v>7460999</v>
      </c>
      <c r="P164" s="357">
        <v>2917120.33</v>
      </c>
      <c r="Q164" s="357">
        <v>4543878.67</v>
      </c>
      <c r="R164" s="398">
        <v>6.6799999999999998E-2</v>
      </c>
      <c r="S164" s="399">
        <v>2.4465301000000002E-3</v>
      </c>
      <c r="T164" s="400">
        <v>75635930</v>
      </c>
      <c r="U164" s="400">
        <v>43669466.017964073</v>
      </c>
      <c r="V164" s="401">
        <v>1.7320094999303646</v>
      </c>
      <c r="W164" s="401">
        <v>7.7152503694909322E-2</v>
      </c>
      <c r="X164" s="397">
        <v>1366896</v>
      </c>
      <c r="Y164" s="297">
        <v>341724</v>
      </c>
      <c r="Z164" s="297">
        <v>341724</v>
      </c>
      <c r="AA164" s="297">
        <v>341724</v>
      </c>
      <c r="AB164" s="297">
        <v>341724</v>
      </c>
      <c r="AC164" s="297">
        <v>0</v>
      </c>
      <c r="AD164" s="297">
        <v>0</v>
      </c>
      <c r="AE164" s="297">
        <v>1366896</v>
      </c>
      <c r="AF164" s="299">
        <v>4684788</v>
      </c>
      <c r="AG164" s="299">
        <v>1637469</v>
      </c>
      <c r="AH164" s="299">
        <v>1484238</v>
      </c>
      <c r="AI164" s="299">
        <v>601419</v>
      </c>
      <c r="AJ164" s="299">
        <v>480831</v>
      </c>
      <c r="AK164" s="299">
        <v>480831</v>
      </c>
      <c r="AL164" s="299">
        <v>0</v>
      </c>
      <c r="AM164" s="297">
        <v>4684788</v>
      </c>
      <c r="AN164" s="397">
        <v>6186368</v>
      </c>
      <c r="AO164" s="297">
        <v>1534917</v>
      </c>
      <c r="AP164" s="297">
        <v>1534917</v>
      </c>
      <c r="AQ164" s="297">
        <v>1534917</v>
      </c>
      <c r="AR164" s="297">
        <v>790808</v>
      </c>
      <c r="AS164" s="297">
        <v>790808</v>
      </c>
      <c r="AT164" s="297">
        <v>0</v>
      </c>
      <c r="AU164" s="297">
        <v>6186368</v>
      </c>
      <c r="AV164" s="299">
        <v>18381175</v>
      </c>
      <c r="AW164" s="297">
        <v>9161067</v>
      </c>
      <c r="AX164" s="297">
        <v>4742983</v>
      </c>
      <c r="AY164" s="297">
        <v>2238563</v>
      </c>
      <c r="AZ164" s="297">
        <v>2238563</v>
      </c>
      <c r="BA164" s="297">
        <v>0</v>
      </c>
      <c r="BB164" s="297">
        <v>0</v>
      </c>
      <c r="BC164" s="297">
        <v>18381175</v>
      </c>
      <c r="BD164" s="397">
        <v>106334</v>
      </c>
      <c r="BE164" s="297">
        <v>44092</v>
      </c>
      <c r="BF164" s="297">
        <v>36629</v>
      </c>
      <c r="BG164" s="297">
        <v>25613</v>
      </c>
      <c r="BH164" s="297">
        <v>0</v>
      </c>
      <c r="BI164" s="297">
        <v>0</v>
      </c>
      <c r="BJ164" s="297">
        <v>0</v>
      </c>
      <c r="BK164" s="297">
        <v>106334</v>
      </c>
      <c r="BL164" s="299">
        <v>145024</v>
      </c>
      <c r="BM164" s="297">
        <v>36256</v>
      </c>
      <c r="BN164" s="297">
        <v>36256</v>
      </c>
      <c r="BO164" s="297">
        <v>36256</v>
      </c>
      <c r="BP164" s="297">
        <v>36256</v>
      </c>
      <c r="BQ164" s="297">
        <v>0</v>
      </c>
      <c r="BR164" s="297">
        <v>0</v>
      </c>
      <c r="BS164" s="297">
        <v>145024</v>
      </c>
      <c r="BT164" s="397">
        <v>446544</v>
      </c>
      <c r="BU164" s="297">
        <v>91768</v>
      </c>
      <c r="BV164" s="297">
        <v>91768</v>
      </c>
      <c r="BW164" s="297">
        <v>91768</v>
      </c>
      <c r="BX164" s="297">
        <v>91768</v>
      </c>
      <c r="BY164" s="297">
        <v>79471</v>
      </c>
      <c r="BZ164" s="297">
        <v>0</v>
      </c>
      <c r="CA164" s="297">
        <v>446544</v>
      </c>
      <c r="CB164" s="299">
        <v>1407936.7261913102</v>
      </c>
      <c r="CC164" s="297">
        <v>1247175</v>
      </c>
      <c r="CD164" s="297">
        <v>96885</v>
      </c>
      <c r="CE164" s="297">
        <v>63877</v>
      </c>
      <c r="CF164" s="297">
        <v>0</v>
      </c>
      <c r="CG164" s="297">
        <v>0</v>
      </c>
      <c r="CH164" s="297">
        <v>0</v>
      </c>
      <c r="CI164" s="297">
        <v>1407936.7261913102</v>
      </c>
    </row>
    <row r="165" spans="1:87">
      <c r="A165" s="295">
        <v>34405</v>
      </c>
      <c r="B165" s="296" t="s">
        <v>518</v>
      </c>
      <c r="C165" s="299">
        <v>-2352667</v>
      </c>
      <c r="D165" s="297">
        <v>-964838</v>
      </c>
      <c r="E165" s="297">
        <v>-505387</v>
      </c>
      <c r="F165" s="297">
        <v>-613608</v>
      </c>
      <c r="G165" s="297">
        <v>114907</v>
      </c>
      <c r="H165" s="297">
        <v>0</v>
      </c>
      <c r="I165" s="297">
        <v>-4321593</v>
      </c>
      <c r="J165" s="356">
        <v>13481063</v>
      </c>
      <c r="K165" s="357">
        <v>16035528</v>
      </c>
      <c r="L165" s="357">
        <v>11412233</v>
      </c>
      <c r="M165" s="357">
        <v>10917387</v>
      </c>
      <c r="N165" s="357">
        <v>16882014</v>
      </c>
      <c r="O165" s="356">
        <v>1329820</v>
      </c>
      <c r="P165" s="357">
        <v>523734.22</v>
      </c>
      <c r="Q165" s="357">
        <v>806085.78</v>
      </c>
      <c r="R165" s="398">
        <v>6.6799999999999998E-2</v>
      </c>
      <c r="S165" s="399">
        <v>4.3606029999999999E-4</v>
      </c>
      <c r="T165" s="400">
        <v>13481063</v>
      </c>
      <c r="U165" s="400">
        <v>7840332.6347305384</v>
      </c>
      <c r="V165" s="401">
        <v>1.719450389168766</v>
      </c>
      <c r="W165" s="401">
        <v>7.7152503694909322E-2</v>
      </c>
      <c r="X165" s="397">
        <v>0</v>
      </c>
      <c r="Y165" s="297">
        <v>0</v>
      </c>
      <c r="Z165" s="297">
        <v>0</v>
      </c>
      <c r="AA165" s="297">
        <v>0</v>
      </c>
      <c r="AB165" s="297">
        <v>0</v>
      </c>
      <c r="AC165" s="297">
        <v>0</v>
      </c>
      <c r="AD165" s="297">
        <v>0</v>
      </c>
      <c r="AE165" s="297">
        <v>0</v>
      </c>
      <c r="AF165" s="299">
        <v>1969785</v>
      </c>
      <c r="AG165" s="299">
        <v>788872</v>
      </c>
      <c r="AH165" s="299">
        <v>392199</v>
      </c>
      <c r="AI165" s="299">
        <v>383046</v>
      </c>
      <c r="AJ165" s="299">
        <v>365460</v>
      </c>
      <c r="AK165" s="299">
        <v>40208</v>
      </c>
      <c r="AL165" s="299">
        <v>0</v>
      </c>
      <c r="AM165" s="297">
        <v>1969785</v>
      </c>
      <c r="AN165" s="397">
        <v>1102635</v>
      </c>
      <c r="AO165" s="297">
        <v>273578</v>
      </c>
      <c r="AP165" s="297">
        <v>273578</v>
      </c>
      <c r="AQ165" s="297">
        <v>273578</v>
      </c>
      <c r="AR165" s="297">
        <v>140951</v>
      </c>
      <c r="AS165" s="297">
        <v>140951</v>
      </c>
      <c r="AT165" s="297">
        <v>0</v>
      </c>
      <c r="AU165" s="297">
        <v>1102635</v>
      </c>
      <c r="AV165" s="299">
        <v>3276191</v>
      </c>
      <c r="AW165" s="297">
        <v>1632834</v>
      </c>
      <c r="AX165" s="297">
        <v>845371</v>
      </c>
      <c r="AY165" s="297">
        <v>398993</v>
      </c>
      <c r="AZ165" s="297">
        <v>398993</v>
      </c>
      <c r="BA165" s="297">
        <v>0</v>
      </c>
      <c r="BB165" s="297">
        <v>0</v>
      </c>
      <c r="BC165" s="297">
        <v>3276191</v>
      </c>
      <c r="BD165" s="397">
        <v>18953</v>
      </c>
      <c r="BE165" s="297">
        <v>7859</v>
      </c>
      <c r="BF165" s="297">
        <v>6529</v>
      </c>
      <c r="BG165" s="297">
        <v>4565</v>
      </c>
      <c r="BH165" s="297">
        <v>0</v>
      </c>
      <c r="BI165" s="297">
        <v>0</v>
      </c>
      <c r="BJ165" s="297">
        <v>0</v>
      </c>
      <c r="BK165" s="297">
        <v>18953</v>
      </c>
      <c r="BL165" s="299">
        <v>25848</v>
      </c>
      <c r="BM165" s="297">
        <v>6462</v>
      </c>
      <c r="BN165" s="297">
        <v>6462</v>
      </c>
      <c r="BO165" s="297">
        <v>6462</v>
      </c>
      <c r="BP165" s="297">
        <v>6462</v>
      </c>
      <c r="BQ165" s="297">
        <v>0</v>
      </c>
      <c r="BR165" s="297">
        <v>0</v>
      </c>
      <c r="BS165" s="297">
        <v>25848</v>
      </c>
      <c r="BT165" s="397">
        <v>79590</v>
      </c>
      <c r="BU165" s="297">
        <v>16356</v>
      </c>
      <c r="BV165" s="297">
        <v>16356</v>
      </c>
      <c r="BW165" s="297">
        <v>16356</v>
      </c>
      <c r="BX165" s="297">
        <v>16356</v>
      </c>
      <c r="BY165" s="297">
        <v>14165</v>
      </c>
      <c r="BZ165" s="297">
        <v>0</v>
      </c>
      <c r="CA165" s="297">
        <v>79590</v>
      </c>
      <c r="CB165" s="299">
        <v>250945.33323093</v>
      </c>
      <c r="CC165" s="297">
        <v>222292</v>
      </c>
      <c r="CD165" s="297">
        <v>17268</v>
      </c>
      <c r="CE165" s="297">
        <v>11385</v>
      </c>
      <c r="CF165" s="297">
        <v>0</v>
      </c>
      <c r="CG165" s="297">
        <v>0</v>
      </c>
      <c r="CH165" s="297">
        <v>0</v>
      </c>
      <c r="CI165" s="297">
        <v>250945.33323093</v>
      </c>
    </row>
    <row r="166" spans="1:87">
      <c r="A166" s="295">
        <v>34500</v>
      </c>
      <c r="B166" s="296" t="s">
        <v>519</v>
      </c>
      <c r="C166" s="299">
        <v>-16739155</v>
      </c>
      <c r="D166" s="297">
        <v>-7504548</v>
      </c>
      <c r="E166" s="297">
        <v>-2698135</v>
      </c>
      <c r="F166" s="297">
        <v>-3734133</v>
      </c>
      <c r="G166" s="297">
        <v>501323</v>
      </c>
      <c r="H166" s="297">
        <v>0</v>
      </c>
      <c r="I166" s="297">
        <v>-30174648</v>
      </c>
      <c r="J166" s="356">
        <v>134221165</v>
      </c>
      <c r="K166" s="357">
        <v>159654125</v>
      </c>
      <c r="L166" s="357">
        <v>113623329</v>
      </c>
      <c r="M166" s="357">
        <v>108696507</v>
      </c>
      <c r="N166" s="357">
        <v>168081973</v>
      </c>
      <c r="O166" s="356">
        <v>13240057</v>
      </c>
      <c r="P166" s="357">
        <v>5122932.0999999996</v>
      </c>
      <c r="Q166" s="357">
        <v>8117124.9000000004</v>
      </c>
      <c r="R166" s="398">
        <v>6.6799999999999998E-2</v>
      </c>
      <c r="S166" s="399">
        <v>4.3415360999999996E-3</v>
      </c>
      <c r="T166" s="400">
        <v>134221165</v>
      </c>
      <c r="U166" s="400">
        <v>76690600.299401194</v>
      </c>
      <c r="V166" s="401">
        <v>1.7501644852954426</v>
      </c>
      <c r="W166" s="401">
        <v>7.7152503694909322E-2</v>
      </c>
      <c r="X166" s="397">
        <v>633613</v>
      </c>
      <c r="Y166" s="297">
        <v>633613</v>
      </c>
      <c r="Z166" s="297">
        <v>0</v>
      </c>
      <c r="AA166" s="297">
        <v>0</v>
      </c>
      <c r="AB166" s="297">
        <v>0</v>
      </c>
      <c r="AC166" s="297">
        <v>0</v>
      </c>
      <c r="AD166" s="297">
        <v>0</v>
      </c>
      <c r="AE166" s="297">
        <v>633613</v>
      </c>
      <c r="AF166" s="299">
        <v>7393019</v>
      </c>
      <c r="AG166" s="299">
        <v>1803196</v>
      </c>
      <c r="AH166" s="299">
        <v>1803196</v>
      </c>
      <c r="AI166" s="299">
        <v>1480076</v>
      </c>
      <c r="AJ166" s="299">
        <v>1263503</v>
      </c>
      <c r="AK166" s="299">
        <v>1043048</v>
      </c>
      <c r="AL166" s="299">
        <v>0</v>
      </c>
      <c r="AM166" s="297">
        <v>7393019</v>
      </c>
      <c r="AN166" s="397">
        <v>10978136</v>
      </c>
      <c r="AO166" s="297">
        <v>2723816</v>
      </c>
      <c r="AP166" s="297">
        <v>2723816</v>
      </c>
      <c r="AQ166" s="297">
        <v>2723816</v>
      </c>
      <c r="AR166" s="297">
        <v>1403344</v>
      </c>
      <c r="AS166" s="297">
        <v>1403344</v>
      </c>
      <c r="AT166" s="297">
        <v>0</v>
      </c>
      <c r="AU166" s="297">
        <v>10978136</v>
      </c>
      <c r="AV166" s="299">
        <v>32618660</v>
      </c>
      <c r="AW166" s="297">
        <v>16256944</v>
      </c>
      <c r="AX166" s="297">
        <v>8416749</v>
      </c>
      <c r="AY166" s="297">
        <v>3972483</v>
      </c>
      <c r="AZ166" s="297">
        <v>3972483</v>
      </c>
      <c r="BA166" s="297">
        <v>0</v>
      </c>
      <c r="BB166" s="297">
        <v>0</v>
      </c>
      <c r="BC166" s="297">
        <v>32618660</v>
      </c>
      <c r="BD166" s="397">
        <v>188696</v>
      </c>
      <c r="BE166" s="297">
        <v>78244</v>
      </c>
      <c r="BF166" s="297">
        <v>65000</v>
      </c>
      <c r="BG166" s="297">
        <v>45452</v>
      </c>
      <c r="BH166" s="297">
        <v>0</v>
      </c>
      <c r="BI166" s="297">
        <v>0</v>
      </c>
      <c r="BJ166" s="297">
        <v>0</v>
      </c>
      <c r="BK166" s="297">
        <v>188696</v>
      </c>
      <c r="BL166" s="299">
        <v>257356</v>
      </c>
      <c r="BM166" s="297">
        <v>64339</v>
      </c>
      <c r="BN166" s="297">
        <v>64339</v>
      </c>
      <c r="BO166" s="297">
        <v>64339</v>
      </c>
      <c r="BP166" s="297">
        <v>64339</v>
      </c>
      <c r="BQ166" s="297">
        <v>0</v>
      </c>
      <c r="BR166" s="297">
        <v>0</v>
      </c>
      <c r="BS166" s="297">
        <v>257356</v>
      </c>
      <c r="BT166" s="397">
        <v>792422</v>
      </c>
      <c r="BU166" s="297">
        <v>162849</v>
      </c>
      <c r="BV166" s="297">
        <v>162849</v>
      </c>
      <c r="BW166" s="297">
        <v>162849</v>
      </c>
      <c r="BX166" s="297">
        <v>162849</v>
      </c>
      <c r="BY166" s="297">
        <v>141027</v>
      </c>
      <c r="BZ166" s="297">
        <v>0</v>
      </c>
      <c r="CA166" s="297">
        <v>792422</v>
      </c>
      <c r="CB166" s="299">
        <v>2498480.6535899099</v>
      </c>
      <c r="CC166" s="297">
        <v>2213198</v>
      </c>
      <c r="CD166" s="297">
        <v>171929</v>
      </c>
      <c r="CE166" s="297">
        <v>113354</v>
      </c>
      <c r="CF166" s="297">
        <v>0</v>
      </c>
      <c r="CG166" s="297">
        <v>0</v>
      </c>
      <c r="CH166" s="297">
        <v>0</v>
      </c>
      <c r="CI166" s="297">
        <v>2498480.6535899099</v>
      </c>
    </row>
    <row r="167" spans="1:87">
      <c r="A167" s="295">
        <v>34501</v>
      </c>
      <c r="B167" s="296" t="s">
        <v>520</v>
      </c>
      <c r="C167" s="299">
        <v>-171137</v>
      </c>
      <c r="D167" s="297">
        <v>-78444</v>
      </c>
      <c r="E167" s="297">
        <v>-62731</v>
      </c>
      <c r="F167" s="297">
        <v>-66532</v>
      </c>
      <c r="G167" s="297">
        <v>-18491</v>
      </c>
      <c r="H167" s="297">
        <v>0</v>
      </c>
      <c r="I167" s="297">
        <v>-397335</v>
      </c>
      <c r="J167" s="356">
        <v>1724184</v>
      </c>
      <c r="K167" s="357">
        <v>2050892</v>
      </c>
      <c r="L167" s="357">
        <v>1459588</v>
      </c>
      <c r="M167" s="357">
        <v>1396298</v>
      </c>
      <c r="N167" s="357">
        <v>2159155</v>
      </c>
      <c r="O167" s="356">
        <v>170080</v>
      </c>
      <c r="P167" s="357">
        <v>63522.46</v>
      </c>
      <c r="Q167" s="357">
        <v>106557.54000000001</v>
      </c>
      <c r="R167" s="398">
        <v>6.6799999999999998E-2</v>
      </c>
      <c r="S167" s="399">
        <v>5.5770699999999998E-5</v>
      </c>
      <c r="T167" s="400">
        <v>1724184</v>
      </c>
      <c r="U167" s="400">
        <v>950935.02994011983</v>
      </c>
      <c r="V167" s="401">
        <v>1.8131459518412856</v>
      </c>
      <c r="W167" s="401">
        <v>7.7152503694909322E-2</v>
      </c>
      <c r="X167" s="397">
        <v>131970</v>
      </c>
      <c r="Y167" s="297">
        <v>79486</v>
      </c>
      <c r="Z167" s="297">
        <v>45414</v>
      </c>
      <c r="AA167" s="297">
        <v>3535</v>
      </c>
      <c r="AB167" s="297">
        <v>3535</v>
      </c>
      <c r="AC167" s="297">
        <v>0</v>
      </c>
      <c r="AD167" s="297">
        <v>0</v>
      </c>
      <c r="AE167" s="297">
        <v>131970</v>
      </c>
      <c r="AF167" s="299">
        <v>228517</v>
      </c>
      <c r="AG167" s="299">
        <v>50619</v>
      </c>
      <c r="AH167" s="299">
        <v>50619</v>
      </c>
      <c r="AI167" s="299">
        <v>50619</v>
      </c>
      <c r="AJ167" s="299">
        <v>38330</v>
      </c>
      <c r="AK167" s="299">
        <v>38330</v>
      </c>
      <c r="AL167" s="299">
        <v>0</v>
      </c>
      <c r="AM167" s="297">
        <v>228517</v>
      </c>
      <c r="AN167" s="397">
        <v>141023</v>
      </c>
      <c r="AO167" s="297">
        <v>34990</v>
      </c>
      <c r="AP167" s="297">
        <v>34990</v>
      </c>
      <c r="AQ167" s="297">
        <v>34990</v>
      </c>
      <c r="AR167" s="297">
        <v>18027</v>
      </c>
      <c r="AS167" s="297">
        <v>18027</v>
      </c>
      <c r="AT167" s="297">
        <v>0</v>
      </c>
      <c r="AU167" s="297">
        <v>141023</v>
      </c>
      <c r="AV167" s="299">
        <v>419014</v>
      </c>
      <c r="AW167" s="297">
        <v>208834</v>
      </c>
      <c r="AX167" s="297">
        <v>108120</v>
      </c>
      <c r="AY167" s="297">
        <v>51030</v>
      </c>
      <c r="AZ167" s="297">
        <v>51030</v>
      </c>
      <c r="BA167" s="297">
        <v>0</v>
      </c>
      <c r="BB167" s="297">
        <v>0</v>
      </c>
      <c r="BC167" s="297">
        <v>419014</v>
      </c>
      <c r="BD167" s="397">
        <v>2424</v>
      </c>
      <c r="BE167" s="297">
        <v>1005</v>
      </c>
      <c r="BF167" s="297">
        <v>835</v>
      </c>
      <c r="BG167" s="297">
        <v>584</v>
      </c>
      <c r="BH167" s="297">
        <v>0</v>
      </c>
      <c r="BI167" s="297">
        <v>0</v>
      </c>
      <c r="BJ167" s="297">
        <v>0</v>
      </c>
      <c r="BK167" s="297">
        <v>2424</v>
      </c>
      <c r="BL167" s="299">
        <v>3304</v>
      </c>
      <c r="BM167" s="297">
        <v>826</v>
      </c>
      <c r="BN167" s="297">
        <v>826</v>
      </c>
      <c r="BO167" s="297">
        <v>826</v>
      </c>
      <c r="BP167" s="297">
        <v>826</v>
      </c>
      <c r="BQ167" s="297">
        <v>0</v>
      </c>
      <c r="BR167" s="297">
        <v>0</v>
      </c>
      <c r="BS167" s="297">
        <v>3304</v>
      </c>
      <c r="BT167" s="397">
        <v>10179</v>
      </c>
      <c r="BU167" s="297">
        <v>2092</v>
      </c>
      <c r="BV167" s="297">
        <v>2092</v>
      </c>
      <c r="BW167" s="297">
        <v>2092</v>
      </c>
      <c r="BX167" s="297">
        <v>2092</v>
      </c>
      <c r="BY167" s="297">
        <v>1812</v>
      </c>
      <c r="BZ167" s="297">
        <v>0</v>
      </c>
      <c r="CA167" s="297">
        <v>10179</v>
      </c>
      <c r="CB167" s="299">
        <v>32095.095325169998</v>
      </c>
      <c r="CC167" s="297">
        <v>28430</v>
      </c>
      <c r="CD167" s="297">
        <v>2209</v>
      </c>
      <c r="CE167" s="297">
        <v>1456</v>
      </c>
      <c r="CF167" s="297">
        <v>0</v>
      </c>
      <c r="CG167" s="297">
        <v>0</v>
      </c>
      <c r="CH167" s="297">
        <v>0</v>
      </c>
      <c r="CI167" s="297">
        <v>32095.095325169998</v>
      </c>
    </row>
    <row r="168" spans="1:87">
      <c r="A168" s="295">
        <v>34505</v>
      </c>
      <c r="B168" s="296" t="s">
        <v>521</v>
      </c>
      <c r="C168" s="299">
        <v>-1859177</v>
      </c>
      <c r="D168" s="297">
        <v>-330682</v>
      </c>
      <c r="E168" s="297">
        <v>-63594</v>
      </c>
      <c r="F168" s="297">
        <v>-84391</v>
      </c>
      <c r="G168" s="297">
        <v>355329</v>
      </c>
      <c r="H168" s="297">
        <v>0</v>
      </c>
      <c r="I168" s="297">
        <v>-1982515</v>
      </c>
      <c r="J168" s="356">
        <v>18088145</v>
      </c>
      <c r="K168" s="357">
        <v>21515585</v>
      </c>
      <c r="L168" s="357">
        <v>15312304</v>
      </c>
      <c r="M168" s="357">
        <v>14648347</v>
      </c>
      <c r="N168" s="357">
        <v>22651354</v>
      </c>
      <c r="O168" s="356">
        <v>1784279</v>
      </c>
      <c r="P168" s="357">
        <v>707745.17</v>
      </c>
      <c r="Q168" s="357">
        <v>1076533.83</v>
      </c>
      <c r="R168" s="398">
        <v>6.6799999999999998E-2</v>
      </c>
      <c r="S168" s="399">
        <v>5.8508159999999998E-4</v>
      </c>
      <c r="T168" s="400">
        <v>18088145</v>
      </c>
      <c r="U168" s="400">
        <v>10594987.5748503</v>
      </c>
      <c r="V168" s="401">
        <v>1.707236074814894</v>
      </c>
      <c r="W168" s="401">
        <v>7.7152503694909322E-2</v>
      </c>
      <c r="X168" s="397">
        <v>1815638</v>
      </c>
      <c r="Y168" s="297">
        <v>585657</v>
      </c>
      <c r="Z168" s="297">
        <v>585657</v>
      </c>
      <c r="AA168" s="297">
        <v>248560</v>
      </c>
      <c r="AB168" s="297">
        <v>248560</v>
      </c>
      <c r="AC168" s="297">
        <v>147204</v>
      </c>
      <c r="AD168" s="297">
        <v>0</v>
      </c>
      <c r="AE168" s="297">
        <v>1815638</v>
      </c>
      <c r="AF168" s="299">
        <v>642628</v>
      </c>
      <c r="AG168" s="299">
        <v>346620</v>
      </c>
      <c r="AH168" s="299">
        <v>148004</v>
      </c>
      <c r="AI168" s="299">
        <v>148004</v>
      </c>
      <c r="AJ168" s="299">
        <v>0</v>
      </c>
      <c r="AK168" s="299">
        <v>0</v>
      </c>
      <c r="AL168" s="299">
        <v>0</v>
      </c>
      <c r="AM168" s="297">
        <v>642628</v>
      </c>
      <c r="AN168" s="397">
        <v>1479455</v>
      </c>
      <c r="AO168" s="297">
        <v>367072</v>
      </c>
      <c r="AP168" s="297">
        <v>367072</v>
      </c>
      <c r="AQ168" s="297">
        <v>367072</v>
      </c>
      <c r="AR168" s="297">
        <v>189120</v>
      </c>
      <c r="AS168" s="297">
        <v>189120</v>
      </c>
      <c r="AT168" s="297">
        <v>0</v>
      </c>
      <c r="AU168" s="297">
        <v>1479455</v>
      </c>
      <c r="AV168" s="299">
        <v>4395812</v>
      </c>
      <c r="AW168" s="297">
        <v>2190846</v>
      </c>
      <c r="AX168" s="297">
        <v>1134273</v>
      </c>
      <c r="AY168" s="297">
        <v>535347</v>
      </c>
      <c r="AZ168" s="297">
        <v>535347</v>
      </c>
      <c r="BA168" s="297">
        <v>0</v>
      </c>
      <c r="BB168" s="297">
        <v>0</v>
      </c>
      <c r="BC168" s="297">
        <v>4395812</v>
      </c>
      <c r="BD168" s="397">
        <v>25429</v>
      </c>
      <c r="BE168" s="297">
        <v>10544</v>
      </c>
      <c r="BF168" s="297">
        <v>8760</v>
      </c>
      <c r="BG168" s="297">
        <v>6125</v>
      </c>
      <c r="BH168" s="297">
        <v>0</v>
      </c>
      <c r="BI168" s="297">
        <v>0</v>
      </c>
      <c r="BJ168" s="297">
        <v>0</v>
      </c>
      <c r="BK168" s="297">
        <v>25429</v>
      </c>
      <c r="BL168" s="299">
        <v>34684</v>
      </c>
      <c r="BM168" s="297">
        <v>8671</v>
      </c>
      <c r="BN168" s="297">
        <v>8671</v>
      </c>
      <c r="BO168" s="297">
        <v>8671</v>
      </c>
      <c r="BP168" s="297">
        <v>8671</v>
      </c>
      <c r="BQ168" s="297">
        <v>0</v>
      </c>
      <c r="BR168" s="297">
        <v>0</v>
      </c>
      <c r="BS168" s="297">
        <v>34684</v>
      </c>
      <c r="BT168" s="397">
        <v>106790</v>
      </c>
      <c r="BU168" s="297">
        <v>21946</v>
      </c>
      <c r="BV168" s="297">
        <v>21946</v>
      </c>
      <c r="BW168" s="297">
        <v>21946</v>
      </c>
      <c r="BX168" s="297">
        <v>21946</v>
      </c>
      <c r="BY168" s="297">
        <v>19005</v>
      </c>
      <c r="BZ168" s="297">
        <v>0</v>
      </c>
      <c r="CA168" s="297">
        <v>106790</v>
      </c>
      <c r="CB168" s="299">
        <v>336704.57292095997</v>
      </c>
      <c r="CC168" s="297">
        <v>298259</v>
      </c>
      <c r="CD168" s="297">
        <v>23170</v>
      </c>
      <c r="CE168" s="297">
        <v>15276</v>
      </c>
      <c r="CF168" s="297">
        <v>0</v>
      </c>
      <c r="CG168" s="297">
        <v>0</v>
      </c>
      <c r="CH168" s="297">
        <v>0</v>
      </c>
      <c r="CI168" s="297">
        <v>336704.57292095997</v>
      </c>
    </row>
    <row r="169" spans="1:87">
      <c r="A169" s="295">
        <v>34600</v>
      </c>
      <c r="B169" s="296" t="s">
        <v>522</v>
      </c>
      <c r="C169" s="299">
        <v>-4268155</v>
      </c>
      <c r="D169" s="297">
        <v>-2267719</v>
      </c>
      <c r="E169" s="297">
        <v>-1122340</v>
      </c>
      <c r="F169" s="297">
        <v>-1004104</v>
      </c>
      <c r="G169" s="297">
        <v>-68449</v>
      </c>
      <c r="H169" s="297">
        <v>0</v>
      </c>
      <c r="I169" s="297">
        <v>-8730767</v>
      </c>
      <c r="J169" s="356">
        <v>27859423</v>
      </c>
      <c r="K169" s="357">
        <v>33138379</v>
      </c>
      <c r="L169" s="357">
        <v>23584063</v>
      </c>
      <c r="M169" s="357">
        <v>22561434</v>
      </c>
      <c r="N169" s="357">
        <v>34887693</v>
      </c>
      <c r="O169" s="356">
        <v>2748153</v>
      </c>
      <c r="P169" s="357">
        <v>1187594.17</v>
      </c>
      <c r="Q169" s="357">
        <v>1560558.83</v>
      </c>
      <c r="R169" s="398">
        <v>6.6799999999999998E-2</v>
      </c>
      <c r="S169" s="399">
        <v>9.0114470000000001E-4</v>
      </c>
      <c r="T169" s="400">
        <v>27859423</v>
      </c>
      <c r="U169" s="400">
        <v>17778355.838323351</v>
      </c>
      <c r="V169" s="401">
        <v>1.5670415899734504</v>
      </c>
      <c r="W169" s="401">
        <v>7.7152503694909322E-2</v>
      </c>
      <c r="X169" s="397">
        <v>47847</v>
      </c>
      <c r="Y169" s="297">
        <v>47847</v>
      </c>
      <c r="Z169" s="297">
        <v>0</v>
      </c>
      <c r="AA169" s="297">
        <v>0</v>
      </c>
      <c r="AB169" s="297">
        <v>0</v>
      </c>
      <c r="AC169" s="297">
        <v>0</v>
      </c>
      <c r="AD169" s="297">
        <v>0</v>
      </c>
      <c r="AE169" s="297">
        <v>47847</v>
      </c>
      <c r="AF169" s="299">
        <v>3918462</v>
      </c>
      <c r="AG169" s="299">
        <v>1084326</v>
      </c>
      <c r="AH169" s="299">
        <v>1084326</v>
      </c>
      <c r="AI169" s="299">
        <v>869515</v>
      </c>
      <c r="AJ169" s="299">
        <v>491291</v>
      </c>
      <c r="AK169" s="299">
        <v>389004</v>
      </c>
      <c r="AL169" s="299">
        <v>0</v>
      </c>
      <c r="AM169" s="297">
        <v>3918462</v>
      </c>
      <c r="AN169" s="397">
        <v>2278661</v>
      </c>
      <c r="AO169" s="297">
        <v>565365</v>
      </c>
      <c r="AP169" s="297">
        <v>565365</v>
      </c>
      <c r="AQ169" s="297">
        <v>565365</v>
      </c>
      <c r="AR169" s="297">
        <v>291283</v>
      </c>
      <c r="AS169" s="297">
        <v>291283</v>
      </c>
      <c r="AT169" s="297">
        <v>0</v>
      </c>
      <c r="AU169" s="297">
        <v>2278661</v>
      </c>
      <c r="AV169" s="299">
        <v>6770445</v>
      </c>
      <c r="AW169" s="297">
        <v>3374349</v>
      </c>
      <c r="AX169" s="297">
        <v>1747010</v>
      </c>
      <c r="AY169" s="297">
        <v>824543</v>
      </c>
      <c r="AZ169" s="297">
        <v>824543</v>
      </c>
      <c r="BA169" s="297">
        <v>0</v>
      </c>
      <c r="BB169" s="297">
        <v>0</v>
      </c>
      <c r="BC169" s="297">
        <v>6770445</v>
      </c>
      <c r="BD169" s="397">
        <v>39167</v>
      </c>
      <c r="BE169" s="297">
        <v>16241</v>
      </c>
      <c r="BF169" s="297">
        <v>13492</v>
      </c>
      <c r="BG169" s="297">
        <v>9434</v>
      </c>
      <c r="BH169" s="297">
        <v>0</v>
      </c>
      <c r="BI169" s="297">
        <v>0</v>
      </c>
      <c r="BJ169" s="297">
        <v>0</v>
      </c>
      <c r="BK169" s="297">
        <v>39167</v>
      </c>
      <c r="BL169" s="299">
        <v>53416</v>
      </c>
      <c r="BM169" s="297">
        <v>13354</v>
      </c>
      <c r="BN169" s="297">
        <v>13354</v>
      </c>
      <c r="BO169" s="297">
        <v>13354</v>
      </c>
      <c r="BP169" s="297">
        <v>13354</v>
      </c>
      <c r="BQ169" s="297">
        <v>0</v>
      </c>
      <c r="BR169" s="297">
        <v>0</v>
      </c>
      <c r="BS169" s="297">
        <v>53416</v>
      </c>
      <c r="BT169" s="397">
        <v>164478</v>
      </c>
      <c r="BU169" s="297">
        <v>33801</v>
      </c>
      <c r="BV169" s="297">
        <v>33801</v>
      </c>
      <c r="BW169" s="297">
        <v>33801</v>
      </c>
      <c r="BX169" s="297">
        <v>33801</v>
      </c>
      <c r="BY169" s="297">
        <v>29272</v>
      </c>
      <c r="BZ169" s="297">
        <v>0</v>
      </c>
      <c r="CA169" s="297">
        <v>164478</v>
      </c>
      <c r="CB169" s="299">
        <v>518593.54550457001</v>
      </c>
      <c r="CC169" s="297">
        <v>459379</v>
      </c>
      <c r="CD169" s="297">
        <v>35686</v>
      </c>
      <c r="CE169" s="297">
        <v>23528</v>
      </c>
      <c r="CF169" s="297">
        <v>0</v>
      </c>
      <c r="CG169" s="297">
        <v>0</v>
      </c>
      <c r="CH169" s="297">
        <v>0</v>
      </c>
      <c r="CI169" s="297">
        <v>518593.54550457001</v>
      </c>
    </row>
    <row r="170" spans="1:87">
      <c r="A170" s="295">
        <v>34605</v>
      </c>
      <c r="B170" s="296" t="s">
        <v>523</v>
      </c>
      <c r="C170" s="299">
        <v>-1201794</v>
      </c>
      <c r="D170" s="297">
        <v>-705420</v>
      </c>
      <c r="E170" s="297">
        <v>-429740</v>
      </c>
      <c r="F170" s="297">
        <v>-306568</v>
      </c>
      <c r="G170" s="297">
        <v>52564</v>
      </c>
      <c r="H170" s="297">
        <v>0</v>
      </c>
      <c r="I170" s="297">
        <v>-2590958</v>
      </c>
      <c r="J170" s="356">
        <v>4763546</v>
      </c>
      <c r="K170" s="357">
        <v>5666168</v>
      </c>
      <c r="L170" s="357">
        <v>4032523</v>
      </c>
      <c r="M170" s="357">
        <v>3857669</v>
      </c>
      <c r="N170" s="357">
        <v>5965275</v>
      </c>
      <c r="O170" s="356">
        <v>469893</v>
      </c>
      <c r="P170" s="357">
        <v>199632.4</v>
      </c>
      <c r="Q170" s="357">
        <v>270260.59999999998</v>
      </c>
      <c r="R170" s="398">
        <v>6.6799999999999998E-2</v>
      </c>
      <c r="S170" s="399">
        <v>1.5408229999999999E-4</v>
      </c>
      <c r="T170" s="400">
        <v>4763546</v>
      </c>
      <c r="U170" s="400">
        <v>2988508.9820359279</v>
      </c>
      <c r="V170" s="401">
        <v>1.593954051546743</v>
      </c>
      <c r="W170" s="401">
        <v>7.7152503694909322E-2</v>
      </c>
      <c r="X170" s="397">
        <v>0</v>
      </c>
      <c r="Y170" s="297">
        <v>0</v>
      </c>
      <c r="Z170" s="297">
        <v>0</v>
      </c>
      <c r="AA170" s="297">
        <v>0</v>
      </c>
      <c r="AB170" s="297">
        <v>0</v>
      </c>
      <c r="AC170" s="297">
        <v>0</v>
      </c>
      <c r="AD170" s="297">
        <v>0</v>
      </c>
      <c r="AE170" s="297">
        <v>0</v>
      </c>
      <c r="AF170" s="299">
        <v>1759945</v>
      </c>
      <c r="AG170" s="299">
        <v>649226</v>
      </c>
      <c r="AH170" s="299">
        <v>503077</v>
      </c>
      <c r="AI170" s="299">
        <v>386511</v>
      </c>
      <c r="AJ170" s="299">
        <v>218885</v>
      </c>
      <c r="AK170" s="299">
        <v>2246</v>
      </c>
      <c r="AL170" s="299">
        <v>0</v>
      </c>
      <c r="AM170" s="297">
        <v>1759945</v>
      </c>
      <c r="AN170" s="397">
        <v>389617</v>
      </c>
      <c r="AO170" s="297">
        <v>96669</v>
      </c>
      <c r="AP170" s="297">
        <v>96669</v>
      </c>
      <c r="AQ170" s="297">
        <v>96669</v>
      </c>
      <c r="AR170" s="297">
        <v>49805</v>
      </c>
      <c r="AS170" s="297">
        <v>49805</v>
      </c>
      <c r="AT170" s="297">
        <v>0</v>
      </c>
      <c r="AU170" s="297">
        <v>389617</v>
      </c>
      <c r="AV170" s="299">
        <v>1157645</v>
      </c>
      <c r="AW170" s="297">
        <v>576963</v>
      </c>
      <c r="AX170" s="297">
        <v>298713</v>
      </c>
      <c r="AY170" s="297">
        <v>140985</v>
      </c>
      <c r="AZ170" s="297">
        <v>140985</v>
      </c>
      <c r="BA170" s="297">
        <v>0</v>
      </c>
      <c r="BB170" s="297">
        <v>0</v>
      </c>
      <c r="BC170" s="297">
        <v>1157645</v>
      </c>
      <c r="BD170" s="397">
        <v>6697</v>
      </c>
      <c r="BE170" s="297">
        <v>2777</v>
      </c>
      <c r="BF170" s="297">
        <v>2307</v>
      </c>
      <c r="BG170" s="297">
        <v>1613</v>
      </c>
      <c r="BH170" s="297">
        <v>0</v>
      </c>
      <c r="BI170" s="297">
        <v>0</v>
      </c>
      <c r="BJ170" s="297">
        <v>0</v>
      </c>
      <c r="BK170" s="297">
        <v>6697</v>
      </c>
      <c r="BL170" s="299">
        <v>9132</v>
      </c>
      <c r="BM170" s="297">
        <v>2283</v>
      </c>
      <c r="BN170" s="297">
        <v>2283</v>
      </c>
      <c r="BO170" s="297">
        <v>2283</v>
      </c>
      <c r="BP170" s="297">
        <v>2283</v>
      </c>
      <c r="BQ170" s="297">
        <v>0</v>
      </c>
      <c r="BR170" s="297">
        <v>0</v>
      </c>
      <c r="BS170" s="297">
        <v>9132</v>
      </c>
      <c r="BT170" s="397">
        <v>28123</v>
      </c>
      <c r="BU170" s="297">
        <v>5780</v>
      </c>
      <c r="BV170" s="297">
        <v>5780</v>
      </c>
      <c r="BW170" s="297">
        <v>5780</v>
      </c>
      <c r="BX170" s="297">
        <v>5780</v>
      </c>
      <c r="BY170" s="297">
        <v>5005</v>
      </c>
      <c r="BZ170" s="297">
        <v>0</v>
      </c>
      <c r="CA170" s="297">
        <v>28123</v>
      </c>
      <c r="CB170" s="299">
        <v>88671.759659129995</v>
      </c>
      <c r="CC170" s="297">
        <v>78547</v>
      </c>
      <c r="CD170" s="297">
        <v>6102</v>
      </c>
      <c r="CE170" s="297">
        <v>4023</v>
      </c>
      <c r="CF170" s="297">
        <v>0</v>
      </c>
      <c r="CG170" s="297">
        <v>0</v>
      </c>
      <c r="CH170" s="297">
        <v>0</v>
      </c>
      <c r="CI170" s="297">
        <v>88671.759659129995</v>
      </c>
    </row>
    <row r="171" spans="1:87">
      <c r="A171" s="295">
        <v>34700</v>
      </c>
      <c r="B171" s="296" t="s">
        <v>524</v>
      </c>
      <c r="C171" s="299">
        <v>-10889254</v>
      </c>
      <c r="D171" s="297">
        <v>-4478423</v>
      </c>
      <c r="E171" s="297">
        <v>-1295519</v>
      </c>
      <c r="F171" s="297">
        <v>-1923809</v>
      </c>
      <c r="G171" s="297">
        <v>406080</v>
      </c>
      <c r="H171" s="297">
        <v>0</v>
      </c>
      <c r="I171" s="297">
        <v>-18180925</v>
      </c>
      <c r="J171" s="356">
        <v>90944404</v>
      </c>
      <c r="K171" s="357">
        <v>108177047</v>
      </c>
      <c r="L171" s="357">
        <v>76987902</v>
      </c>
      <c r="M171" s="357">
        <v>73649629</v>
      </c>
      <c r="N171" s="357">
        <v>113887514</v>
      </c>
      <c r="O171" s="356">
        <v>8971082</v>
      </c>
      <c r="P171" s="357">
        <v>3170370.98</v>
      </c>
      <c r="Q171" s="357">
        <v>5800711.0199999996</v>
      </c>
      <c r="R171" s="398">
        <v>6.6799999999999998E-2</v>
      </c>
      <c r="S171" s="399">
        <v>2.9417000999999998E-3</v>
      </c>
      <c r="T171" s="400">
        <v>90944404</v>
      </c>
      <c r="U171" s="400">
        <v>47460643.413173653</v>
      </c>
      <c r="V171" s="401">
        <v>1.9162067232901558</v>
      </c>
      <c r="W171" s="401">
        <v>7.7152503694909322E-2</v>
      </c>
      <c r="X171" s="397">
        <v>1837832</v>
      </c>
      <c r="Y171" s="297">
        <v>666152</v>
      </c>
      <c r="Z171" s="297">
        <v>390560</v>
      </c>
      <c r="AA171" s="297">
        <v>390560</v>
      </c>
      <c r="AB171" s="297">
        <v>390560</v>
      </c>
      <c r="AC171" s="297">
        <v>0</v>
      </c>
      <c r="AD171" s="297">
        <v>0</v>
      </c>
      <c r="AE171" s="297">
        <v>1837832</v>
      </c>
      <c r="AF171" s="299">
        <v>4153261</v>
      </c>
      <c r="AG171" s="299">
        <v>1005911</v>
      </c>
      <c r="AH171" s="299">
        <v>1005911</v>
      </c>
      <c r="AI171" s="299">
        <v>860757</v>
      </c>
      <c r="AJ171" s="299">
        <v>640341</v>
      </c>
      <c r="AK171" s="299">
        <v>640341</v>
      </c>
      <c r="AL171" s="299">
        <v>0</v>
      </c>
      <c r="AM171" s="297">
        <v>4153261</v>
      </c>
      <c r="AN171" s="397">
        <v>7438469</v>
      </c>
      <c r="AO171" s="297">
        <v>1845580</v>
      </c>
      <c r="AP171" s="297">
        <v>1845580</v>
      </c>
      <c r="AQ171" s="297">
        <v>1845580</v>
      </c>
      <c r="AR171" s="297">
        <v>950865</v>
      </c>
      <c r="AS171" s="297">
        <v>950865</v>
      </c>
      <c r="AT171" s="297">
        <v>0</v>
      </c>
      <c r="AU171" s="297">
        <v>7438469</v>
      </c>
      <c r="AV171" s="299">
        <v>22101467</v>
      </c>
      <c r="AW171" s="297">
        <v>11015238</v>
      </c>
      <c r="AX171" s="297">
        <v>5702947</v>
      </c>
      <c r="AY171" s="297">
        <v>2691641</v>
      </c>
      <c r="AZ171" s="297">
        <v>2691641</v>
      </c>
      <c r="BA171" s="297">
        <v>0</v>
      </c>
      <c r="BB171" s="297">
        <v>0</v>
      </c>
      <c r="BC171" s="297">
        <v>22101467</v>
      </c>
      <c r="BD171" s="397">
        <v>127855</v>
      </c>
      <c r="BE171" s="297">
        <v>53016</v>
      </c>
      <c r="BF171" s="297">
        <v>44042</v>
      </c>
      <c r="BG171" s="297">
        <v>30797</v>
      </c>
      <c r="BH171" s="297">
        <v>0</v>
      </c>
      <c r="BI171" s="297">
        <v>0</v>
      </c>
      <c r="BJ171" s="297">
        <v>0</v>
      </c>
      <c r="BK171" s="297">
        <v>127855</v>
      </c>
      <c r="BL171" s="299">
        <v>174376</v>
      </c>
      <c r="BM171" s="297">
        <v>43594</v>
      </c>
      <c r="BN171" s="297">
        <v>43594</v>
      </c>
      <c r="BO171" s="297">
        <v>43594</v>
      </c>
      <c r="BP171" s="297">
        <v>43594</v>
      </c>
      <c r="BQ171" s="297">
        <v>0</v>
      </c>
      <c r="BR171" s="297">
        <v>0</v>
      </c>
      <c r="BS171" s="297">
        <v>174376</v>
      </c>
      <c r="BT171" s="397">
        <v>536923</v>
      </c>
      <c r="BU171" s="297">
        <v>110342</v>
      </c>
      <c r="BV171" s="297">
        <v>110342</v>
      </c>
      <c r="BW171" s="297">
        <v>110342</v>
      </c>
      <c r="BX171" s="297">
        <v>110342</v>
      </c>
      <c r="BY171" s="297">
        <v>95556</v>
      </c>
      <c r="BZ171" s="297">
        <v>0</v>
      </c>
      <c r="CA171" s="297">
        <v>536923</v>
      </c>
      <c r="CB171" s="299">
        <v>1692898.6928183099</v>
      </c>
      <c r="CC171" s="297">
        <v>1499600</v>
      </c>
      <c r="CD171" s="297">
        <v>116494</v>
      </c>
      <c r="CE171" s="297">
        <v>76805</v>
      </c>
      <c r="CF171" s="297">
        <v>0</v>
      </c>
      <c r="CG171" s="297">
        <v>0</v>
      </c>
      <c r="CH171" s="297">
        <v>0</v>
      </c>
      <c r="CI171" s="297">
        <v>1692898.6928183099</v>
      </c>
    </row>
    <row r="172" spans="1:87">
      <c r="A172" s="295">
        <v>34800</v>
      </c>
      <c r="B172" s="296" t="s">
        <v>525</v>
      </c>
      <c r="C172" s="299">
        <v>-1099498</v>
      </c>
      <c r="D172" s="297">
        <v>-667552</v>
      </c>
      <c r="E172" s="297">
        <v>-383275</v>
      </c>
      <c r="F172" s="297">
        <v>-326613</v>
      </c>
      <c r="G172" s="297">
        <v>40557</v>
      </c>
      <c r="H172" s="297">
        <v>0</v>
      </c>
      <c r="I172" s="297">
        <v>-2436381</v>
      </c>
      <c r="J172" s="356">
        <v>8946639</v>
      </c>
      <c r="K172" s="357">
        <v>10641897</v>
      </c>
      <c r="L172" s="357">
        <v>7573671</v>
      </c>
      <c r="M172" s="357">
        <v>7245269</v>
      </c>
      <c r="N172" s="357">
        <v>11203663</v>
      </c>
      <c r="O172" s="356">
        <v>882529</v>
      </c>
      <c r="P172" s="357">
        <v>372563.36</v>
      </c>
      <c r="Q172" s="357">
        <v>509965.64</v>
      </c>
      <c r="R172" s="398">
        <v>6.6799999999999998E-2</v>
      </c>
      <c r="S172" s="399">
        <v>2.8938919999999999E-4</v>
      </c>
      <c r="T172" s="400">
        <v>8946639</v>
      </c>
      <c r="U172" s="400">
        <v>5577295.8083832338</v>
      </c>
      <c r="V172" s="401">
        <v>1.6041177135615268</v>
      </c>
      <c r="W172" s="401">
        <v>7.7152503694909322E-2</v>
      </c>
      <c r="X172" s="397">
        <v>254952</v>
      </c>
      <c r="Y172" s="297">
        <v>240391</v>
      </c>
      <c r="Z172" s="297">
        <v>14561</v>
      </c>
      <c r="AA172" s="297">
        <v>0</v>
      </c>
      <c r="AB172" s="297">
        <v>0</v>
      </c>
      <c r="AC172" s="297">
        <v>0</v>
      </c>
      <c r="AD172" s="297">
        <v>0</v>
      </c>
      <c r="AE172" s="297">
        <v>254952</v>
      </c>
      <c r="AF172" s="299">
        <v>1130568</v>
      </c>
      <c r="AG172" s="299">
        <v>302084</v>
      </c>
      <c r="AH172" s="299">
        <v>302084</v>
      </c>
      <c r="AI172" s="299">
        <v>302084</v>
      </c>
      <c r="AJ172" s="299">
        <v>161931</v>
      </c>
      <c r="AK172" s="299">
        <v>62385</v>
      </c>
      <c r="AL172" s="299">
        <v>0</v>
      </c>
      <c r="AM172" s="297">
        <v>1130568</v>
      </c>
      <c r="AN172" s="397">
        <v>731758</v>
      </c>
      <c r="AO172" s="297">
        <v>181559</v>
      </c>
      <c r="AP172" s="297">
        <v>181559</v>
      </c>
      <c r="AQ172" s="297">
        <v>181559</v>
      </c>
      <c r="AR172" s="297">
        <v>93541</v>
      </c>
      <c r="AS172" s="297">
        <v>93541</v>
      </c>
      <c r="AT172" s="297">
        <v>0</v>
      </c>
      <c r="AU172" s="297">
        <v>731758</v>
      </c>
      <c r="AV172" s="299">
        <v>2174228</v>
      </c>
      <c r="AW172" s="297">
        <v>1083622</v>
      </c>
      <c r="AX172" s="297">
        <v>561026</v>
      </c>
      <c r="AY172" s="297">
        <v>264790</v>
      </c>
      <c r="AZ172" s="297">
        <v>264790</v>
      </c>
      <c r="BA172" s="297">
        <v>0</v>
      </c>
      <c r="BB172" s="297">
        <v>0</v>
      </c>
      <c r="BC172" s="297">
        <v>2174228</v>
      </c>
      <c r="BD172" s="397">
        <v>12578</v>
      </c>
      <c r="BE172" s="297">
        <v>5215</v>
      </c>
      <c r="BF172" s="297">
        <v>4333</v>
      </c>
      <c r="BG172" s="297">
        <v>3030</v>
      </c>
      <c r="BH172" s="297">
        <v>0</v>
      </c>
      <c r="BI172" s="297">
        <v>0</v>
      </c>
      <c r="BJ172" s="297">
        <v>0</v>
      </c>
      <c r="BK172" s="297">
        <v>12578</v>
      </c>
      <c r="BL172" s="299">
        <v>17156</v>
      </c>
      <c r="BM172" s="297">
        <v>4289</v>
      </c>
      <c r="BN172" s="297">
        <v>4289</v>
      </c>
      <c r="BO172" s="297">
        <v>4289</v>
      </c>
      <c r="BP172" s="297">
        <v>4289</v>
      </c>
      <c r="BQ172" s="297">
        <v>0</v>
      </c>
      <c r="BR172" s="297">
        <v>0</v>
      </c>
      <c r="BS172" s="297">
        <v>17156</v>
      </c>
      <c r="BT172" s="397">
        <v>52820</v>
      </c>
      <c r="BU172" s="297">
        <v>10855</v>
      </c>
      <c r="BV172" s="297">
        <v>10855</v>
      </c>
      <c r="BW172" s="297">
        <v>10855</v>
      </c>
      <c r="BX172" s="297">
        <v>10855</v>
      </c>
      <c r="BY172" s="297">
        <v>9400</v>
      </c>
      <c r="BZ172" s="297">
        <v>0</v>
      </c>
      <c r="CA172" s="297">
        <v>52820</v>
      </c>
      <c r="CB172" s="299">
        <v>166538.59392252</v>
      </c>
      <c r="CC172" s="297">
        <v>147523</v>
      </c>
      <c r="CD172" s="297">
        <v>11460</v>
      </c>
      <c r="CE172" s="297">
        <v>7556</v>
      </c>
      <c r="CF172" s="297">
        <v>0</v>
      </c>
      <c r="CG172" s="297">
        <v>0</v>
      </c>
      <c r="CH172" s="297">
        <v>0</v>
      </c>
      <c r="CI172" s="297">
        <v>166538.59392252</v>
      </c>
    </row>
    <row r="173" spans="1:87">
      <c r="A173" s="295">
        <v>34900</v>
      </c>
      <c r="B173" s="296" t="s">
        <v>526</v>
      </c>
      <c r="C173" s="299">
        <v>-23914504</v>
      </c>
      <c r="D173" s="297">
        <v>-11184823</v>
      </c>
      <c r="E173" s="297">
        <v>-3273143</v>
      </c>
      <c r="F173" s="297">
        <v>-3901752</v>
      </c>
      <c r="G173" s="297">
        <v>2486285</v>
      </c>
      <c r="H173" s="297">
        <v>0</v>
      </c>
      <c r="I173" s="297">
        <v>-39787937</v>
      </c>
      <c r="J173" s="356">
        <v>192497921</v>
      </c>
      <c r="K173" s="357">
        <v>228973479</v>
      </c>
      <c r="L173" s="357">
        <v>162956823</v>
      </c>
      <c r="M173" s="357">
        <v>155890850</v>
      </c>
      <c r="N173" s="357">
        <v>241060568</v>
      </c>
      <c r="O173" s="356">
        <v>18988685</v>
      </c>
      <c r="P173" s="357">
        <v>7568905.9000000004</v>
      </c>
      <c r="Q173" s="357">
        <v>11419779.1</v>
      </c>
      <c r="R173" s="398">
        <v>6.6799999999999998E-2</v>
      </c>
      <c r="S173" s="399">
        <v>6.2265640000000004E-3</v>
      </c>
      <c r="T173" s="400">
        <v>192497921</v>
      </c>
      <c r="U173" s="400">
        <v>113306974.55089821</v>
      </c>
      <c r="V173" s="401">
        <v>1.6989061949891595</v>
      </c>
      <c r="W173" s="401">
        <v>7.7152503694909322E-2</v>
      </c>
      <c r="X173" s="397">
        <v>2780028</v>
      </c>
      <c r="Y173" s="297">
        <v>1694540</v>
      </c>
      <c r="Z173" s="297">
        <v>271372</v>
      </c>
      <c r="AA173" s="297">
        <v>271372</v>
      </c>
      <c r="AB173" s="297">
        <v>271372</v>
      </c>
      <c r="AC173" s="297">
        <v>271372</v>
      </c>
      <c r="AD173" s="297">
        <v>0</v>
      </c>
      <c r="AE173" s="297">
        <v>2780028</v>
      </c>
      <c r="AF173" s="299">
        <v>8986186</v>
      </c>
      <c r="AG173" s="299">
        <v>3279404</v>
      </c>
      <c r="AH173" s="299">
        <v>3279404</v>
      </c>
      <c r="AI173" s="299">
        <v>1797593</v>
      </c>
      <c r="AJ173" s="299">
        <v>629785</v>
      </c>
      <c r="AK173" s="299">
        <v>0</v>
      </c>
      <c r="AL173" s="299">
        <v>0</v>
      </c>
      <c r="AM173" s="297">
        <v>8986186</v>
      </c>
      <c r="AN173" s="397">
        <v>15744673</v>
      </c>
      <c r="AO173" s="297">
        <v>3906455</v>
      </c>
      <c r="AP173" s="297">
        <v>3906455</v>
      </c>
      <c r="AQ173" s="297">
        <v>3906455</v>
      </c>
      <c r="AR173" s="297">
        <v>2012654</v>
      </c>
      <c r="AS173" s="297">
        <v>2012654</v>
      </c>
      <c r="AT173" s="297">
        <v>0</v>
      </c>
      <c r="AU173" s="297">
        <v>15744673</v>
      </c>
      <c r="AV173" s="299">
        <v>46781178</v>
      </c>
      <c r="AW173" s="297">
        <v>23315458</v>
      </c>
      <c r="AX173" s="297">
        <v>12071172</v>
      </c>
      <c r="AY173" s="297">
        <v>5697274</v>
      </c>
      <c r="AZ173" s="297">
        <v>5697274</v>
      </c>
      <c r="BA173" s="297">
        <v>0</v>
      </c>
      <c r="BB173" s="297">
        <v>0</v>
      </c>
      <c r="BC173" s="297">
        <v>46781178</v>
      </c>
      <c r="BD173" s="397">
        <v>270626</v>
      </c>
      <c r="BE173" s="297">
        <v>112217</v>
      </c>
      <c r="BF173" s="297">
        <v>93222</v>
      </c>
      <c r="BG173" s="297">
        <v>65187</v>
      </c>
      <c r="BH173" s="297">
        <v>0</v>
      </c>
      <c r="BI173" s="297">
        <v>0</v>
      </c>
      <c r="BJ173" s="297">
        <v>0</v>
      </c>
      <c r="BK173" s="297">
        <v>270626</v>
      </c>
      <c r="BL173" s="299">
        <v>369096</v>
      </c>
      <c r="BM173" s="297">
        <v>92274</v>
      </c>
      <c r="BN173" s="297">
        <v>92274</v>
      </c>
      <c r="BO173" s="297">
        <v>92274</v>
      </c>
      <c r="BP173" s="297">
        <v>92274</v>
      </c>
      <c r="BQ173" s="297">
        <v>0</v>
      </c>
      <c r="BR173" s="297">
        <v>0</v>
      </c>
      <c r="BS173" s="297">
        <v>369096</v>
      </c>
      <c r="BT173" s="397">
        <v>1136480</v>
      </c>
      <c r="BU173" s="297">
        <v>233555</v>
      </c>
      <c r="BV173" s="297">
        <v>233555</v>
      </c>
      <c r="BW173" s="297">
        <v>233555</v>
      </c>
      <c r="BX173" s="297">
        <v>233555</v>
      </c>
      <c r="BY173" s="297">
        <v>202259</v>
      </c>
      <c r="BZ173" s="297">
        <v>0</v>
      </c>
      <c r="CA173" s="297">
        <v>1136480</v>
      </c>
      <c r="CB173" s="299">
        <v>3583282.3530684002</v>
      </c>
      <c r="CC173" s="297">
        <v>3174135</v>
      </c>
      <c r="CD173" s="297">
        <v>246577</v>
      </c>
      <c r="CE173" s="297">
        <v>162570</v>
      </c>
      <c r="CF173" s="297">
        <v>0</v>
      </c>
      <c r="CG173" s="297">
        <v>0</v>
      </c>
      <c r="CH173" s="297">
        <v>0</v>
      </c>
      <c r="CI173" s="297">
        <v>3583282.3530684002</v>
      </c>
    </row>
    <row r="174" spans="1:87">
      <c r="A174" s="295">
        <v>34901</v>
      </c>
      <c r="B174" s="296" t="s">
        <v>527</v>
      </c>
      <c r="C174" s="299">
        <v>-567900</v>
      </c>
      <c r="D174" s="297">
        <v>-229874</v>
      </c>
      <c r="E174" s="297">
        <v>6792</v>
      </c>
      <c r="F174" s="297">
        <v>-40851</v>
      </c>
      <c r="G174" s="297">
        <v>110172</v>
      </c>
      <c r="H174" s="297">
        <v>0</v>
      </c>
      <c r="I174" s="297">
        <v>-721661</v>
      </c>
      <c r="J174" s="356">
        <v>5476410</v>
      </c>
      <c r="K174" s="357">
        <v>6514110</v>
      </c>
      <c r="L174" s="357">
        <v>4635990</v>
      </c>
      <c r="M174" s="357">
        <v>4434968</v>
      </c>
      <c r="N174" s="357">
        <v>6857978</v>
      </c>
      <c r="O174" s="356">
        <v>540213</v>
      </c>
      <c r="P174" s="357">
        <v>194342.38</v>
      </c>
      <c r="Q174" s="357">
        <v>345870.62</v>
      </c>
      <c r="R174" s="398">
        <v>6.6799999999999998E-2</v>
      </c>
      <c r="S174" s="399">
        <v>1.771407E-4</v>
      </c>
      <c r="T174" s="400">
        <v>5476410</v>
      </c>
      <c r="U174" s="400">
        <v>2909317.0658682636</v>
      </c>
      <c r="V174" s="401">
        <v>1.8823695994666731</v>
      </c>
      <c r="W174" s="401">
        <v>7.7152503694909322E-2</v>
      </c>
      <c r="X174" s="397">
        <v>351587</v>
      </c>
      <c r="Y174" s="297">
        <v>124565</v>
      </c>
      <c r="Z174" s="297">
        <v>59954</v>
      </c>
      <c r="AA174" s="297">
        <v>59954</v>
      </c>
      <c r="AB174" s="297">
        <v>59954</v>
      </c>
      <c r="AC174" s="297">
        <v>47160</v>
      </c>
      <c r="AD174" s="297">
        <v>0</v>
      </c>
      <c r="AE174" s="297">
        <v>351587</v>
      </c>
      <c r="AF174" s="299">
        <v>117873</v>
      </c>
      <c r="AG174" s="299">
        <v>57205</v>
      </c>
      <c r="AH174" s="299">
        <v>57205</v>
      </c>
      <c r="AI174" s="299">
        <v>3463</v>
      </c>
      <c r="AJ174" s="299">
        <v>0</v>
      </c>
      <c r="AK174" s="299">
        <v>0</v>
      </c>
      <c r="AL174" s="299">
        <v>0</v>
      </c>
      <c r="AM174" s="297">
        <v>117873</v>
      </c>
      <c r="AN174" s="397">
        <v>447923</v>
      </c>
      <c r="AO174" s="297">
        <v>111135</v>
      </c>
      <c r="AP174" s="297">
        <v>111135</v>
      </c>
      <c r="AQ174" s="297">
        <v>111135</v>
      </c>
      <c r="AR174" s="297">
        <v>57258</v>
      </c>
      <c r="AS174" s="297">
        <v>57258</v>
      </c>
      <c r="AT174" s="297">
        <v>0</v>
      </c>
      <c r="AU174" s="297">
        <v>447923</v>
      </c>
      <c r="AV174" s="299">
        <v>1330887</v>
      </c>
      <c r="AW174" s="297">
        <v>663306</v>
      </c>
      <c r="AX174" s="297">
        <v>343415</v>
      </c>
      <c r="AY174" s="297">
        <v>162083</v>
      </c>
      <c r="AZ174" s="297">
        <v>162083</v>
      </c>
      <c r="BA174" s="297">
        <v>0</v>
      </c>
      <c r="BB174" s="297">
        <v>0</v>
      </c>
      <c r="BC174" s="297">
        <v>1330887</v>
      </c>
      <c r="BD174" s="397">
        <v>7699</v>
      </c>
      <c r="BE174" s="297">
        <v>3192</v>
      </c>
      <c r="BF174" s="297">
        <v>2652</v>
      </c>
      <c r="BG174" s="297">
        <v>1855</v>
      </c>
      <c r="BH174" s="297">
        <v>0</v>
      </c>
      <c r="BI174" s="297">
        <v>0</v>
      </c>
      <c r="BJ174" s="297">
        <v>0</v>
      </c>
      <c r="BK174" s="297">
        <v>7699</v>
      </c>
      <c r="BL174" s="299">
        <v>10500</v>
      </c>
      <c r="BM174" s="297">
        <v>2625</v>
      </c>
      <c r="BN174" s="297">
        <v>2625</v>
      </c>
      <c r="BO174" s="297">
        <v>2625</v>
      </c>
      <c r="BP174" s="297">
        <v>2625</v>
      </c>
      <c r="BQ174" s="297">
        <v>0</v>
      </c>
      <c r="BR174" s="297">
        <v>0</v>
      </c>
      <c r="BS174" s="297">
        <v>10500</v>
      </c>
      <c r="BT174" s="397">
        <v>32332</v>
      </c>
      <c r="BU174" s="297">
        <v>6644</v>
      </c>
      <c r="BV174" s="297">
        <v>6644</v>
      </c>
      <c r="BW174" s="297">
        <v>6644</v>
      </c>
      <c r="BX174" s="297">
        <v>6644</v>
      </c>
      <c r="BY174" s="297">
        <v>5754</v>
      </c>
      <c r="BZ174" s="297">
        <v>0</v>
      </c>
      <c r="CA174" s="297">
        <v>32332</v>
      </c>
      <c r="CB174" s="299">
        <v>101941.47917217</v>
      </c>
      <c r="CC174" s="297">
        <v>90302</v>
      </c>
      <c r="CD174" s="297">
        <v>7015</v>
      </c>
      <c r="CE174" s="297">
        <v>4625</v>
      </c>
      <c r="CF174" s="297">
        <v>0</v>
      </c>
      <c r="CG174" s="297">
        <v>0</v>
      </c>
      <c r="CH174" s="297">
        <v>0</v>
      </c>
      <c r="CI174" s="297">
        <v>101941.47917217</v>
      </c>
    </row>
    <row r="175" spans="1:87">
      <c r="A175" s="295">
        <v>34903</v>
      </c>
      <c r="B175" s="296" t="s">
        <v>528</v>
      </c>
      <c r="C175" s="299">
        <v>-39087</v>
      </c>
      <c r="D175" s="297">
        <v>-22982</v>
      </c>
      <c r="E175" s="297">
        <v>-2149</v>
      </c>
      <c r="F175" s="297">
        <v>11791</v>
      </c>
      <c r="G175" s="297">
        <v>3016</v>
      </c>
      <c r="H175" s="297">
        <v>0</v>
      </c>
      <c r="I175" s="297">
        <v>-49411</v>
      </c>
      <c r="J175" s="356">
        <v>251539</v>
      </c>
      <c r="K175" s="357">
        <v>299201</v>
      </c>
      <c r="L175" s="357">
        <v>212937</v>
      </c>
      <c r="M175" s="357">
        <v>203704</v>
      </c>
      <c r="N175" s="357">
        <v>314996</v>
      </c>
      <c r="O175" s="356">
        <v>24813</v>
      </c>
      <c r="P175" s="357">
        <v>19237.57</v>
      </c>
      <c r="Q175" s="357">
        <v>5575.43</v>
      </c>
      <c r="R175" s="398">
        <v>6.6799999999999998E-2</v>
      </c>
      <c r="S175" s="399">
        <v>8.1363000000000003E-6</v>
      </c>
      <c r="T175" s="400">
        <v>251539</v>
      </c>
      <c r="U175" s="400">
        <v>287987.5748502994</v>
      </c>
      <c r="V175" s="401">
        <v>0.87343698814351289</v>
      </c>
      <c r="W175" s="401">
        <v>7.7152503694909322E-2</v>
      </c>
      <c r="X175" s="397">
        <v>68194</v>
      </c>
      <c r="Y175" s="297">
        <v>18809</v>
      </c>
      <c r="Z175" s="297">
        <v>16421</v>
      </c>
      <c r="AA175" s="297">
        <v>16421</v>
      </c>
      <c r="AB175" s="297">
        <v>16421</v>
      </c>
      <c r="AC175" s="297">
        <v>122</v>
      </c>
      <c r="AD175" s="297">
        <v>0</v>
      </c>
      <c r="AE175" s="297">
        <v>68194</v>
      </c>
      <c r="AF175" s="299">
        <v>73723</v>
      </c>
      <c r="AG175" s="299">
        <v>28718</v>
      </c>
      <c r="AH175" s="299">
        <v>28718</v>
      </c>
      <c r="AI175" s="299">
        <v>16287</v>
      </c>
      <c r="AJ175" s="299">
        <v>0</v>
      </c>
      <c r="AK175" s="299">
        <v>0</v>
      </c>
      <c r="AL175" s="299">
        <v>0</v>
      </c>
      <c r="AM175" s="297">
        <v>73723</v>
      </c>
      <c r="AN175" s="397">
        <v>20574</v>
      </c>
      <c r="AO175" s="297">
        <v>5105</v>
      </c>
      <c r="AP175" s="297">
        <v>5105</v>
      </c>
      <c r="AQ175" s="297">
        <v>5105</v>
      </c>
      <c r="AR175" s="297">
        <v>2630</v>
      </c>
      <c r="AS175" s="297">
        <v>2630</v>
      </c>
      <c r="AT175" s="297">
        <v>0</v>
      </c>
      <c r="AU175" s="297">
        <v>20574</v>
      </c>
      <c r="AV175" s="299">
        <v>61129</v>
      </c>
      <c r="AW175" s="297">
        <v>30466</v>
      </c>
      <c r="AX175" s="297">
        <v>15773</v>
      </c>
      <c r="AY175" s="297">
        <v>7445</v>
      </c>
      <c r="AZ175" s="297">
        <v>7445</v>
      </c>
      <c r="BA175" s="297">
        <v>0</v>
      </c>
      <c r="BB175" s="297">
        <v>0</v>
      </c>
      <c r="BC175" s="297">
        <v>61129</v>
      </c>
      <c r="BD175" s="397">
        <v>354</v>
      </c>
      <c r="BE175" s="297">
        <v>147</v>
      </c>
      <c r="BF175" s="297">
        <v>122</v>
      </c>
      <c r="BG175" s="297">
        <v>85</v>
      </c>
      <c r="BH175" s="297">
        <v>0</v>
      </c>
      <c r="BI175" s="297">
        <v>0</v>
      </c>
      <c r="BJ175" s="297">
        <v>0</v>
      </c>
      <c r="BK175" s="297">
        <v>354</v>
      </c>
      <c r="BL175" s="299">
        <v>484</v>
      </c>
      <c r="BM175" s="297">
        <v>121</v>
      </c>
      <c r="BN175" s="297">
        <v>121</v>
      </c>
      <c r="BO175" s="297">
        <v>121</v>
      </c>
      <c r="BP175" s="297">
        <v>121</v>
      </c>
      <c r="BQ175" s="297">
        <v>0</v>
      </c>
      <c r="BR175" s="297">
        <v>0</v>
      </c>
      <c r="BS175" s="297">
        <v>484</v>
      </c>
      <c r="BT175" s="397">
        <v>1485</v>
      </c>
      <c r="BU175" s="297">
        <v>305</v>
      </c>
      <c r="BV175" s="297">
        <v>305</v>
      </c>
      <c r="BW175" s="297">
        <v>305</v>
      </c>
      <c r="BX175" s="297">
        <v>305</v>
      </c>
      <c r="BY175" s="297">
        <v>264</v>
      </c>
      <c r="BZ175" s="297">
        <v>0</v>
      </c>
      <c r="CA175" s="297">
        <v>1485</v>
      </c>
      <c r="CB175" s="299">
        <v>4682.30314653</v>
      </c>
      <c r="CC175" s="297">
        <v>4148</v>
      </c>
      <c r="CD175" s="297">
        <v>322</v>
      </c>
      <c r="CE175" s="297">
        <v>212</v>
      </c>
      <c r="CF175" s="297">
        <v>0</v>
      </c>
      <c r="CG175" s="297">
        <v>0</v>
      </c>
      <c r="CH175" s="297">
        <v>0</v>
      </c>
      <c r="CI175" s="297">
        <v>4682.30314653</v>
      </c>
    </row>
    <row r="176" spans="1:87">
      <c r="A176" s="295">
        <v>34905</v>
      </c>
      <c r="B176" s="296" t="s">
        <v>529</v>
      </c>
      <c r="C176" s="299">
        <v>-2542468</v>
      </c>
      <c r="D176" s="297">
        <v>-853809</v>
      </c>
      <c r="E176" s="297">
        <v>-291571</v>
      </c>
      <c r="F176" s="297">
        <v>-410151</v>
      </c>
      <c r="G176" s="297">
        <v>87082</v>
      </c>
      <c r="H176" s="297">
        <v>0</v>
      </c>
      <c r="I176" s="297">
        <v>-4010917</v>
      </c>
      <c r="J176" s="356">
        <v>17772277</v>
      </c>
      <c r="K176" s="357">
        <v>21139865</v>
      </c>
      <c r="L176" s="357">
        <v>15044910</v>
      </c>
      <c r="M176" s="357">
        <v>14392547</v>
      </c>
      <c r="N176" s="357">
        <v>22255800</v>
      </c>
      <c r="O176" s="356">
        <v>1753121</v>
      </c>
      <c r="P176" s="357">
        <v>731268.13</v>
      </c>
      <c r="Q176" s="357">
        <v>1021852.87</v>
      </c>
      <c r="R176" s="398">
        <v>6.6799999999999998E-2</v>
      </c>
      <c r="S176" s="399">
        <v>5.7486449999999997E-4</v>
      </c>
      <c r="T176" s="400">
        <v>17772277</v>
      </c>
      <c r="U176" s="400">
        <v>10947127.694610778</v>
      </c>
      <c r="V176" s="401">
        <v>1.6234648481125522</v>
      </c>
      <c r="W176" s="401">
        <v>7.7152503694909322E-2</v>
      </c>
      <c r="X176" s="397">
        <v>200372</v>
      </c>
      <c r="Y176" s="297">
        <v>65791</v>
      </c>
      <c r="Z176" s="297">
        <v>65791</v>
      </c>
      <c r="AA176" s="297">
        <v>34395</v>
      </c>
      <c r="AB176" s="297">
        <v>34395</v>
      </c>
      <c r="AC176" s="297">
        <v>0</v>
      </c>
      <c r="AD176" s="297">
        <v>0</v>
      </c>
      <c r="AE176" s="297">
        <v>200372</v>
      </c>
      <c r="AF176" s="299">
        <v>1110868</v>
      </c>
      <c r="AG176" s="299">
        <v>546686</v>
      </c>
      <c r="AH176" s="299">
        <v>164682</v>
      </c>
      <c r="AI176" s="299">
        <v>164682</v>
      </c>
      <c r="AJ176" s="299">
        <v>117409</v>
      </c>
      <c r="AK176" s="299">
        <v>117409</v>
      </c>
      <c r="AL176" s="299">
        <v>0</v>
      </c>
      <c r="AM176" s="297">
        <v>1110868</v>
      </c>
      <c r="AN176" s="397">
        <v>1453619</v>
      </c>
      <c r="AO176" s="297">
        <v>360662</v>
      </c>
      <c r="AP176" s="297">
        <v>360662</v>
      </c>
      <c r="AQ176" s="297">
        <v>360662</v>
      </c>
      <c r="AR176" s="297">
        <v>185817</v>
      </c>
      <c r="AS176" s="297">
        <v>185817</v>
      </c>
      <c r="AT176" s="297">
        <v>0</v>
      </c>
      <c r="AU176" s="297">
        <v>1453619</v>
      </c>
      <c r="AV176" s="299">
        <v>4319050</v>
      </c>
      <c r="AW176" s="297">
        <v>2152588</v>
      </c>
      <c r="AX176" s="297">
        <v>1114465</v>
      </c>
      <c r="AY176" s="297">
        <v>525998</v>
      </c>
      <c r="AZ176" s="297">
        <v>525998</v>
      </c>
      <c r="BA176" s="297">
        <v>0</v>
      </c>
      <c r="BB176" s="297">
        <v>0</v>
      </c>
      <c r="BC176" s="297">
        <v>4319050</v>
      </c>
      <c r="BD176" s="397">
        <v>24985</v>
      </c>
      <c r="BE176" s="297">
        <v>10360</v>
      </c>
      <c r="BF176" s="297">
        <v>8607</v>
      </c>
      <c r="BG176" s="297">
        <v>6018</v>
      </c>
      <c r="BH176" s="297">
        <v>0</v>
      </c>
      <c r="BI176" s="297">
        <v>0</v>
      </c>
      <c r="BJ176" s="297">
        <v>0</v>
      </c>
      <c r="BK176" s="297">
        <v>24985</v>
      </c>
      <c r="BL176" s="299">
        <v>34076</v>
      </c>
      <c r="BM176" s="297">
        <v>8519</v>
      </c>
      <c r="BN176" s="297">
        <v>8519</v>
      </c>
      <c r="BO176" s="297">
        <v>8519</v>
      </c>
      <c r="BP176" s="297">
        <v>8519</v>
      </c>
      <c r="BQ176" s="297">
        <v>0</v>
      </c>
      <c r="BR176" s="297">
        <v>0</v>
      </c>
      <c r="BS176" s="297">
        <v>34076</v>
      </c>
      <c r="BT176" s="397">
        <v>104925</v>
      </c>
      <c r="BU176" s="297">
        <v>21563</v>
      </c>
      <c r="BV176" s="297">
        <v>21563</v>
      </c>
      <c r="BW176" s="297">
        <v>21563</v>
      </c>
      <c r="BX176" s="297">
        <v>21563</v>
      </c>
      <c r="BY176" s="297">
        <v>18673</v>
      </c>
      <c r="BZ176" s="297">
        <v>0</v>
      </c>
      <c r="CA176" s="297">
        <v>104925</v>
      </c>
      <c r="CB176" s="299">
        <v>330824.80453994998</v>
      </c>
      <c r="CC176" s="297">
        <v>293050</v>
      </c>
      <c r="CD176" s="297">
        <v>22765</v>
      </c>
      <c r="CE176" s="297">
        <v>15009</v>
      </c>
      <c r="CF176" s="297">
        <v>0</v>
      </c>
      <c r="CG176" s="297">
        <v>0</v>
      </c>
      <c r="CH176" s="297">
        <v>0</v>
      </c>
      <c r="CI176" s="297">
        <v>330824.80453994998</v>
      </c>
    </row>
    <row r="177" spans="1:87">
      <c r="A177" s="295">
        <v>34910</v>
      </c>
      <c r="B177" s="296" t="s">
        <v>530</v>
      </c>
      <c r="C177" s="299">
        <v>-7442189</v>
      </c>
      <c r="D177" s="297">
        <v>-3166576</v>
      </c>
      <c r="E177" s="297">
        <v>-844245</v>
      </c>
      <c r="F177" s="297">
        <v>-987110</v>
      </c>
      <c r="G177" s="297">
        <v>785313</v>
      </c>
      <c r="H177" s="297">
        <v>0</v>
      </c>
      <c r="I177" s="297">
        <v>-11654807</v>
      </c>
      <c r="J177" s="356">
        <v>62169880</v>
      </c>
      <c r="K177" s="357">
        <v>73950168</v>
      </c>
      <c r="L177" s="357">
        <v>52629171</v>
      </c>
      <c r="M177" s="357">
        <v>50347117</v>
      </c>
      <c r="N177" s="357">
        <v>77853862</v>
      </c>
      <c r="O177" s="356">
        <v>6132660</v>
      </c>
      <c r="P177" s="357">
        <v>2326261.9500000002</v>
      </c>
      <c r="Q177" s="357">
        <v>3806398.05</v>
      </c>
      <c r="R177" s="398">
        <v>6.6799999999999998E-2</v>
      </c>
      <c r="S177" s="399">
        <v>2.0109554000000002E-3</v>
      </c>
      <c r="T177" s="400">
        <v>62169880</v>
      </c>
      <c r="U177" s="400">
        <v>34824280.688622758</v>
      </c>
      <c r="V177" s="401">
        <v>1.785245201642059</v>
      </c>
      <c r="W177" s="401">
        <v>7.7152503694909322E-2</v>
      </c>
      <c r="X177" s="397">
        <v>994267</v>
      </c>
      <c r="Y177" s="297">
        <v>452508</v>
      </c>
      <c r="Z177" s="297">
        <v>157261</v>
      </c>
      <c r="AA177" s="297">
        <v>157261</v>
      </c>
      <c r="AB177" s="297">
        <v>157261</v>
      </c>
      <c r="AC177" s="297">
        <v>69976</v>
      </c>
      <c r="AD177" s="297">
        <v>0</v>
      </c>
      <c r="AE177" s="297">
        <v>994267</v>
      </c>
      <c r="AF177" s="299">
        <v>1803371</v>
      </c>
      <c r="AG177" s="299">
        <v>683029</v>
      </c>
      <c r="AH177" s="299">
        <v>683029</v>
      </c>
      <c r="AI177" s="299">
        <v>437313</v>
      </c>
      <c r="AJ177" s="299">
        <v>0</v>
      </c>
      <c r="AK177" s="299">
        <v>0</v>
      </c>
      <c r="AL177" s="299">
        <v>0</v>
      </c>
      <c r="AM177" s="297">
        <v>1803371</v>
      </c>
      <c r="AN177" s="397">
        <v>5084961</v>
      </c>
      <c r="AO177" s="297">
        <v>1261644</v>
      </c>
      <c r="AP177" s="297">
        <v>1261644</v>
      </c>
      <c r="AQ177" s="297">
        <v>1261644</v>
      </c>
      <c r="AR177" s="297">
        <v>650015</v>
      </c>
      <c r="AS177" s="297">
        <v>650015</v>
      </c>
      <c r="AT177" s="297">
        <v>0</v>
      </c>
      <c r="AU177" s="297">
        <v>5084961</v>
      </c>
      <c r="AV177" s="299">
        <v>15108632</v>
      </c>
      <c r="AW177" s="297">
        <v>7530051</v>
      </c>
      <c r="AX177" s="297">
        <v>3898553</v>
      </c>
      <c r="AY177" s="297">
        <v>1840014</v>
      </c>
      <c r="AZ177" s="297">
        <v>1840014</v>
      </c>
      <c r="BA177" s="297">
        <v>0</v>
      </c>
      <c r="BB177" s="297">
        <v>0</v>
      </c>
      <c r="BC177" s="297">
        <v>15108632</v>
      </c>
      <c r="BD177" s="397">
        <v>87402</v>
      </c>
      <c r="BE177" s="297">
        <v>36242</v>
      </c>
      <c r="BF177" s="297">
        <v>30107</v>
      </c>
      <c r="BG177" s="297">
        <v>21053</v>
      </c>
      <c r="BH177" s="297">
        <v>0</v>
      </c>
      <c r="BI177" s="297">
        <v>0</v>
      </c>
      <c r="BJ177" s="297">
        <v>0</v>
      </c>
      <c r="BK177" s="297">
        <v>87402</v>
      </c>
      <c r="BL177" s="299">
        <v>119204</v>
      </c>
      <c r="BM177" s="297">
        <v>29801</v>
      </c>
      <c r="BN177" s="297">
        <v>29801</v>
      </c>
      <c r="BO177" s="297">
        <v>29801</v>
      </c>
      <c r="BP177" s="297">
        <v>29801</v>
      </c>
      <c r="BQ177" s="297">
        <v>0</v>
      </c>
      <c r="BR177" s="297">
        <v>0</v>
      </c>
      <c r="BS177" s="297">
        <v>119204</v>
      </c>
      <c r="BT177" s="397">
        <v>367042</v>
      </c>
      <c r="BU177" s="297">
        <v>75430</v>
      </c>
      <c r="BV177" s="297">
        <v>75430</v>
      </c>
      <c r="BW177" s="297">
        <v>75430</v>
      </c>
      <c r="BX177" s="297">
        <v>75430</v>
      </c>
      <c r="BY177" s="297">
        <v>65322</v>
      </c>
      <c r="BZ177" s="297">
        <v>0</v>
      </c>
      <c r="CA177" s="297">
        <v>367042</v>
      </c>
      <c r="CB177" s="299">
        <v>1157270.84755374</v>
      </c>
      <c r="CC177" s="297">
        <v>1025131</v>
      </c>
      <c r="CD177" s="297">
        <v>79636</v>
      </c>
      <c r="CE177" s="297">
        <v>52504</v>
      </c>
      <c r="CF177" s="297">
        <v>0</v>
      </c>
      <c r="CG177" s="297">
        <v>0</v>
      </c>
      <c r="CH177" s="297">
        <v>0</v>
      </c>
      <c r="CI177" s="297">
        <v>1157270.84755374</v>
      </c>
    </row>
    <row r="178" spans="1:87">
      <c r="A178" s="295">
        <v>35000</v>
      </c>
      <c r="B178" s="296" t="s">
        <v>531</v>
      </c>
      <c r="C178" s="299">
        <v>-4721694</v>
      </c>
      <c r="D178" s="297">
        <v>-2188025</v>
      </c>
      <c r="E178" s="297">
        <v>-652157</v>
      </c>
      <c r="F178" s="297">
        <v>-1047133</v>
      </c>
      <c r="G178" s="297">
        <v>239544</v>
      </c>
      <c r="H178" s="297">
        <v>0</v>
      </c>
      <c r="I178" s="297">
        <v>-8369465</v>
      </c>
      <c r="J178" s="356">
        <v>40155396</v>
      </c>
      <c r="K178" s="357">
        <v>47764259</v>
      </c>
      <c r="L178" s="357">
        <v>33993072</v>
      </c>
      <c r="M178" s="357">
        <v>32519098</v>
      </c>
      <c r="N178" s="357">
        <v>50285647</v>
      </c>
      <c r="O178" s="356">
        <v>3961072</v>
      </c>
      <c r="P178" s="357">
        <v>1512394.28</v>
      </c>
      <c r="Q178" s="357">
        <v>2448677.7199999997</v>
      </c>
      <c r="R178" s="398">
        <v>6.6799999999999998E-2</v>
      </c>
      <c r="S178" s="399">
        <v>1.2988718999999999E-3</v>
      </c>
      <c r="T178" s="400">
        <v>40155396</v>
      </c>
      <c r="U178" s="400">
        <v>22640632.934131738</v>
      </c>
      <c r="V178" s="401">
        <v>1.773598649685451</v>
      </c>
      <c r="W178" s="401">
        <v>7.7152503694909322E-2</v>
      </c>
      <c r="X178" s="397">
        <v>479359</v>
      </c>
      <c r="Y178" s="297">
        <v>438879</v>
      </c>
      <c r="Z178" s="297">
        <v>20240</v>
      </c>
      <c r="AA178" s="297">
        <v>20240</v>
      </c>
      <c r="AB178" s="297">
        <v>0</v>
      </c>
      <c r="AC178" s="297">
        <v>0</v>
      </c>
      <c r="AD178" s="297">
        <v>0</v>
      </c>
      <c r="AE178" s="297">
        <v>479359</v>
      </c>
      <c r="AF178" s="299">
        <v>1843607</v>
      </c>
      <c r="AG178" s="299">
        <v>502572</v>
      </c>
      <c r="AH178" s="299">
        <v>502572</v>
      </c>
      <c r="AI178" s="299">
        <v>307986</v>
      </c>
      <c r="AJ178" s="299">
        <v>307986</v>
      </c>
      <c r="AK178" s="299">
        <v>222491</v>
      </c>
      <c r="AL178" s="299">
        <v>0</v>
      </c>
      <c r="AM178" s="297">
        <v>1843607</v>
      </c>
      <c r="AN178" s="397">
        <v>3284366</v>
      </c>
      <c r="AO178" s="297">
        <v>814893</v>
      </c>
      <c r="AP178" s="297">
        <v>814893</v>
      </c>
      <c r="AQ178" s="297">
        <v>814893</v>
      </c>
      <c r="AR178" s="297">
        <v>419843</v>
      </c>
      <c r="AS178" s="297">
        <v>419843</v>
      </c>
      <c r="AT178" s="297">
        <v>0</v>
      </c>
      <c r="AU178" s="297">
        <v>3284366</v>
      </c>
      <c r="AV178" s="299">
        <v>9758634</v>
      </c>
      <c r="AW178" s="297">
        <v>4863644</v>
      </c>
      <c r="AX178" s="297">
        <v>2518067</v>
      </c>
      <c r="AY178" s="297">
        <v>1188461</v>
      </c>
      <c r="AZ178" s="297">
        <v>1188461</v>
      </c>
      <c r="BA178" s="297">
        <v>0</v>
      </c>
      <c r="BB178" s="297">
        <v>0</v>
      </c>
      <c r="BC178" s="297">
        <v>9758634</v>
      </c>
      <c r="BD178" s="397">
        <v>56453</v>
      </c>
      <c r="BE178" s="297">
        <v>23409</v>
      </c>
      <c r="BF178" s="297">
        <v>19446</v>
      </c>
      <c r="BG178" s="297">
        <v>13598</v>
      </c>
      <c r="BH178" s="297">
        <v>0</v>
      </c>
      <c r="BI178" s="297">
        <v>0</v>
      </c>
      <c r="BJ178" s="297">
        <v>0</v>
      </c>
      <c r="BK178" s="297">
        <v>56453</v>
      </c>
      <c r="BL178" s="299">
        <v>76996</v>
      </c>
      <c r="BM178" s="297">
        <v>19249</v>
      </c>
      <c r="BN178" s="297">
        <v>19249</v>
      </c>
      <c r="BO178" s="297">
        <v>19249</v>
      </c>
      <c r="BP178" s="297">
        <v>19249</v>
      </c>
      <c r="BQ178" s="297">
        <v>0</v>
      </c>
      <c r="BR178" s="297">
        <v>0</v>
      </c>
      <c r="BS178" s="297">
        <v>76996</v>
      </c>
      <c r="BT178" s="397">
        <v>237072</v>
      </c>
      <c r="BU178" s="297">
        <v>48720</v>
      </c>
      <c r="BV178" s="297">
        <v>48720</v>
      </c>
      <c r="BW178" s="297">
        <v>48720</v>
      </c>
      <c r="BX178" s="297">
        <v>48720</v>
      </c>
      <c r="BY178" s="297">
        <v>42192</v>
      </c>
      <c r="BZ178" s="297">
        <v>0</v>
      </c>
      <c r="CA178" s="297">
        <v>237072</v>
      </c>
      <c r="CB178" s="299">
        <v>747478.82751489</v>
      </c>
      <c r="CC178" s="297">
        <v>662130</v>
      </c>
      <c r="CD178" s="297">
        <v>51436</v>
      </c>
      <c r="CE178" s="297">
        <v>33912</v>
      </c>
      <c r="CF178" s="297">
        <v>0</v>
      </c>
      <c r="CG178" s="297">
        <v>0</v>
      </c>
      <c r="CH178" s="297">
        <v>0</v>
      </c>
      <c r="CI178" s="297">
        <v>747478.82751489</v>
      </c>
    </row>
    <row r="179" spans="1:87">
      <c r="A179" s="295">
        <v>35005</v>
      </c>
      <c r="B179" s="296" t="s">
        <v>532</v>
      </c>
      <c r="C179" s="299">
        <v>-2443595</v>
      </c>
      <c r="D179" s="297">
        <v>-1034128</v>
      </c>
      <c r="E179" s="297">
        <v>-598363</v>
      </c>
      <c r="F179" s="297">
        <v>-637107</v>
      </c>
      <c r="G179" s="297">
        <v>206185</v>
      </c>
      <c r="H179" s="297">
        <v>0</v>
      </c>
      <c r="I179" s="297">
        <v>-4507008</v>
      </c>
      <c r="J179" s="356">
        <v>16477684</v>
      </c>
      <c r="K179" s="357">
        <v>19599965</v>
      </c>
      <c r="L179" s="357">
        <v>13948987</v>
      </c>
      <c r="M179" s="357">
        <v>13344145</v>
      </c>
      <c r="N179" s="357">
        <v>20634611</v>
      </c>
      <c r="O179" s="356">
        <v>1625418</v>
      </c>
      <c r="P179" s="357">
        <v>693744.88</v>
      </c>
      <c r="Q179" s="357">
        <v>931673.12</v>
      </c>
      <c r="R179" s="398">
        <v>6.6799999999999998E-2</v>
      </c>
      <c r="S179" s="399">
        <v>5.3298940000000002E-4</v>
      </c>
      <c r="T179" s="400">
        <v>16477684</v>
      </c>
      <c r="U179" s="400">
        <v>10385402.395209581</v>
      </c>
      <c r="V179" s="401">
        <v>1.5866196968545556</v>
      </c>
      <c r="W179" s="401">
        <v>7.7152503694909322E-2</v>
      </c>
      <c r="X179" s="397">
        <v>312204</v>
      </c>
      <c r="Y179" s="297">
        <v>131217</v>
      </c>
      <c r="Z179" s="297">
        <v>131217</v>
      </c>
      <c r="AA179" s="297">
        <v>16590</v>
      </c>
      <c r="AB179" s="297">
        <v>16590</v>
      </c>
      <c r="AC179" s="297">
        <v>16590</v>
      </c>
      <c r="AD179" s="297">
        <v>0</v>
      </c>
      <c r="AE179" s="297">
        <v>312204</v>
      </c>
      <c r="AF179" s="299">
        <v>1944637</v>
      </c>
      <c r="AG179" s="299">
        <v>663411</v>
      </c>
      <c r="AH179" s="299">
        <v>465418</v>
      </c>
      <c r="AI179" s="299">
        <v>465418</v>
      </c>
      <c r="AJ179" s="299">
        <v>350390</v>
      </c>
      <c r="AK179" s="299">
        <v>0</v>
      </c>
      <c r="AL179" s="299">
        <v>0</v>
      </c>
      <c r="AM179" s="297">
        <v>1944637</v>
      </c>
      <c r="AN179" s="397">
        <v>1347733</v>
      </c>
      <c r="AO179" s="297">
        <v>334390</v>
      </c>
      <c r="AP179" s="297">
        <v>334390</v>
      </c>
      <c r="AQ179" s="297">
        <v>334390</v>
      </c>
      <c r="AR179" s="297">
        <v>172282</v>
      </c>
      <c r="AS179" s="297">
        <v>172282</v>
      </c>
      <c r="AT179" s="297">
        <v>0</v>
      </c>
      <c r="AU179" s="297">
        <v>1347733</v>
      </c>
      <c r="AV179" s="299">
        <v>4004435</v>
      </c>
      <c r="AW179" s="297">
        <v>1995786</v>
      </c>
      <c r="AX179" s="297">
        <v>1033284</v>
      </c>
      <c r="AY179" s="297">
        <v>487683</v>
      </c>
      <c r="AZ179" s="297">
        <v>487683</v>
      </c>
      <c r="BA179" s="297">
        <v>0</v>
      </c>
      <c r="BB179" s="297">
        <v>0</v>
      </c>
      <c r="BC179" s="297">
        <v>4004435</v>
      </c>
      <c r="BD179" s="397">
        <v>23166</v>
      </c>
      <c r="BE179" s="297">
        <v>9606</v>
      </c>
      <c r="BF179" s="297">
        <v>7980</v>
      </c>
      <c r="BG179" s="297">
        <v>5580</v>
      </c>
      <c r="BH179" s="297">
        <v>0</v>
      </c>
      <c r="BI179" s="297">
        <v>0</v>
      </c>
      <c r="BJ179" s="297">
        <v>0</v>
      </c>
      <c r="BK179" s="297">
        <v>23166</v>
      </c>
      <c r="BL179" s="299">
        <v>31596</v>
      </c>
      <c r="BM179" s="297">
        <v>7899</v>
      </c>
      <c r="BN179" s="297">
        <v>7899</v>
      </c>
      <c r="BO179" s="297">
        <v>7899</v>
      </c>
      <c r="BP179" s="297">
        <v>7899</v>
      </c>
      <c r="BQ179" s="297">
        <v>0</v>
      </c>
      <c r="BR179" s="297">
        <v>0</v>
      </c>
      <c r="BS179" s="297">
        <v>31596</v>
      </c>
      <c r="BT179" s="397">
        <v>97282</v>
      </c>
      <c r="BU179" s="297">
        <v>19992</v>
      </c>
      <c r="BV179" s="297">
        <v>19992</v>
      </c>
      <c r="BW179" s="297">
        <v>19992</v>
      </c>
      <c r="BX179" s="297">
        <v>19992</v>
      </c>
      <c r="BY179" s="297">
        <v>17313</v>
      </c>
      <c r="BZ179" s="297">
        <v>0</v>
      </c>
      <c r="CA179" s="297">
        <v>97282</v>
      </c>
      <c r="CB179" s="299">
        <v>306726.39217914001</v>
      </c>
      <c r="CC179" s="297">
        <v>271704</v>
      </c>
      <c r="CD179" s="297">
        <v>21107</v>
      </c>
      <c r="CE179" s="297">
        <v>13916</v>
      </c>
      <c r="CF179" s="297">
        <v>0</v>
      </c>
      <c r="CG179" s="297">
        <v>0</v>
      </c>
      <c r="CH179" s="297">
        <v>0</v>
      </c>
      <c r="CI179" s="297">
        <v>306726.39217914001</v>
      </c>
    </row>
    <row r="180" spans="1:87">
      <c r="A180" s="295">
        <v>35100</v>
      </c>
      <c r="B180" s="296" t="s">
        <v>533</v>
      </c>
      <c r="C180" s="299">
        <v>-40759827</v>
      </c>
      <c r="D180" s="297">
        <v>-19006890</v>
      </c>
      <c r="E180" s="297">
        <v>-6657421</v>
      </c>
      <c r="F180" s="297">
        <v>-9570460</v>
      </c>
      <c r="G180" s="297">
        <v>884095</v>
      </c>
      <c r="H180" s="297">
        <v>0</v>
      </c>
      <c r="I180" s="297">
        <v>-75110503</v>
      </c>
      <c r="J180" s="356">
        <v>359172461</v>
      </c>
      <c r="K180" s="357">
        <v>427230422</v>
      </c>
      <c r="L180" s="357">
        <v>304053170</v>
      </c>
      <c r="M180" s="357">
        <v>290869118</v>
      </c>
      <c r="N180" s="357">
        <v>449783131</v>
      </c>
      <c r="O180" s="356">
        <v>35430060</v>
      </c>
      <c r="P180" s="357">
        <v>13327099.57</v>
      </c>
      <c r="Q180" s="357">
        <v>22102960.43</v>
      </c>
      <c r="R180" s="398">
        <v>6.6799999999999998E-2</v>
      </c>
      <c r="S180" s="399">
        <v>1.16178414E-2</v>
      </c>
      <c r="T180" s="400">
        <v>359172461</v>
      </c>
      <c r="U180" s="400">
        <v>199507478.59281439</v>
      </c>
      <c r="V180" s="401">
        <v>1.8002957259214052</v>
      </c>
      <c r="W180" s="401">
        <v>7.7152503694909322E-2</v>
      </c>
      <c r="X180" s="397">
        <v>5812120</v>
      </c>
      <c r="Y180" s="297">
        <v>4943659</v>
      </c>
      <c r="Z180" s="297">
        <v>289487</v>
      </c>
      <c r="AA180" s="297">
        <v>289487</v>
      </c>
      <c r="AB180" s="297">
        <v>289487</v>
      </c>
      <c r="AC180" s="297">
        <v>0</v>
      </c>
      <c r="AD180" s="297">
        <v>0</v>
      </c>
      <c r="AE180" s="297">
        <v>5812120</v>
      </c>
      <c r="AF180" s="299">
        <v>18264022</v>
      </c>
      <c r="AG180" s="299">
        <v>4039702</v>
      </c>
      <c r="AH180" s="299">
        <v>4039702</v>
      </c>
      <c r="AI180" s="299">
        <v>3687412</v>
      </c>
      <c r="AJ180" s="299">
        <v>3248603</v>
      </c>
      <c r="AK180" s="299">
        <v>3248603</v>
      </c>
      <c r="AL180" s="299">
        <v>0</v>
      </c>
      <c r="AM180" s="297">
        <v>18264022</v>
      </c>
      <c r="AN180" s="397">
        <v>29377215</v>
      </c>
      <c r="AO180" s="297">
        <v>7288863</v>
      </c>
      <c r="AP180" s="297">
        <v>7288863</v>
      </c>
      <c r="AQ180" s="297">
        <v>7288863</v>
      </c>
      <c r="AR180" s="297">
        <v>3755312</v>
      </c>
      <c r="AS180" s="297">
        <v>3755312</v>
      </c>
      <c r="AT180" s="297">
        <v>0</v>
      </c>
      <c r="AU180" s="297">
        <v>29377215</v>
      </c>
      <c r="AV180" s="299">
        <v>87286714</v>
      </c>
      <c r="AW180" s="297">
        <v>43503173</v>
      </c>
      <c r="AX180" s="297">
        <v>22523009</v>
      </c>
      <c r="AY180" s="297">
        <v>10630266</v>
      </c>
      <c r="AZ180" s="297">
        <v>10630266</v>
      </c>
      <c r="BA180" s="297">
        <v>0</v>
      </c>
      <c r="BB180" s="297">
        <v>0</v>
      </c>
      <c r="BC180" s="297">
        <v>87286714</v>
      </c>
      <c r="BD180" s="397">
        <v>504947</v>
      </c>
      <c r="BE180" s="297">
        <v>209380</v>
      </c>
      <c r="BF180" s="297">
        <v>173938</v>
      </c>
      <c r="BG180" s="297">
        <v>121629</v>
      </c>
      <c r="BH180" s="297">
        <v>0</v>
      </c>
      <c r="BI180" s="297">
        <v>0</v>
      </c>
      <c r="BJ180" s="297">
        <v>0</v>
      </c>
      <c r="BK180" s="297">
        <v>504947</v>
      </c>
      <c r="BL180" s="299">
        <v>688680</v>
      </c>
      <c r="BM180" s="297">
        <v>172170</v>
      </c>
      <c r="BN180" s="297">
        <v>172170</v>
      </c>
      <c r="BO180" s="297">
        <v>172170</v>
      </c>
      <c r="BP180" s="297">
        <v>172170</v>
      </c>
      <c r="BQ180" s="297">
        <v>0</v>
      </c>
      <c r="BR180" s="297">
        <v>0</v>
      </c>
      <c r="BS180" s="297">
        <v>688680</v>
      </c>
      <c r="BT180" s="397">
        <v>2120502</v>
      </c>
      <c r="BU180" s="297">
        <v>435779</v>
      </c>
      <c r="BV180" s="297">
        <v>435779</v>
      </c>
      <c r="BW180" s="297">
        <v>435779</v>
      </c>
      <c r="BX180" s="297">
        <v>435779</v>
      </c>
      <c r="BY180" s="297">
        <v>377385</v>
      </c>
      <c r="BZ180" s="297">
        <v>0</v>
      </c>
      <c r="CA180" s="297">
        <v>2120502</v>
      </c>
      <c r="CB180" s="299">
        <v>6685871.38418034</v>
      </c>
      <c r="CC180" s="297">
        <v>5922463</v>
      </c>
      <c r="CD180" s="297">
        <v>460077</v>
      </c>
      <c r="CE180" s="297">
        <v>303332</v>
      </c>
      <c r="CF180" s="297">
        <v>0</v>
      </c>
      <c r="CG180" s="297">
        <v>0</v>
      </c>
      <c r="CH180" s="297">
        <v>0</v>
      </c>
      <c r="CI180" s="297">
        <v>6685871.38418034</v>
      </c>
    </row>
    <row r="181" spans="1:87">
      <c r="A181" s="295">
        <v>35105</v>
      </c>
      <c r="B181" s="296" t="s">
        <v>534</v>
      </c>
      <c r="C181" s="299">
        <v>-4031735</v>
      </c>
      <c r="D181" s="297">
        <v>-1214053</v>
      </c>
      <c r="E181" s="297">
        <v>-343898</v>
      </c>
      <c r="F181" s="297">
        <v>-627461</v>
      </c>
      <c r="G181" s="297">
        <v>280341</v>
      </c>
      <c r="H181" s="297">
        <v>0</v>
      </c>
      <c r="I181" s="297">
        <v>-5936806</v>
      </c>
      <c r="J181" s="356">
        <v>30958415</v>
      </c>
      <c r="K181" s="357">
        <v>36824584</v>
      </c>
      <c r="L181" s="357">
        <v>26207477</v>
      </c>
      <c r="M181" s="357">
        <v>25071095</v>
      </c>
      <c r="N181" s="357">
        <v>38768486</v>
      </c>
      <c r="O181" s="356">
        <v>3053849</v>
      </c>
      <c r="P181" s="357">
        <v>1205715.9099999999</v>
      </c>
      <c r="Q181" s="357">
        <v>1848133.09</v>
      </c>
      <c r="R181" s="398">
        <v>6.6799999999999998E-2</v>
      </c>
      <c r="S181" s="399">
        <v>1.0013851000000001E-3</v>
      </c>
      <c r="T181" s="400">
        <v>30958415</v>
      </c>
      <c r="U181" s="400">
        <v>18049639.371257484</v>
      </c>
      <c r="V181" s="401">
        <v>1.7151819137892941</v>
      </c>
      <c r="W181" s="401">
        <v>7.7152503694909322E-2</v>
      </c>
      <c r="X181" s="397">
        <v>400922</v>
      </c>
      <c r="Y181" s="297">
        <v>182194</v>
      </c>
      <c r="Z181" s="297">
        <v>182194</v>
      </c>
      <c r="AA181" s="297">
        <v>18267</v>
      </c>
      <c r="AB181" s="297">
        <v>18267</v>
      </c>
      <c r="AC181" s="297">
        <v>0</v>
      </c>
      <c r="AD181" s="297">
        <v>0</v>
      </c>
      <c r="AE181" s="297">
        <v>400922</v>
      </c>
      <c r="AF181" s="299">
        <v>936950</v>
      </c>
      <c r="AG181" s="299">
        <v>622772</v>
      </c>
      <c r="AH181" s="299">
        <v>81217</v>
      </c>
      <c r="AI181" s="299">
        <v>81217</v>
      </c>
      <c r="AJ181" s="299">
        <v>75872</v>
      </c>
      <c r="AK181" s="299">
        <v>75872</v>
      </c>
      <c r="AL181" s="299">
        <v>0</v>
      </c>
      <c r="AM181" s="297">
        <v>936950</v>
      </c>
      <c r="AN181" s="397">
        <v>2532132</v>
      </c>
      <c r="AO181" s="297">
        <v>628254</v>
      </c>
      <c r="AP181" s="297">
        <v>628254</v>
      </c>
      <c r="AQ181" s="297">
        <v>628254</v>
      </c>
      <c r="AR181" s="297">
        <v>323684</v>
      </c>
      <c r="AS181" s="297">
        <v>323684</v>
      </c>
      <c r="AT181" s="297">
        <v>0</v>
      </c>
      <c r="AU181" s="297">
        <v>2532132</v>
      </c>
      <c r="AV181" s="299">
        <v>7523568</v>
      </c>
      <c r="AW181" s="297">
        <v>3749701</v>
      </c>
      <c r="AX181" s="297">
        <v>1941342</v>
      </c>
      <c r="AY181" s="297">
        <v>916262</v>
      </c>
      <c r="AZ181" s="297">
        <v>916262</v>
      </c>
      <c r="BA181" s="297">
        <v>0</v>
      </c>
      <c r="BB181" s="297">
        <v>0</v>
      </c>
      <c r="BC181" s="297">
        <v>7523568</v>
      </c>
      <c r="BD181" s="397">
        <v>43523</v>
      </c>
      <c r="BE181" s="297">
        <v>18047</v>
      </c>
      <c r="BF181" s="297">
        <v>14992</v>
      </c>
      <c r="BG181" s="297">
        <v>10484</v>
      </c>
      <c r="BH181" s="297">
        <v>0</v>
      </c>
      <c r="BI181" s="297">
        <v>0</v>
      </c>
      <c r="BJ181" s="297">
        <v>0</v>
      </c>
      <c r="BK181" s="297">
        <v>43523</v>
      </c>
      <c r="BL181" s="299">
        <v>59360</v>
      </c>
      <c r="BM181" s="297">
        <v>14840</v>
      </c>
      <c r="BN181" s="297">
        <v>14840</v>
      </c>
      <c r="BO181" s="297">
        <v>14840</v>
      </c>
      <c r="BP181" s="297">
        <v>14840</v>
      </c>
      <c r="BQ181" s="297">
        <v>0</v>
      </c>
      <c r="BR181" s="297">
        <v>0</v>
      </c>
      <c r="BS181" s="297">
        <v>59360</v>
      </c>
      <c r="BT181" s="397">
        <v>182774</v>
      </c>
      <c r="BU181" s="297">
        <v>37561</v>
      </c>
      <c r="BV181" s="297">
        <v>37561</v>
      </c>
      <c r="BW181" s="297">
        <v>37561</v>
      </c>
      <c r="BX181" s="297">
        <v>37561</v>
      </c>
      <c r="BY181" s="297">
        <v>32528</v>
      </c>
      <c r="BZ181" s="297">
        <v>0</v>
      </c>
      <c r="CA181" s="297">
        <v>182774</v>
      </c>
      <c r="CB181" s="299">
        <v>576280.20164181001</v>
      </c>
      <c r="CC181" s="297">
        <v>510479</v>
      </c>
      <c r="CD181" s="297">
        <v>39656</v>
      </c>
      <c r="CE181" s="297">
        <v>26145</v>
      </c>
      <c r="CF181" s="297">
        <v>0</v>
      </c>
      <c r="CG181" s="297">
        <v>0</v>
      </c>
      <c r="CH181" s="297">
        <v>0</v>
      </c>
      <c r="CI181" s="297">
        <v>576280.20164181001</v>
      </c>
    </row>
    <row r="182" spans="1:87">
      <c r="A182" s="295">
        <v>35106</v>
      </c>
      <c r="B182" s="296" t="s">
        <v>535</v>
      </c>
      <c r="C182" s="299">
        <v>-1055037</v>
      </c>
      <c r="D182" s="297">
        <v>-515242</v>
      </c>
      <c r="E182" s="297">
        <v>-202222</v>
      </c>
      <c r="F182" s="297">
        <v>-177507</v>
      </c>
      <c r="G182" s="297">
        <v>15678</v>
      </c>
      <c r="H182" s="297">
        <v>0</v>
      </c>
      <c r="I182" s="297">
        <v>-1934330</v>
      </c>
      <c r="J182" s="356">
        <v>7634841</v>
      </c>
      <c r="K182" s="357">
        <v>9081532</v>
      </c>
      <c r="L182" s="357">
        <v>6463184</v>
      </c>
      <c r="M182" s="357">
        <v>6182933</v>
      </c>
      <c r="N182" s="357">
        <v>9560929</v>
      </c>
      <c r="O182" s="356">
        <v>753128</v>
      </c>
      <c r="P182" s="357">
        <v>269168.86</v>
      </c>
      <c r="Q182" s="357">
        <v>483959.14</v>
      </c>
      <c r="R182" s="398">
        <v>6.6799999999999998E-2</v>
      </c>
      <c r="S182" s="399">
        <v>2.469576E-4</v>
      </c>
      <c r="T182" s="400">
        <v>7634841</v>
      </c>
      <c r="U182" s="400">
        <v>4029473.9520958085</v>
      </c>
      <c r="V182" s="401">
        <v>1.8947488160406074</v>
      </c>
      <c r="W182" s="401">
        <v>7.7152503694909322E-2</v>
      </c>
      <c r="X182" s="397">
        <v>162331</v>
      </c>
      <c r="Y182" s="297">
        <v>56734</v>
      </c>
      <c r="Z182" s="297">
        <v>35199</v>
      </c>
      <c r="AA182" s="297">
        <v>35199</v>
      </c>
      <c r="AB182" s="297">
        <v>35199</v>
      </c>
      <c r="AC182" s="297">
        <v>0</v>
      </c>
      <c r="AD182" s="297">
        <v>0</v>
      </c>
      <c r="AE182" s="297">
        <v>162331</v>
      </c>
      <c r="AF182" s="299">
        <v>764743</v>
      </c>
      <c r="AG182" s="299">
        <v>226134</v>
      </c>
      <c r="AH182" s="299">
        <v>226134</v>
      </c>
      <c r="AI182" s="299">
        <v>168135</v>
      </c>
      <c r="AJ182" s="299">
        <v>72170</v>
      </c>
      <c r="AK182" s="299">
        <v>72170</v>
      </c>
      <c r="AL182" s="299">
        <v>0</v>
      </c>
      <c r="AM182" s="297">
        <v>764743</v>
      </c>
      <c r="AN182" s="397">
        <v>624464</v>
      </c>
      <c r="AO182" s="297">
        <v>154938</v>
      </c>
      <c r="AP182" s="297">
        <v>154938</v>
      </c>
      <c r="AQ182" s="297">
        <v>154938</v>
      </c>
      <c r="AR182" s="297">
        <v>79826</v>
      </c>
      <c r="AS182" s="297">
        <v>79826</v>
      </c>
      <c r="AT182" s="297">
        <v>0</v>
      </c>
      <c r="AU182" s="297">
        <v>624464</v>
      </c>
      <c r="AV182" s="299">
        <v>1855432</v>
      </c>
      <c r="AW182" s="297">
        <v>924736</v>
      </c>
      <c r="AX182" s="297">
        <v>478766</v>
      </c>
      <c r="AY182" s="297">
        <v>225965</v>
      </c>
      <c r="AZ182" s="297">
        <v>225965</v>
      </c>
      <c r="BA182" s="297">
        <v>0</v>
      </c>
      <c r="BB182" s="297">
        <v>0</v>
      </c>
      <c r="BC182" s="297">
        <v>1855432</v>
      </c>
      <c r="BD182" s="397">
        <v>10733</v>
      </c>
      <c r="BE182" s="297">
        <v>4451</v>
      </c>
      <c r="BF182" s="297">
        <v>3697</v>
      </c>
      <c r="BG182" s="297">
        <v>2585</v>
      </c>
      <c r="BH182" s="297">
        <v>0</v>
      </c>
      <c r="BI182" s="297">
        <v>0</v>
      </c>
      <c r="BJ182" s="297">
        <v>0</v>
      </c>
      <c r="BK182" s="297">
        <v>10733</v>
      </c>
      <c r="BL182" s="299">
        <v>14640</v>
      </c>
      <c r="BM182" s="297">
        <v>3660</v>
      </c>
      <c r="BN182" s="297">
        <v>3660</v>
      </c>
      <c r="BO182" s="297">
        <v>3660</v>
      </c>
      <c r="BP182" s="297">
        <v>3660</v>
      </c>
      <c r="BQ182" s="297">
        <v>0</v>
      </c>
      <c r="BR182" s="297">
        <v>0</v>
      </c>
      <c r="BS182" s="297">
        <v>14640</v>
      </c>
      <c r="BT182" s="397">
        <v>45075</v>
      </c>
      <c r="BU182" s="297">
        <v>9263</v>
      </c>
      <c r="BV182" s="297">
        <v>9263</v>
      </c>
      <c r="BW182" s="297">
        <v>9263</v>
      </c>
      <c r="BX182" s="297">
        <v>9263</v>
      </c>
      <c r="BY182" s="297">
        <v>8022</v>
      </c>
      <c r="BZ182" s="297">
        <v>0</v>
      </c>
      <c r="CA182" s="297">
        <v>45075</v>
      </c>
      <c r="CB182" s="299">
        <v>142119.92521655999</v>
      </c>
      <c r="CC182" s="297">
        <v>125892</v>
      </c>
      <c r="CD182" s="297">
        <v>9780</v>
      </c>
      <c r="CE182" s="297">
        <v>6448</v>
      </c>
      <c r="CF182" s="297">
        <v>0</v>
      </c>
      <c r="CG182" s="297">
        <v>0</v>
      </c>
      <c r="CH182" s="297">
        <v>0</v>
      </c>
      <c r="CI182" s="297">
        <v>142119.92521655999</v>
      </c>
    </row>
    <row r="183" spans="1:87">
      <c r="A183" s="295">
        <v>35200</v>
      </c>
      <c r="B183" s="296" t="s">
        <v>536</v>
      </c>
      <c r="C183" s="299">
        <v>-1931329</v>
      </c>
      <c r="D183" s="297">
        <v>-1055222</v>
      </c>
      <c r="E183" s="297">
        <v>-537856</v>
      </c>
      <c r="F183" s="297">
        <v>-507888</v>
      </c>
      <c r="G183" s="297">
        <v>102001</v>
      </c>
      <c r="H183" s="297">
        <v>0</v>
      </c>
      <c r="I183" s="297">
        <v>-3930294</v>
      </c>
      <c r="J183" s="356">
        <v>13298021</v>
      </c>
      <c r="K183" s="357">
        <v>15817803</v>
      </c>
      <c r="L183" s="357">
        <v>11257281</v>
      </c>
      <c r="M183" s="357">
        <v>10769154</v>
      </c>
      <c r="N183" s="357">
        <v>16652795</v>
      </c>
      <c r="O183" s="356">
        <v>1311764</v>
      </c>
      <c r="P183" s="357">
        <v>577293.77</v>
      </c>
      <c r="Q183" s="357">
        <v>734470.23</v>
      </c>
      <c r="R183" s="398">
        <v>6.6799999999999998E-2</v>
      </c>
      <c r="S183" s="399">
        <v>4.301396E-4</v>
      </c>
      <c r="T183" s="400">
        <v>13298021</v>
      </c>
      <c r="U183" s="400">
        <v>8642122.3053892218</v>
      </c>
      <c r="V183" s="401">
        <v>1.5387448279582161</v>
      </c>
      <c r="W183" s="401">
        <v>7.7152503694909322E-2</v>
      </c>
      <c r="X183" s="397">
        <v>101591</v>
      </c>
      <c r="Y183" s="297">
        <v>101591</v>
      </c>
      <c r="Z183" s="297">
        <v>0</v>
      </c>
      <c r="AA183" s="297">
        <v>0</v>
      </c>
      <c r="AB183" s="297">
        <v>0</v>
      </c>
      <c r="AC183" s="297">
        <v>0</v>
      </c>
      <c r="AD183" s="297">
        <v>0</v>
      </c>
      <c r="AE183" s="297">
        <v>101591</v>
      </c>
      <c r="AF183" s="299">
        <v>1712009</v>
      </c>
      <c r="AG183" s="299">
        <v>490358</v>
      </c>
      <c r="AH183" s="299">
        <v>490358</v>
      </c>
      <c r="AI183" s="299">
        <v>417176</v>
      </c>
      <c r="AJ183" s="299">
        <v>263109</v>
      </c>
      <c r="AK183" s="299">
        <v>51008</v>
      </c>
      <c r="AL183" s="299">
        <v>0</v>
      </c>
      <c r="AM183" s="297">
        <v>1712009</v>
      </c>
      <c r="AN183" s="397">
        <v>1087664</v>
      </c>
      <c r="AO183" s="297">
        <v>269863</v>
      </c>
      <c r="AP183" s="297">
        <v>269863</v>
      </c>
      <c r="AQ183" s="297">
        <v>269863</v>
      </c>
      <c r="AR183" s="297">
        <v>139037</v>
      </c>
      <c r="AS183" s="297">
        <v>139037</v>
      </c>
      <c r="AT183" s="297">
        <v>0</v>
      </c>
      <c r="AU183" s="297">
        <v>1087664</v>
      </c>
      <c r="AV183" s="299">
        <v>3231708</v>
      </c>
      <c r="AW183" s="297">
        <v>1610664</v>
      </c>
      <c r="AX183" s="297">
        <v>833893</v>
      </c>
      <c r="AY183" s="297">
        <v>393576</v>
      </c>
      <c r="AZ183" s="297">
        <v>393576</v>
      </c>
      <c r="BA183" s="297">
        <v>0</v>
      </c>
      <c r="BB183" s="297">
        <v>0</v>
      </c>
      <c r="BC183" s="297">
        <v>3231708</v>
      </c>
      <c r="BD183" s="397">
        <v>18695</v>
      </c>
      <c r="BE183" s="297">
        <v>7752</v>
      </c>
      <c r="BF183" s="297">
        <v>6440</v>
      </c>
      <c r="BG183" s="297">
        <v>4503</v>
      </c>
      <c r="BH183" s="297">
        <v>0</v>
      </c>
      <c r="BI183" s="297">
        <v>0</v>
      </c>
      <c r="BJ183" s="297">
        <v>0</v>
      </c>
      <c r="BK183" s="297">
        <v>18695</v>
      </c>
      <c r="BL183" s="299">
        <v>25496</v>
      </c>
      <c r="BM183" s="297">
        <v>6374</v>
      </c>
      <c r="BN183" s="297">
        <v>6374</v>
      </c>
      <c r="BO183" s="297">
        <v>6374</v>
      </c>
      <c r="BP183" s="297">
        <v>6374</v>
      </c>
      <c r="BQ183" s="297">
        <v>0</v>
      </c>
      <c r="BR183" s="297">
        <v>0</v>
      </c>
      <c r="BS183" s="297">
        <v>25496</v>
      </c>
      <c r="BT183" s="397">
        <v>78510</v>
      </c>
      <c r="BU183" s="297">
        <v>16134</v>
      </c>
      <c r="BV183" s="297">
        <v>16134</v>
      </c>
      <c r="BW183" s="297">
        <v>16134</v>
      </c>
      <c r="BX183" s="297">
        <v>16134</v>
      </c>
      <c r="BY183" s="297">
        <v>13972</v>
      </c>
      <c r="BZ183" s="297">
        <v>0</v>
      </c>
      <c r="CA183" s="297">
        <v>78510</v>
      </c>
      <c r="CB183" s="299">
        <v>247538.07044076</v>
      </c>
      <c r="CC183" s="297">
        <v>219274</v>
      </c>
      <c r="CD183" s="297">
        <v>17034</v>
      </c>
      <c r="CE183" s="297">
        <v>11231</v>
      </c>
      <c r="CF183" s="297">
        <v>0</v>
      </c>
      <c r="CG183" s="297">
        <v>0</v>
      </c>
      <c r="CH183" s="297">
        <v>0</v>
      </c>
      <c r="CI183" s="297">
        <v>247538.07044076</v>
      </c>
    </row>
    <row r="184" spans="1:87">
      <c r="A184" s="295">
        <v>35300</v>
      </c>
      <c r="B184" s="296" t="s">
        <v>537</v>
      </c>
      <c r="C184" s="299">
        <v>-12533546</v>
      </c>
      <c r="D184" s="297">
        <v>-7404825</v>
      </c>
      <c r="E184" s="297">
        <v>-4465595</v>
      </c>
      <c r="F184" s="297">
        <v>-4114885</v>
      </c>
      <c r="G184" s="297">
        <v>-424692</v>
      </c>
      <c r="H184" s="297">
        <v>0</v>
      </c>
      <c r="I184" s="297">
        <v>-28943543</v>
      </c>
      <c r="J184" s="356">
        <v>99331650</v>
      </c>
      <c r="K184" s="357">
        <v>118153554</v>
      </c>
      <c r="L184" s="357">
        <v>84088026</v>
      </c>
      <c r="M184" s="357">
        <v>80441884</v>
      </c>
      <c r="N184" s="357">
        <v>124390663</v>
      </c>
      <c r="O184" s="356">
        <v>9798430</v>
      </c>
      <c r="P184" s="357">
        <v>3660187.16</v>
      </c>
      <c r="Q184" s="357">
        <v>6138242.8399999999</v>
      </c>
      <c r="R184" s="398">
        <v>6.6799999999999998E-2</v>
      </c>
      <c r="S184" s="399">
        <v>3.2129951000000002E-3</v>
      </c>
      <c r="T184" s="400">
        <v>99331650</v>
      </c>
      <c r="U184" s="400">
        <v>54793220.958083838</v>
      </c>
      <c r="V184" s="401">
        <v>1.8128456086928624</v>
      </c>
      <c r="W184" s="401">
        <v>7.7152503694909322E-2</v>
      </c>
      <c r="X184" s="397">
        <v>2931697</v>
      </c>
      <c r="Y184" s="297">
        <v>2553023</v>
      </c>
      <c r="Z184" s="297">
        <v>378674</v>
      </c>
      <c r="AA184" s="297">
        <v>0</v>
      </c>
      <c r="AB184" s="297">
        <v>0</v>
      </c>
      <c r="AC184" s="297">
        <v>0</v>
      </c>
      <c r="AD184" s="297">
        <v>0</v>
      </c>
      <c r="AE184" s="297">
        <v>2931697</v>
      </c>
      <c r="AF184" s="299">
        <v>14546567</v>
      </c>
      <c r="AG184" s="299">
        <v>3564159</v>
      </c>
      <c r="AH184" s="299">
        <v>3564159</v>
      </c>
      <c r="AI184" s="299">
        <v>3564159</v>
      </c>
      <c r="AJ184" s="299">
        <v>2286472</v>
      </c>
      <c r="AK184" s="299">
        <v>1567618</v>
      </c>
      <c r="AL184" s="299">
        <v>0</v>
      </c>
      <c r="AM184" s="297">
        <v>14546567</v>
      </c>
      <c r="AN184" s="397">
        <v>8124474</v>
      </c>
      <c r="AO184" s="297">
        <v>2015786</v>
      </c>
      <c r="AP184" s="297">
        <v>2015786</v>
      </c>
      <c r="AQ184" s="297">
        <v>2015786</v>
      </c>
      <c r="AR184" s="297">
        <v>1038558</v>
      </c>
      <c r="AS184" s="297">
        <v>1038558</v>
      </c>
      <c r="AT184" s="297">
        <v>0</v>
      </c>
      <c r="AU184" s="297">
        <v>8124474</v>
      </c>
      <c r="AV184" s="299">
        <v>24139750</v>
      </c>
      <c r="AW184" s="297">
        <v>12031106</v>
      </c>
      <c r="AX184" s="297">
        <v>6228895</v>
      </c>
      <c r="AY184" s="297">
        <v>2939874</v>
      </c>
      <c r="AZ184" s="297">
        <v>2939874</v>
      </c>
      <c r="BA184" s="297">
        <v>0</v>
      </c>
      <c r="BB184" s="297">
        <v>0</v>
      </c>
      <c r="BC184" s="297">
        <v>24139750</v>
      </c>
      <c r="BD184" s="397">
        <v>139646</v>
      </c>
      <c r="BE184" s="297">
        <v>57905</v>
      </c>
      <c r="BF184" s="297">
        <v>48104</v>
      </c>
      <c r="BG184" s="297">
        <v>33637</v>
      </c>
      <c r="BH184" s="297">
        <v>0</v>
      </c>
      <c r="BI184" s="297">
        <v>0</v>
      </c>
      <c r="BJ184" s="297">
        <v>0</v>
      </c>
      <c r="BK184" s="297">
        <v>139646</v>
      </c>
      <c r="BL184" s="299">
        <v>190460</v>
      </c>
      <c r="BM184" s="297">
        <v>47615</v>
      </c>
      <c r="BN184" s="297">
        <v>47615</v>
      </c>
      <c r="BO184" s="297">
        <v>47615</v>
      </c>
      <c r="BP184" s="297">
        <v>47615</v>
      </c>
      <c r="BQ184" s="297">
        <v>0</v>
      </c>
      <c r="BR184" s="297">
        <v>0</v>
      </c>
      <c r="BS184" s="297">
        <v>190460</v>
      </c>
      <c r="BT184" s="397">
        <v>586440</v>
      </c>
      <c r="BU184" s="297">
        <v>120518</v>
      </c>
      <c r="BV184" s="297">
        <v>120518</v>
      </c>
      <c r="BW184" s="297">
        <v>120518</v>
      </c>
      <c r="BX184" s="297">
        <v>120518</v>
      </c>
      <c r="BY184" s="297">
        <v>104369</v>
      </c>
      <c r="BZ184" s="297">
        <v>0</v>
      </c>
      <c r="CA184" s="297">
        <v>586440</v>
      </c>
      <c r="CB184" s="299">
        <v>1849024.3804328102</v>
      </c>
      <c r="CC184" s="297">
        <v>1637899</v>
      </c>
      <c r="CD184" s="297">
        <v>127237</v>
      </c>
      <c r="CE184" s="297">
        <v>83888</v>
      </c>
      <c r="CF184" s="297">
        <v>0</v>
      </c>
      <c r="CG184" s="297">
        <v>0</v>
      </c>
      <c r="CH184" s="297">
        <v>0</v>
      </c>
      <c r="CI184" s="297">
        <v>1849024.3804328102</v>
      </c>
    </row>
    <row r="185" spans="1:87">
      <c r="A185" s="295">
        <v>35305</v>
      </c>
      <c r="B185" s="296" t="s">
        <v>538</v>
      </c>
      <c r="C185" s="299">
        <v>-4433255</v>
      </c>
      <c r="D185" s="297">
        <v>-1234998</v>
      </c>
      <c r="E185" s="297">
        <v>-187793</v>
      </c>
      <c r="F185" s="297">
        <v>-487949</v>
      </c>
      <c r="G185" s="297">
        <v>858756</v>
      </c>
      <c r="H185" s="297">
        <v>0</v>
      </c>
      <c r="I185" s="297">
        <v>-5485239</v>
      </c>
      <c r="J185" s="356">
        <v>39684162</v>
      </c>
      <c r="K185" s="357">
        <v>47203733</v>
      </c>
      <c r="L185" s="357">
        <v>33594154</v>
      </c>
      <c r="M185" s="357">
        <v>32137478</v>
      </c>
      <c r="N185" s="357">
        <v>49695532</v>
      </c>
      <c r="O185" s="356">
        <v>3914588</v>
      </c>
      <c r="P185" s="357">
        <v>1573838.11</v>
      </c>
      <c r="Q185" s="357">
        <v>2340749.8899999997</v>
      </c>
      <c r="R185" s="398">
        <v>6.6799999999999998E-2</v>
      </c>
      <c r="S185" s="399">
        <v>1.2836293E-3</v>
      </c>
      <c r="T185" s="400">
        <v>39684162</v>
      </c>
      <c r="U185" s="400">
        <v>23560450.748502996</v>
      </c>
      <c r="V185" s="401">
        <v>1.6843549566861105</v>
      </c>
      <c r="W185" s="401">
        <v>7.7152503694909322E-2</v>
      </c>
      <c r="X185" s="397">
        <v>2567389</v>
      </c>
      <c r="Y185" s="297">
        <v>680480</v>
      </c>
      <c r="Z185" s="297">
        <v>680480</v>
      </c>
      <c r="AA185" s="297">
        <v>402143</v>
      </c>
      <c r="AB185" s="297">
        <v>402143</v>
      </c>
      <c r="AC185" s="297">
        <v>402143</v>
      </c>
      <c r="AD185" s="297">
        <v>0</v>
      </c>
      <c r="AE185" s="297">
        <v>2567389</v>
      </c>
      <c r="AF185" s="299">
        <v>1129620</v>
      </c>
      <c r="AG185" s="299">
        <v>510397</v>
      </c>
      <c r="AH185" s="299">
        <v>229802</v>
      </c>
      <c r="AI185" s="299">
        <v>229802</v>
      </c>
      <c r="AJ185" s="299">
        <v>159619</v>
      </c>
      <c r="AK185" s="299">
        <v>0</v>
      </c>
      <c r="AL185" s="299">
        <v>0</v>
      </c>
      <c r="AM185" s="297">
        <v>1129620</v>
      </c>
      <c r="AN185" s="397">
        <v>3245823</v>
      </c>
      <c r="AO185" s="297">
        <v>805330</v>
      </c>
      <c r="AP185" s="297">
        <v>805330</v>
      </c>
      <c r="AQ185" s="297">
        <v>805330</v>
      </c>
      <c r="AR185" s="297">
        <v>414916</v>
      </c>
      <c r="AS185" s="297">
        <v>414916</v>
      </c>
      <c r="AT185" s="297">
        <v>0</v>
      </c>
      <c r="AU185" s="297">
        <v>3245823</v>
      </c>
      <c r="AV185" s="299">
        <v>9644114</v>
      </c>
      <c r="AW185" s="297">
        <v>4806568</v>
      </c>
      <c r="AX185" s="297">
        <v>2488517</v>
      </c>
      <c r="AY185" s="297">
        <v>1174514</v>
      </c>
      <c r="AZ185" s="297">
        <v>1174514</v>
      </c>
      <c r="BA185" s="297">
        <v>0</v>
      </c>
      <c r="BB185" s="297">
        <v>0</v>
      </c>
      <c r="BC185" s="297">
        <v>9644114</v>
      </c>
      <c r="BD185" s="397">
        <v>55790</v>
      </c>
      <c r="BE185" s="297">
        <v>23134</v>
      </c>
      <c r="BF185" s="297">
        <v>19218</v>
      </c>
      <c r="BG185" s="297">
        <v>13438</v>
      </c>
      <c r="BH185" s="297">
        <v>0</v>
      </c>
      <c r="BI185" s="297">
        <v>0</v>
      </c>
      <c r="BJ185" s="297">
        <v>0</v>
      </c>
      <c r="BK185" s="297">
        <v>55790</v>
      </c>
      <c r="BL185" s="299">
        <v>76092</v>
      </c>
      <c r="BM185" s="297">
        <v>19023</v>
      </c>
      <c r="BN185" s="297">
        <v>19023</v>
      </c>
      <c r="BO185" s="297">
        <v>19023</v>
      </c>
      <c r="BP185" s="297">
        <v>19023</v>
      </c>
      <c r="BQ185" s="297">
        <v>0</v>
      </c>
      <c r="BR185" s="297">
        <v>0</v>
      </c>
      <c r="BS185" s="297">
        <v>76092</v>
      </c>
      <c r="BT185" s="397">
        <v>234290</v>
      </c>
      <c r="BU185" s="297">
        <v>48148</v>
      </c>
      <c r="BV185" s="297">
        <v>48148</v>
      </c>
      <c r="BW185" s="297">
        <v>48148</v>
      </c>
      <c r="BX185" s="297">
        <v>48148</v>
      </c>
      <c r="BY185" s="297">
        <v>41696</v>
      </c>
      <c r="BZ185" s="297">
        <v>0</v>
      </c>
      <c r="CA185" s="297">
        <v>234290</v>
      </c>
      <c r="CB185" s="299">
        <v>738706.96881482995</v>
      </c>
      <c r="CC185" s="297">
        <v>654360</v>
      </c>
      <c r="CD185" s="297">
        <v>50833</v>
      </c>
      <c r="CE185" s="297">
        <v>33514</v>
      </c>
      <c r="CF185" s="297">
        <v>0</v>
      </c>
      <c r="CG185" s="297">
        <v>0</v>
      </c>
      <c r="CH185" s="297">
        <v>0</v>
      </c>
      <c r="CI185" s="297">
        <v>738706.96881482995</v>
      </c>
    </row>
    <row r="186" spans="1:87">
      <c r="A186" s="295">
        <v>35400</v>
      </c>
      <c r="B186" s="296" t="s">
        <v>539</v>
      </c>
      <c r="C186" s="299">
        <v>-10111615</v>
      </c>
      <c r="D186" s="297">
        <v>-4509263</v>
      </c>
      <c r="E186" s="297">
        <v>-1418830</v>
      </c>
      <c r="F186" s="297">
        <v>-1750554</v>
      </c>
      <c r="G186" s="297">
        <v>373549</v>
      </c>
      <c r="H186" s="297">
        <v>0</v>
      </c>
      <c r="I186" s="297">
        <v>-17416713</v>
      </c>
      <c r="J186" s="356">
        <v>78447719</v>
      </c>
      <c r="K186" s="357">
        <v>93312421</v>
      </c>
      <c r="L186" s="357">
        <v>66408982</v>
      </c>
      <c r="M186" s="357">
        <v>63529421</v>
      </c>
      <c r="N186" s="357">
        <v>98238212</v>
      </c>
      <c r="O186" s="356">
        <v>7738364</v>
      </c>
      <c r="P186" s="357">
        <v>3023642.25</v>
      </c>
      <c r="Q186" s="357">
        <v>4714721.75</v>
      </c>
      <c r="R186" s="398">
        <v>6.6799999999999998E-2</v>
      </c>
      <c r="S186" s="399">
        <v>2.5374806000000001E-3</v>
      </c>
      <c r="T186" s="400">
        <v>78447719</v>
      </c>
      <c r="U186" s="400">
        <v>45264105.538922153</v>
      </c>
      <c r="V186" s="401">
        <v>1.7331109952574582</v>
      </c>
      <c r="W186" s="401">
        <v>7.7152503694909322E-2</v>
      </c>
      <c r="X186" s="397">
        <v>1055400</v>
      </c>
      <c r="Y186" s="297">
        <v>387816</v>
      </c>
      <c r="Z186" s="297">
        <v>222528</v>
      </c>
      <c r="AA186" s="297">
        <v>222528</v>
      </c>
      <c r="AB186" s="297">
        <v>222528</v>
      </c>
      <c r="AC186" s="297">
        <v>0</v>
      </c>
      <c r="AD186" s="297">
        <v>0</v>
      </c>
      <c r="AE186" s="297">
        <v>1055400</v>
      </c>
      <c r="AF186" s="299">
        <v>4786698</v>
      </c>
      <c r="AG186" s="299">
        <v>1399544</v>
      </c>
      <c r="AH186" s="299">
        <v>1399544</v>
      </c>
      <c r="AI186" s="299">
        <v>929444</v>
      </c>
      <c r="AJ186" s="299">
        <v>529083</v>
      </c>
      <c r="AK186" s="299">
        <v>529083</v>
      </c>
      <c r="AL186" s="299">
        <v>0</v>
      </c>
      <c r="AM186" s="297">
        <v>4786698</v>
      </c>
      <c r="AN186" s="397">
        <v>6416348</v>
      </c>
      <c r="AO186" s="297">
        <v>1591978</v>
      </c>
      <c r="AP186" s="297">
        <v>1591978</v>
      </c>
      <c r="AQ186" s="297">
        <v>1591978</v>
      </c>
      <c r="AR186" s="297">
        <v>820207</v>
      </c>
      <c r="AS186" s="297">
        <v>820207</v>
      </c>
      <c r="AT186" s="297">
        <v>0</v>
      </c>
      <c r="AU186" s="297">
        <v>6416348</v>
      </c>
      <c r="AV186" s="299">
        <v>19064501</v>
      </c>
      <c r="AW186" s="297">
        <v>9501632</v>
      </c>
      <c r="AX186" s="297">
        <v>4919304</v>
      </c>
      <c r="AY186" s="297">
        <v>2321782</v>
      </c>
      <c r="AZ186" s="297">
        <v>2321782</v>
      </c>
      <c r="BA186" s="297">
        <v>0</v>
      </c>
      <c r="BB186" s="297">
        <v>0</v>
      </c>
      <c r="BC186" s="297">
        <v>19064501</v>
      </c>
      <c r="BD186" s="397">
        <v>110286</v>
      </c>
      <c r="BE186" s="297">
        <v>45731</v>
      </c>
      <c r="BF186" s="297">
        <v>37990</v>
      </c>
      <c r="BG186" s="297">
        <v>26565</v>
      </c>
      <c r="BH186" s="297">
        <v>0</v>
      </c>
      <c r="BI186" s="297">
        <v>0</v>
      </c>
      <c r="BJ186" s="297">
        <v>0</v>
      </c>
      <c r="BK186" s="297">
        <v>110286</v>
      </c>
      <c r="BL186" s="299">
        <v>150416</v>
      </c>
      <c r="BM186" s="297">
        <v>37604</v>
      </c>
      <c r="BN186" s="297">
        <v>37604</v>
      </c>
      <c r="BO186" s="297">
        <v>37604</v>
      </c>
      <c r="BP186" s="297">
        <v>37604</v>
      </c>
      <c r="BQ186" s="297">
        <v>0</v>
      </c>
      <c r="BR186" s="297">
        <v>0</v>
      </c>
      <c r="BS186" s="297">
        <v>150416</v>
      </c>
      <c r="BT186" s="397">
        <v>463144</v>
      </c>
      <c r="BU186" s="297">
        <v>95180</v>
      </c>
      <c r="BV186" s="297">
        <v>95180</v>
      </c>
      <c r="BW186" s="297">
        <v>95180</v>
      </c>
      <c r="BX186" s="297">
        <v>95180</v>
      </c>
      <c r="BY186" s="297">
        <v>82426</v>
      </c>
      <c r="BZ186" s="297">
        <v>0</v>
      </c>
      <c r="CA186" s="297">
        <v>463144</v>
      </c>
      <c r="CB186" s="299">
        <v>1460277.2018778601</v>
      </c>
      <c r="CC186" s="297">
        <v>1293539</v>
      </c>
      <c r="CD186" s="297">
        <v>100486</v>
      </c>
      <c r="CE186" s="297">
        <v>66251</v>
      </c>
      <c r="CF186" s="297">
        <v>0</v>
      </c>
      <c r="CG186" s="297">
        <v>0</v>
      </c>
      <c r="CH186" s="297">
        <v>0</v>
      </c>
      <c r="CI186" s="297">
        <v>1460277.2018778601</v>
      </c>
    </row>
    <row r="187" spans="1:87">
      <c r="A187" s="295">
        <v>35401</v>
      </c>
      <c r="B187" s="296" t="s">
        <v>540</v>
      </c>
      <c r="C187" s="299">
        <v>-70920</v>
      </c>
      <c r="D187" s="297">
        <v>-62702</v>
      </c>
      <c r="E187" s="297">
        <v>7055</v>
      </c>
      <c r="F187" s="297">
        <v>3023</v>
      </c>
      <c r="G187" s="297">
        <v>45702</v>
      </c>
      <c r="H187" s="297">
        <v>0</v>
      </c>
      <c r="I187" s="297">
        <v>-77842</v>
      </c>
      <c r="J187" s="356">
        <v>944085</v>
      </c>
      <c r="K187" s="357">
        <v>1122975</v>
      </c>
      <c r="L187" s="357">
        <v>799204</v>
      </c>
      <c r="M187" s="357">
        <v>764550</v>
      </c>
      <c r="N187" s="357">
        <v>1182255</v>
      </c>
      <c r="O187" s="356">
        <v>93128</v>
      </c>
      <c r="P187" s="357">
        <v>41815.9</v>
      </c>
      <c r="Q187" s="357">
        <v>51312.1</v>
      </c>
      <c r="R187" s="398">
        <v>6.6799999999999998E-2</v>
      </c>
      <c r="S187" s="399">
        <v>3.0537499999999997E-5</v>
      </c>
      <c r="T187" s="400">
        <v>944085</v>
      </c>
      <c r="U187" s="400">
        <v>625986.52694610786</v>
      </c>
      <c r="V187" s="401">
        <v>1.5081554623958828</v>
      </c>
      <c r="W187" s="401">
        <v>7.7152503694909322E-2</v>
      </c>
      <c r="X187" s="397">
        <v>235388</v>
      </c>
      <c r="Y187" s="297">
        <v>96032</v>
      </c>
      <c r="Z187" s="297">
        <v>34839</v>
      </c>
      <c r="AA187" s="297">
        <v>34839</v>
      </c>
      <c r="AB187" s="297">
        <v>34839</v>
      </c>
      <c r="AC187" s="297">
        <v>34839</v>
      </c>
      <c r="AD187" s="297">
        <v>0</v>
      </c>
      <c r="AE187" s="297">
        <v>235388</v>
      </c>
      <c r="AF187" s="299">
        <v>148532</v>
      </c>
      <c r="AG187" s="299">
        <v>57439</v>
      </c>
      <c r="AH187" s="299">
        <v>57439</v>
      </c>
      <c r="AI187" s="299">
        <v>19216</v>
      </c>
      <c r="AJ187" s="299">
        <v>14438</v>
      </c>
      <c r="AK187" s="299">
        <v>0</v>
      </c>
      <c r="AL187" s="299">
        <v>0</v>
      </c>
      <c r="AM187" s="297">
        <v>148532</v>
      </c>
      <c r="AN187" s="397">
        <v>77218</v>
      </c>
      <c r="AO187" s="297">
        <v>19159</v>
      </c>
      <c r="AP187" s="297">
        <v>19159</v>
      </c>
      <c r="AQ187" s="297">
        <v>19159</v>
      </c>
      <c r="AR187" s="297">
        <v>9871</v>
      </c>
      <c r="AS187" s="297">
        <v>9871</v>
      </c>
      <c r="AT187" s="297">
        <v>0</v>
      </c>
      <c r="AU187" s="297">
        <v>77218</v>
      </c>
      <c r="AV187" s="299">
        <v>229433</v>
      </c>
      <c r="AW187" s="297">
        <v>114348</v>
      </c>
      <c r="AX187" s="297">
        <v>59202</v>
      </c>
      <c r="AY187" s="297">
        <v>27942</v>
      </c>
      <c r="AZ187" s="297">
        <v>27942</v>
      </c>
      <c r="BA187" s="297">
        <v>0</v>
      </c>
      <c r="BB187" s="297">
        <v>0</v>
      </c>
      <c r="BC187" s="297">
        <v>229433</v>
      </c>
      <c r="BD187" s="397">
        <v>1327</v>
      </c>
      <c r="BE187" s="297">
        <v>550</v>
      </c>
      <c r="BF187" s="297">
        <v>457</v>
      </c>
      <c r="BG187" s="297">
        <v>320</v>
      </c>
      <c r="BH187" s="297">
        <v>0</v>
      </c>
      <c r="BI187" s="297">
        <v>0</v>
      </c>
      <c r="BJ187" s="297">
        <v>0</v>
      </c>
      <c r="BK187" s="297">
        <v>1327</v>
      </c>
      <c r="BL187" s="299">
        <v>1812</v>
      </c>
      <c r="BM187" s="297">
        <v>453</v>
      </c>
      <c r="BN187" s="297">
        <v>453</v>
      </c>
      <c r="BO187" s="297">
        <v>453</v>
      </c>
      <c r="BP187" s="297">
        <v>453</v>
      </c>
      <c r="BQ187" s="297">
        <v>0</v>
      </c>
      <c r="BR187" s="297">
        <v>0</v>
      </c>
      <c r="BS187" s="297">
        <v>1812</v>
      </c>
      <c r="BT187" s="397">
        <v>5574</v>
      </c>
      <c r="BU187" s="297">
        <v>1145</v>
      </c>
      <c r="BV187" s="297">
        <v>1145</v>
      </c>
      <c r="BW187" s="297">
        <v>1145</v>
      </c>
      <c r="BX187" s="297">
        <v>1145</v>
      </c>
      <c r="BY187" s="297">
        <v>992</v>
      </c>
      <c r="BZ187" s="297">
        <v>0</v>
      </c>
      <c r="CA187" s="297">
        <v>5574</v>
      </c>
      <c r="CB187" s="299">
        <v>17573.815166249999</v>
      </c>
      <c r="CC187" s="297">
        <v>15567</v>
      </c>
      <c r="CD187" s="297">
        <v>1209</v>
      </c>
      <c r="CE187" s="297">
        <v>797</v>
      </c>
      <c r="CF187" s="297">
        <v>0</v>
      </c>
      <c r="CG187" s="297">
        <v>0</v>
      </c>
      <c r="CH187" s="297">
        <v>0</v>
      </c>
      <c r="CI187" s="297">
        <v>17573.815166249999</v>
      </c>
    </row>
    <row r="188" spans="1:87">
      <c r="A188" s="295">
        <v>35405</v>
      </c>
      <c r="B188" s="296" t="s">
        <v>541</v>
      </c>
      <c r="C188" s="299">
        <v>-3752348</v>
      </c>
      <c r="D188" s="297">
        <v>-1536837</v>
      </c>
      <c r="E188" s="297">
        <v>-655975</v>
      </c>
      <c r="F188" s="297">
        <v>-613811</v>
      </c>
      <c r="G188" s="297">
        <v>358307</v>
      </c>
      <c r="H188" s="297">
        <v>0</v>
      </c>
      <c r="I188" s="297">
        <v>-6200664</v>
      </c>
      <c r="J188" s="356">
        <v>25099273</v>
      </c>
      <c r="K188" s="357">
        <v>29855220</v>
      </c>
      <c r="L188" s="357">
        <v>21247490</v>
      </c>
      <c r="M188" s="357">
        <v>20326178</v>
      </c>
      <c r="N188" s="357">
        <v>31431222</v>
      </c>
      <c r="O188" s="356">
        <v>2475882</v>
      </c>
      <c r="P188" s="357">
        <v>958742.56</v>
      </c>
      <c r="Q188" s="357">
        <v>1517139.44</v>
      </c>
      <c r="R188" s="398">
        <v>6.6799999999999998E-2</v>
      </c>
      <c r="S188" s="399">
        <v>8.1186449999999999E-4</v>
      </c>
      <c r="T188" s="400">
        <v>25099273</v>
      </c>
      <c r="U188" s="400">
        <v>14352433.532934133</v>
      </c>
      <c r="V188" s="401">
        <v>1.7487816921364165</v>
      </c>
      <c r="W188" s="401">
        <v>7.7152503694909322E-2</v>
      </c>
      <c r="X188" s="397">
        <v>347555</v>
      </c>
      <c r="Y188" s="297">
        <v>69511</v>
      </c>
      <c r="Z188" s="297">
        <v>69511</v>
      </c>
      <c r="AA188" s="297">
        <v>69511</v>
      </c>
      <c r="AB188" s="297">
        <v>69511</v>
      </c>
      <c r="AC188" s="297">
        <v>69511</v>
      </c>
      <c r="AD188" s="297">
        <v>0</v>
      </c>
      <c r="AE188" s="297">
        <v>347555</v>
      </c>
      <c r="AF188" s="299">
        <v>2169584</v>
      </c>
      <c r="AG188" s="299">
        <v>910359</v>
      </c>
      <c r="AH188" s="299">
        <v>540199</v>
      </c>
      <c r="AI188" s="299">
        <v>497710</v>
      </c>
      <c r="AJ188" s="299">
        <v>221316</v>
      </c>
      <c r="AK188" s="299">
        <v>0</v>
      </c>
      <c r="AL188" s="299">
        <v>0</v>
      </c>
      <c r="AM188" s="297">
        <v>2169584</v>
      </c>
      <c r="AN188" s="397">
        <v>2052904</v>
      </c>
      <c r="AO188" s="297">
        <v>509352</v>
      </c>
      <c r="AP188" s="297">
        <v>509352</v>
      </c>
      <c r="AQ188" s="297">
        <v>509352</v>
      </c>
      <c r="AR188" s="297">
        <v>262424</v>
      </c>
      <c r="AS188" s="297">
        <v>262424</v>
      </c>
      <c r="AT188" s="297">
        <v>0</v>
      </c>
      <c r="AU188" s="297">
        <v>2052904</v>
      </c>
      <c r="AV188" s="299">
        <v>6099669</v>
      </c>
      <c r="AW188" s="297">
        <v>3040038</v>
      </c>
      <c r="AX188" s="297">
        <v>1573927</v>
      </c>
      <c r="AY188" s="297">
        <v>742852</v>
      </c>
      <c r="AZ188" s="297">
        <v>742852</v>
      </c>
      <c r="BA188" s="297">
        <v>0</v>
      </c>
      <c r="BB188" s="297">
        <v>0</v>
      </c>
      <c r="BC188" s="297">
        <v>6099669</v>
      </c>
      <c r="BD188" s="397">
        <v>35287</v>
      </c>
      <c r="BE188" s="297">
        <v>14632</v>
      </c>
      <c r="BF188" s="297">
        <v>12155</v>
      </c>
      <c r="BG188" s="297">
        <v>8500</v>
      </c>
      <c r="BH188" s="297">
        <v>0</v>
      </c>
      <c r="BI188" s="297">
        <v>0</v>
      </c>
      <c r="BJ188" s="297">
        <v>0</v>
      </c>
      <c r="BK188" s="297">
        <v>35287</v>
      </c>
      <c r="BL188" s="299">
        <v>48124</v>
      </c>
      <c r="BM188" s="297">
        <v>12031</v>
      </c>
      <c r="BN188" s="297">
        <v>12031</v>
      </c>
      <c r="BO188" s="297">
        <v>12031</v>
      </c>
      <c r="BP188" s="297">
        <v>12031</v>
      </c>
      <c r="BQ188" s="297">
        <v>0</v>
      </c>
      <c r="BR188" s="297">
        <v>0</v>
      </c>
      <c r="BS188" s="297">
        <v>48124</v>
      </c>
      <c r="BT188" s="397">
        <v>148182</v>
      </c>
      <c r="BU188" s="297">
        <v>30453</v>
      </c>
      <c r="BV188" s="297">
        <v>30453</v>
      </c>
      <c r="BW188" s="297">
        <v>30453</v>
      </c>
      <c r="BX188" s="297">
        <v>30453</v>
      </c>
      <c r="BY188" s="297">
        <v>26372</v>
      </c>
      <c r="BZ188" s="297">
        <v>0</v>
      </c>
      <c r="CA188" s="297">
        <v>148182</v>
      </c>
      <c r="CB188" s="299">
        <v>467214.29923994996</v>
      </c>
      <c r="CC188" s="297">
        <v>413867</v>
      </c>
      <c r="CD188" s="297">
        <v>32151</v>
      </c>
      <c r="CE188" s="297">
        <v>21197</v>
      </c>
      <c r="CF188" s="297">
        <v>0</v>
      </c>
      <c r="CG188" s="297">
        <v>0</v>
      </c>
      <c r="CH188" s="297">
        <v>0</v>
      </c>
      <c r="CI188" s="297">
        <v>467214.29923994996</v>
      </c>
    </row>
    <row r="189" spans="1:87">
      <c r="A189" s="295">
        <v>35500</v>
      </c>
      <c r="B189" s="296" t="s">
        <v>542</v>
      </c>
      <c r="C189" s="299">
        <v>-15288596</v>
      </c>
      <c r="D189" s="297">
        <v>-7207302</v>
      </c>
      <c r="E189" s="297">
        <v>-2876082</v>
      </c>
      <c r="F189" s="297">
        <v>-2995535</v>
      </c>
      <c r="G189" s="297">
        <v>406839</v>
      </c>
      <c r="H189" s="297">
        <v>0</v>
      </c>
      <c r="I189" s="297">
        <v>-27960676</v>
      </c>
      <c r="J189" s="356">
        <v>104876074</v>
      </c>
      <c r="K189" s="357">
        <v>124748566</v>
      </c>
      <c r="L189" s="357">
        <v>88781592</v>
      </c>
      <c r="M189" s="357">
        <v>84931932</v>
      </c>
      <c r="N189" s="357">
        <v>131333814</v>
      </c>
      <c r="O189" s="356">
        <v>10345352</v>
      </c>
      <c r="P189" s="357">
        <v>4125542.52</v>
      </c>
      <c r="Q189" s="357">
        <v>6219809.4800000004</v>
      </c>
      <c r="R189" s="398">
        <v>6.6799999999999998E-2</v>
      </c>
      <c r="S189" s="399">
        <v>3.3923358000000001E-3</v>
      </c>
      <c r="T189" s="400">
        <v>104876074</v>
      </c>
      <c r="U189" s="400">
        <v>61759618.56287425</v>
      </c>
      <c r="V189" s="401">
        <v>1.6981334477192591</v>
      </c>
      <c r="W189" s="401">
        <v>7.7152503694909322E-2</v>
      </c>
      <c r="X189" s="397">
        <v>0</v>
      </c>
      <c r="Y189" s="297">
        <v>0</v>
      </c>
      <c r="Z189" s="297">
        <v>0</v>
      </c>
      <c r="AA189" s="297">
        <v>0</v>
      </c>
      <c r="AB189" s="297">
        <v>0</v>
      </c>
      <c r="AC189" s="297">
        <v>0</v>
      </c>
      <c r="AD189" s="297">
        <v>0</v>
      </c>
      <c r="AE189" s="297">
        <v>0</v>
      </c>
      <c r="AF189" s="299">
        <v>9664763</v>
      </c>
      <c r="AG189" s="299">
        <v>3123036</v>
      </c>
      <c r="AH189" s="299">
        <v>2752450</v>
      </c>
      <c r="AI189" s="299">
        <v>1924330</v>
      </c>
      <c r="AJ189" s="299">
        <v>1065065</v>
      </c>
      <c r="AK189" s="299">
        <v>799882</v>
      </c>
      <c r="AL189" s="299">
        <v>0</v>
      </c>
      <c r="AM189" s="297">
        <v>9664763</v>
      </c>
      <c r="AN189" s="397">
        <v>8577960</v>
      </c>
      <c r="AO189" s="297">
        <v>2128302</v>
      </c>
      <c r="AP189" s="297">
        <v>2128302</v>
      </c>
      <c r="AQ189" s="297">
        <v>2128302</v>
      </c>
      <c r="AR189" s="297">
        <v>1096527</v>
      </c>
      <c r="AS189" s="297">
        <v>1096527</v>
      </c>
      <c r="AT189" s="297">
        <v>0</v>
      </c>
      <c r="AU189" s="297">
        <v>8577960</v>
      </c>
      <c r="AV189" s="299">
        <v>25487165</v>
      </c>
      <c r="AW189" s="297">
        <v>12702650</v>
      </c>
      <c r="AX189" s="297">
        <v>6576575</v>
      </c>
      <c r="AY189" s="297">
        <v>3103970</v>
      </c>
      <c r="AZ189" s="297">
        <v>3103970</v>
      </c>
      <c r="BA189" s="297">
        <v>0</v>
      </c>
      <c r="BB189" s="297">
        <v>0</v>
      </c>
      <c r="BC189" s="297">
        <v>25487165</v>
      </c>
      <c r="BD189" s="397">
        <v>147442</v>
      </c>
      <c r="BE189" s="297">
        <v>61138</v>
      </c>
      <c r="BF189" s="297">
        <v>50789</v>
      </c>
      <c r="BG189" s="297">
        <v>35515</v>
      </c>
      <c r="BH189" s="297">
        <v>0</v>
      </c>
      <c r="BI189" s="297">
        <v>0</v>
      </c>
      <c r="BJ189" s="297">
        <v>0</v>
      </c>
      <c r="BK189" s="297">
        <v>147442</v>
      </c>
      <c r="BL189" s="299">
        <v>201088</v>
      </c>
      <c r="BM189" s="297">
        <v>50272</v>
      </c>
      <c r="BN189" s="297">
        <v>50272</v>
      </c>
      <c r="BO189" s="297">
        <v>50272</v>
      </c>
      <c r="BP189" s="297">
        <v>50272</v>
      </c>
      <c r="BQ189" s="297">
        <v>0</v>
      </c>
      <c r="BR189" s="297">
        <v>0</v>
      </c>
      <c r="BS189" s="297">
        <v>201088</v>
      </c>
      <c r="BT189" s="397">
        <v>619173</v>
      </c>
      <c r="BU189" s="297">
        <v>127245</v>
      </c>
      <c r="BV189" s="297">
        <v>127245</v>
      </c>
      <c r="BW189" s="297">
        <v>127245</v>
      </c>
      <c r="BX189" s="297">
        <v>127245</v>
      </c>
      <c r="BY189" s="297">
        <v>110194</v>
      </c>
      <c r="BZ189" s="297">
        <v>0</v>
      </c>
      <c r="CA189" s="297">
        <v>619173</v>
      </c>
      <c r="CB189" s="299">
        <v>1952231.92242498</v>
      </c>
      <c r="CC189" s="297">
        <v>1729322</v>
      </c>
      <c r="CD189" s="297">
        <v>134339</v>
      </c>
      <c r="CE189" s="297">
        <v>88571</v>
      </c>
      <c r="CF189" s="297">
        <v>0</v>
      </c>
      <c r="CG189" s="297">
        <v>0</v>
      </c>
      <c r="CH189" s="297">
        <v>0</v>
      </c>
      <c r="CI189" s="297">
        <v>1952231.92242498</v>
      </c>
    </row>
    <row r="190" spans="1:87">
      <c r="A190" s="295">
        <v>35600</v>
      </c>
      <c r="B190" s="296" t="s">
        <v>543</v>
      </c>
      <c r="C190" s="299">
        <v>-5267636</v>
      </c>
      <c r="D190" s="297">
        <v>-2643379</v>
      </c>
      <c r="E190" s="297">
        <v>-1045060</v>
      </c>
      <c r="F190" s="297">
        <v>-1148117</v>
      </c>
      <c r="G190" s="297">
        <v>328389</v>
      </c>
      <c r="H190" s="297">
        <v>0</v>
      </c>
      <c r="I190" s="297">
        <v>-9775803</v>
      </c>
      <c r="J190" s="356">
        <v>44903471</v>
      </c>
      <c r="K190" s="357">
        <v>53412026</v>
      </c>
      <c r="L190" s="357">
        <v>38012499</v>
      </c>
      <c r="M190" s="357">
        <v>36364238</v>
      </c>
      <c r="N190" s="357">
        <v>56231549</v>
      </c>
      <c r="O190" s="356">
        <v>4429439</v>
      </c>
      <c r="P190" s="357">
        <v>1814857.68</v>
      </c>
      <c r="Q190" s="357">
        <v>2614581.3200000003</v>
      </c>
      <c r="R190" s="398">
        <v>6.6799999999999998E-2</v>
      </c>
      <c r="S190" s="399">
        <v>1.4524538000000001E-3</v>
      </c>
      <c r="T190" s="400">
        <v>44903471</v>
      </c>
      <c r="U190" s="400">
        <v>27168528.143712573</v>
      </c>
      <c r="V190" s="401">
        <v>1.6527752538700446</v>
      </c>
      <c r="W190" s="401">
        <v>7.7152503694909322E-2</v>
      </c>
      <c r="X190" s="397">
        <v>677140</v>
      </c>
      <c r="Y190" s="297">
        <v>677140</v>
      </c>
      <c r="Z190" s="297">
        <v>0</v>
      </c>
      <c r="AA190" s="297">
        <v>0</v>
      </c>
      <c r="AB190" s="297">
        <v>0</v>
      </c>
      <c r="AC190" s="297">
        <v>0</v>
      </c>
      <c r="AD190" s="297">
        <v>0</v>
      </c>
      <c r="AE190" s="297">
        <v>677140</v>
      </c>
      <c r="AF190" s="299">
        <v>2619412</v>
      </c>
      <c r="AG190" s="299">
        <v>736001</v>
      </c>
      <c r="AH190" s="299">
        <v>736001</v>
      </c>
      <c r="AI190" s="299">
        <v>637560</v>
      </c>
      <c r="AJ190" s="299">
        <v>321572</v>
      </c>
      <c r="AK190" s="299">
        <v>188278</v>
      </c>
      <c r="AL190" s="299">
        <v>0</v>
      </c>
      <c r="AM190" s="297">
        <v>2619412</v>
      </c>
      <c r="AN190" s="397">
        <v>3672717</v>
      </c>
      <c r="AO190" s="297">
        <v>911248</v>
      </c>
      <c r="AP190" s="297">
        <v>911248</v>
      </c>
      <c r="AQ190" s="297">
        <v>911248</v>
      </c>
      <c r="AR190" s="297">
        <v>469486</v>
      </c>
      <c r="AS190" s="297">
        <v>469486</v>
      </c>
      <c r="AT190" s="297">
        <v>0</v>
      </c>
      <c r="AU190" s="297">
        <v>3672717</v>
      </c>
      <c r="AV190" s="299">
        <v>10912519</v>
      </c>
      <c r="AW190" s="297">
        <v>5438734</v>
      </c>
      <c r="AX190" s="297">
        <v>2815810</v>
      </c>
      <c r="AY190" s="297">
        <v>1328988</v>
      </c>
      <c r="AZ190" s="297">
        <v>1328988</v>
      </c>
      <c r="BA190" s="297">
        <v>0</v>
      </c>
      <c r="BB190" s="297">
        <v>0</v>
      </c>
      <c r="BC190" s="297">
        <v>10912519</v>
      </c>
      <c r="BD190" s="397">
        <v>63128</v>
      </c>
      <c r="BE190" s="297">
        <v>26176</v>
      </c>
      <c r="BF190" s="297">
        <v>21746</v>
      </c>
      <c r="BG190" s="297">
        <v>15206</v>
      </c>
      <c r="BH190" s="297">
        <v>0</v>
      </c>
      <c r="BI190" s="297">
        <v>0</v>
      </c>
      <c r="BJ190" s="297">
        <v>0</v>
      </c>
      <c r="BK190" s="297">
        <v>63128</v>
      </c>
      <c r="BL190" s="299">
        <v>86100</v>
      </c>
      <c r="BM190" s="297">
        <v>21525</v>
      </c>
      <c r="BN190" s="297">
        <v>21525</v>
      </c>
      <c r="BO190" s="297">
        <v>21525</v>
      </c>
      <c r="BP190" s="297">
        <v>21525</v>
      </c>
      <c r="BQ190" s="297">
        <v>0</v>
      </c>
      <c r="BR190" s="297">
        <v>0</v>
      </c>
      <c r="BS190" s="297">
        <v>86100</v>
      </c>
      <c r="BT190" s="397">
        <v>265104</v>
      </c>
      <c r="BU190" s="297">
        <v>54481</v>
      </c>
      <c r="BV190" s="297">
        <v>54481</v>
      </c>
      <c r="BW190" s="297">
        <v>54481</v>
      </c>
      <c r="BX190" s="297">
        <v>54481</v>
      </c>
      <c r="BY190" s="297">
        <v>47180</v>
      </c>
      <c r="BZ190" s="297">
        <v>0</v>
      </c>
      <c r="CA190" s="297">
        <v>265104</v>
      </c>
      <c r="CB190" s="299">
        <v>835862.6154307801</v>
      </c>
      <c r="CC190" s="297">
        <v>740422</v>
      </c>
      <c r="CD190" s="297">
        <v>57518</v>
      </c>
      <c r="CE190" s="297">
        <v>37922</v>
      </c>
      <c r="CF190" s="297">
        <v>0</v>
      </c>
      <c r="CG190" s="297">
        <v>0</v>
      </c>
      <c r="CH190" s="297">
        <v>0</v>
      </c>
      <c r="CI190" s="297">
        <v>835862.6154307801</v>
      </c>
    </row>
    <row r="191" spans="1:87">
      <c r="A191" s="295">
        <v>35700</v>
      </c>
      <c r="B191" s="296" t="s">
        <v>544</v>
      </c>
      <c r="C191" s="299">
        <v>-3103066</v>
      </c>
      <c r="D191" s="297">
        <v>-1670731</v>
      </c>
      <c r="E191" s="297">
        <v>-532303</v>
      </c>
      <c r="F191" s="297">
        <v>-637539</v>
      </c>
      <c r="G191" s="297">
        <v>122944</v>
      </c>
      <c r="H191" s="297">
        <v>0</v>
      </c>
      <c r="I191" s="297">
        <v>-5820695</v>
      </c>
      <c r="J191" s="356">
        <v>24017867</v>
      </c>
      <c r="K191" s="357">
        <v>28568904</v>
      </c>
      <c r="L191" s="357">
        <v>20332039</v>
      </c>
      <c r="M191" s="357">
        <v>19450422</v>
      </c>
      <c r="N191" s="357">
        <v>30077004</v>
      </c>
      <c r="O191" s="356">
        <v>2369209</v>
      </c>
      <c r="P191" s="357">
        <v>999911.14</v>
      </c>
      <c r="Q191" s="357">
        <v>1369297.8599999999</v>
      </c>
      <c r="R191" s="398">
        <v>6.6799999999999998E-2</v>
      </c>
      <c r="S191" s="399">
        <v>7.7688520000000001E-4</v>
      </c>
      <c r="T191" s="400">
        <v>24017867</v>
      </c>
      <c r="U191" s="400">
        <v>14968729.640718564</v>
      </c>
      <c r="V191" s="401">
        <v>1.6045360946773728</v>
      </c>
      <c r="W191" s="401">
        <v>7.7152503694909322E-2</v>
      </c>
      <c r="X191" s="397">
        <v>333509</v>
      </c>
      <c r="Y191" s="297">
        <v>333509</v>
      </c>
      <c r="Z191" s="297">
        <v>0</v>
      </c>
      <c r="AA191" s="297">
        <v>0</v>
      </c>
      <c r="AB191" s="297">
        <v>0</v>
      </c>
      <c r="AC191" s="297">
        <v>0</v>
      </c>
      <c r="AD191" s="297">
        <v>0</v>
      </c>
      <c r="AE191" s="297">
        <v>333509</v>
      </c>
      <c r="AF191" s="299">
        <v>1964222</v>
      </c>
      <c r="AG191" s="299">
        <v>650517</v>
      </c>
      <c r="AH191" s="299">
        <v>650517</v>
      </c>
      <c r="AI191" s="299">
        <v>314340</v>
      </c>
      <c r="AJ191" s="299">
        <v>195438</v>
      </c>
      <c r="AK191" s="299">
        <v>153410</v>
      </c>
      <c r="AL191" s="299">
        <v>0</v>
      </c>
      <c r="AM191" s="297">
        <v>1964222</v>
      </c>
      <c r="AN191" s="397">
        <v>1964455</v>
      </c>
      <c r="AO191" s="297">
        <v>487406</v>
      </c>
      <c r="AP191" s="297">
        <v>487406</v>
      </c>
      <c r="AQ191" s="297">
        <v>487406</v>
      </c>
      <c r="AR191" s="297">
        <v>251118</v>
      </c>
      <c r="AS191" s="297">
        <v>251118</v>
      </c>
      <c r="AT191" s="297">
        <v>0</v>
      </c>
      <c r="AU191" s="297">
        <v>1964455</v>
      </c>
      <c r="AV191" s="299">
        <v>5836864</v>
      </c>
      <c r="AW191" s="297">
        <v>2909058</v>
      </c>
      <c r="AX191" s="297">
        <v>1506114</v>
      </c>
      <c r="AY191" s="297">
        <v>710846</v>
      </c>
      <c r="AZ191" s="297">
        <v>710846</v>
      </c>
      <c r="BA191" s="297">
        <v>0</v>
      </c>
      <c r="BB191" s="297">
        <v>0</v>
      </c>
      <c r="BC191" s="297">
        <v>5836864</v>
      </c>
      <c r="BD191" s="397">
        <v>33765</v>
      </c>
      <c r="BE191" s="297">
        <v>14001</v>
      </c>
      <c r="BF191" s="297">
        <v>11631</v>
      </c>
      <c r="BG191" s="297">
        <v>8133</v>
      </c>
      <c r="BH191" s="297">
        <v>0</v>
      </c>
      <c r="BI191" s="297">
        <v>0</v>
      </c>
      <c r="BJ191" s="297">
        <v>0</v>
      </c>
      <c r="BK191" s="297">
        <v>33765</v>
      </c>
      <c r="BL191" s="299">
        <v>46052</v>
      </c>
      <c r="BM191" s="297">
        <v>11513</v>
      </c>
      <c r="BN191" s="297">
        <v>11513</v>
      </c>
      <c r="BO191" s="297">
        <v>11513</v>
      </c>
      <c r="BP191" s="297">
        <v>11513</v>
      </c>
      <c r="BQ191" s="297">
        <v>0</v>
      </c>
      <c r="BR191" s="297">
        <v>0</v>
      </c>
      <c r="BS191" s="297">
        <v>46052</v>
      </c>
      <c r="BT191" s="397">
        <v>141798</v>
      </c>
      <c r="BU191" s="297">
        <v>29141</v>
      </c>
      <c r="BV191" s="297">
        <v>29141</v>
      </c>
      <c r="BW191" s="297">
        <v>29141</v>
      </c>
      <c r="BX191" s="297">
        <v>29141</v>
      </c>
      <c r="BY191" s="297">
        <v>25236</v>
      </c>
      <c r="BZ191" s="297">
        <v>0</v>
      </c>
      <c r="CA191" s="297">
        <v>141798</v>
      </c>
      <c r="CB191" s="299">
        <v>447084.30324012</v>
      </c>
      <c r="CC191" s="297">
        <v>396035</v>
      </c>
      <c r="CD191" s="297">
        <v>30765</v>
      </c>
      <c r="CE191" s="297">
        <v>20284</v>
      </c>
      <c r="CF191" s="297">
        <v>0</v>
      </c>
      <c r="CG191" s="297">
        <v>0</v>
      </c>
      <c r="CH191" s="297">
        <v>0</v>
      </c>
      <c r="CI191" s="297">
        <v>447084.30324012</v>
      </c>
    </row>
    <row r="192" spans="1:87">
      <c r="A192" s="295">
        <v>35800</v>
      </c>
      <c r="B192" s="296" t="s">
        <v>545</v>
      </c>
      <c r="C192" s="299">
        <v>-4804271</v>
      </c>
      <c r="D192" s="297">
        <v>-2650376</v>
      </c>
      <c r="E192" s="297">
        <v>-997911</v>
      </c>
      <c r="F192" s="297">
        <v>-1012983</v>
      </c>
      <c r="G192" s="297">
        <v>-148111</v>
      </c>
      <c r="H192" s="297">
        <v>0</v>
      </c>
      <c r="I192" s="297">
        <v>-9613652</v>
      </c>
      <c r="J192" s="356">
        <v>30892067</v>
      </c>
      <c r="K192" s="357">
        <v>36745664</v>
      </c>
      <c r="L192" s="357">
        <v>26151311</v>
      </c>
      <c r="M192" s="357">
        <v>25017364</v>
      </c>
      <c r="N192" s="357">
        <v>38685400</v>
      </c>
      <c r="O192" s="356">
        <v>3047304</v>
      </c>
      <c r="P192" s="357">
        <v>1345743.52</v>
      </c>
      <c r="Q192" s="357">
        <v>1701560.48</v>
      </c>
      <c r="R192" s="398">
        <v>6.6799999999999998E-2</v>
      </c>
      <c r="S192" s="399">
        <v>9.9923900000000007E-4</v>
      </c>
      <c r="T192" s="400">
        <v>30892067</v>
      </c>
      <c r="U192" s="400">
        <v>20145861.077844311</v>
      </c>
      <c r="V192" s="401">
        <v>1.5334200350450138</v>
      </c>
      <c r="W192" s="401">
        <v>7.7152503694909322E-2</v>
      </c>
      <c r="X192" s="397">
        <v>354203</v>
      </c>
      <c r="Y192" s="297">
        <v>176567</v>
      </c>
      <c r="Z192" s="297">
        <v>59212</v>
      </c>
      <c r="AA192" s="297">
        <v>59212</v>
      </c>
      <c r="AB192" s="297">
        <v>59212</v>
      </c>
      <c r="AC192" s="297">
        <v>0</v>
      </c>
      <c r="AD192" s="297">
        <v>0</v>
      </c>
      <c r="AE192" s="297">
        <v>354203</v>
      </c>
      <c r="AF192" s="299">
        <v>4578651</v>
      </c>
      <c r="AG192" s="299">
        <v>1397377</v>
      </c>
      <c r="AH192" s="299">
        <v>1397377</v>
      </c>
      <c r="AI192" s="299">
        <v>776777</v>
      </c>
      <c r="AJ192" s="299">
        <v>503560</v>
      </c>
      <c r="AK192" s="299">
        <v>503560</v>
      </c>
      <c r="AL192" s="299">
        <v>0</v>
      </c>
      <c r="AM192" s="297">
        <v>4578651</v>
      </c>
      <c r="AN192" s="397">
        <v>2526705</v>
      </c>
      <c r="AO192" s="297">
        <v>626908</v>
      </c>
      <c r="AP192" s="297">
        <v>626908</v>
      </c>
      <c r="AQ192" s="297">
        <v>626908</v>
      </c>
      <c r="AR192" s="297">
        <v>322991</v>
      </c>
      <c r="AS192" s="297">
        <v>322991</v>
      </c>
      <c r="AT192" s="297">
        <v>0</v>
      </c>
      <c r="AU192" s="297">
        <v>2526705</v>
      </c>
      <c r="AV192" s="299">
        <v>7507444</v>
      </c>
      <c r="AW192" s="297">
        <v>3741665</v>
      </c>
      <c r="AX192" s="297">
        <v>1937182</v>
      </c>
      <c r="AY192" s="297">
        <v>914299</v>
      </c>
      <c r="AZ192" s="297">
        <v>914299</v>
      </c>
      <c r="BA192" s="297">
        <v>0</v>
      </c>
      <c r="BB192" s="297">
        <v>0</v>
      </c>
      <c r="BC192" s="297">
        <v>7507444</v>
      </c>
      <c r="BD192" s="397">
        <v>43430</v>
      </c>
      <c r="BE192" s="297">
        <v>18009</v>
      </c>
      <c r="BF192" s="297">
        <v>14960</v>
      </c>
      <c r="BG192" s="297">
        <v>10461</v>
      </c>
      <c r="BH192" s="297">
        <v>0</v>
      </c>
      <c r="BI192" s="297">
        <v>0</v>
      </c>
      <c r="BJ192" s="297">
        <v>0</v>
      </c>
      <c r="BK192" s="297">
        <v>43430</v>
      </c>
      <c r="BL192" s="299">
        <v>59232</v>
      </c>
      <c r="BM192" s="297">
        <v>14808</v>
      </c>
      <c r="BN192" s="297">
        <v>14808</v>
      </c>
      <c r="BO192" s="297">
        <v>14808</v>
      </c>
      <c r="BP192" s="297">
        <v>14808</v>
      </c>
      <c r="BQ192" s="297">
        <v>0</v>
      </c>
      <c r="BR192" s="297">
        <v>0</v>
      </c>
      <c r="BS192" s="297">
        <v>59232</v>
      </c>
      <c r="BT192" s="397">
        <v>182382</v>
      </c>
      <c r="BU192" s="297">
        <v>37481</v>
      </c>
      <c r="BV192" s="297">
        <v>37481</v>
      </c>
      <c r="BW192" s="297">
        <v>37481</v>
      </c>
      <c r="BX192" s="297">
        <v>37481</v>
      </c>
      <c r="BY192" s="297">
        <v>32459</v>
      </c>
      <c r="BZ192" s="297">
        <v>0</v>
      </c>
      <c r="CA192" s="297">
        <v>182382</v>
      </c>
      <c r="CB192" s="299">
        <v>575045.15736090008</v>
      </c>
      <c r="CC192" s="297">
        <v>509385</v>
      </c>
      <c r="CD192" s="297">
        <v>39571</v>
      </c>
      <c r="CE192" s="297">
        <v>26089</v>
      </c>
      <c r="CF192" s="297">
        <v>0</v>
      </c>
      <c r="CG192" s="297">
        <v>0</v>
      </c>
      <c r="CH192" s="297">
        <v>0</v>
      </c>
      <c r="CI192" s="297">
        <v>575045.15736090008</v>
      </c>
    </row>
    <row r="193" spans="1:87">
      <c r="A193" s="295">
        <v>35805</v>
      </c>
      <c r="B193" s="296" t="s">
        <v>546</v>
      </c>
      <c r="C193" s="299">
        <v>-520227</v>
      </c>
      <c r="D193" s="297">
        <v>-80367</v>
      </c>
      <c r="E193" s="297">
        <v>-17357</v>
      </c>
      <c r="F193" s="297">
        <v>-166027</v>
      </c>
      <c r="G193" s="297">
        <v>53315</v>
      </c>
      <c r="H193" s="297">
        <v>0</v>
      </c>
      <c r="I193" s="297">
        <v>-730663</v>
      </c>
      <c r="J193" s="356">
        <v>6639557</v>
      </c>
      <c r="K193" s="357">
        <v>7897656</v>
      </c>
      <c r="L193" s="357">
        <v>5620637</v>
      </c>
      <c r="M193" s="357">
        <v>5376921</v>
      </c>
      <c r="N193" s="357">
        <v>8314559</v>
      </c>
      <c r="O193" s="356">
        <v>654950</v>
      </c>
      <c r="P193" s="357">
        <v>301743.28000000003</v>
      </c>
      <c r="Q193" s="357">
        <v>353206.72</v>
      </c>
      <c r="R193" s="398">
        <v>6.6799999999999998E-2</v>
      </c>
      <c r="S193" s="399">
        <v>2.1476399999999999E-4</v>
      </c>
      <c r="T193" s="400">
        <v>6639557</v>
      </c>
      <c r="U193" s="400">
        <v>4517114.970059881</v>
      </c>
      <c r="V193" s="401">
        <v>1.4698667277693804</v>
      </c>
      <c r="W193" s="401">
        <v>7.7152503694909322E-2</v>
      </c>
      <c r="X193" s="397">
        <v>625953</v>
      </c>
      <c r="Y193" s="297">
        <v>293769</v>
      </c>
      <c r="Z193" s="297">
        <v>245475</v>
      </c>
      <c r="AA193" s="297">
        <v>86709</v>
      </c>
      <c r="AB193" s="297">
        <v>0</v>
      </c>
      <c r="AC193" s="297">
        <v>0</v>
      </c>
      <c r="AD193" s="297">
        <v>0</v>
      </c>
      <c r="AE193" s="297">
        <v>625953</v>
      </c>
      <c r="AF193" s="299">
        <v>198329</v>
      </c>
      <c r="AG193" s="299">
        <v>43812</v>
      </c>
      <c r="AH193" s="299">
        <v>43812</v>
      </c>
      <c r="AI193" s="299">
        <v>43812</v>
      </c>
      <c r="AJ193" s="299">
        <v>43812</v>
      </c>
      <c r="AK193" s="299">
        <v>23081</v>
      </c>
      <c r="AL193" s="299">
        <v>0</v>
      </c>
      <c r="AM193" s="297">
        <v>198329</v>
      </c>
      <c r="AN193" s="397">
        <v>543059</v>
      </c>
      <c r="AO193" s="297">
        <v>134740</v>
      </c>
      <c r="AP193" s="297">
        <v>134740</v>
      </c>
      <c r="AQ193" s="297">
        <v>134740</v>
      </c>
      <c r="AR193" s="297">
        <v>69420</v>
      </c>
      <c r="AS193" s="297">
        <v>69420</v>
      </c>
      <c r="AT193" s="297">
        <v>0</v>
      </c>
      <c r="AU193" s="297">
        <v>543059</v>
      </c>
      <c r="AV193" s="299">
        <v>1613557</v>
      </c>
      <c r="AW193" s="297">
        <v>804187</v>
      </c>
      <c r="AX193" s="297">
        <v>416354</v>
      </c>
      <c r="AY193" s="297">
        <v>196508</v>
      </c>
      <c r="AZ193" s="297">
        <v>196508</v>
      </c>
      <c r="BA193" s="297">
        <v>0</v>
      </c>
      <c r="BB193" s="297">
        <v>0</v>
      </c>
      <c r="BC193" s="297">
        <v>1613557</v>
      </c>
      <c r="BD193" s="397">
        <v>9334</v>
      </c>
      <c r="BE193" s="297">
        <v>3871</v>
      </c>
      <c r="BF193" s="297">
        <v>3215</v>
      </c>
      <c r="BG193" s="297">
        <v>2248</v>
      </c>
      <c r="BH193" s="297">
        <v>0</v>
      </c>
      <c r="BI193" s="297">
        <v>0</v>
      </c>
      <c r="BJ193" s="297">
        <v>0</v>
      </c>
      <c r="BK193" s="297">
        <v>9334</v>
      </c>
      <c r="BL193" s="299">
        <v>12732</v>
      </c>
      <c r="BM193" s="297">
        <v>3183</v>
      </c>
      <c r="BN193" s="297">
        <v>3183</v>
      </c>
      <c r="BO193" s="297">
        <v>3183</v>
      </c>
      <c r="BP193" s="297">
        <v>3183</v>
      </c>
      <c r="BQ193" s="297">
        <v>0</v>
      </c>
      <c r="BR193" s="297">
        <v>0</v>
      </c>
      <c r="BS193" s="297">
        <v>12732</v>
      </c>
      <c r="BT193" s="397">
        <v>39199</v>
      </c>
      <c r="BU193" s="297">
        <v>8056</v>
      </c>
      <c r="BV193" s="297">
        <v>8056</v>
      </c>
      <c r="BW193" s="297">
        <v>8056</v>
      </c>
      <c r="BX193" s="297">
        <v>8056</v>
      </c>
      <c r="BY193" s="297">
        <v>6976</v>
      </c>
      <c r="BZ193" s="297">
        <v>0</v>
      </c>
      <c r="CA193" s="297">
        <v>39199</v>
      </c>
      <c r="CB193" s="299">
        <v>123593.05248839999</v>
      </c>
      <c r="CC193" s="297">
        <v>109481</v>
      </c>
      <c r="CD193" s="297">
        <v>8505</v>
      </c>
      <c r="CE193" s="297">
        <v>5607</v>
      </c>
      <c r="CF193" s="297">
        <v>0</v>
      </c>
      <c r="CG193" s="297">
        <v>0</v>
      </c>
      <c r="CH193" s="297">
        <v>0</v>
      </c>
      <c r="CI193" s="297">
        <v>123593.05248839999</v>
      </c>
    </row>
    <row r="194" spans="1:87">
      <c r="A194" s="295">
        <v>35900</v>
      </c>
      <c r="B194" s="296" t="s">
        <v>547</v>
      </c>
      <c r="C194" s="299">
        <v>-8881017</v>
      </c>
      <c r="D194" s="297">
        <v>-4507239</v>
      </c>
      <c r="E194" s="297">
        <v>-2101311</v>
      </c>
      <c r="F194" s="297">
        <v>-2016804</v>
      </c>
      <c r="G194" s="297">
        <v>85017</v>
      </c>
      <c r="H194" s="297">
        <v>0</v>
      </c>
      <c r="I194" s="297">
        <v>-17421354</v>
      </c>
      <c r="J194" s="356">
        <v>60670538</v>
      </c>
      <c r="K194" s="357">
        <v>72166723</v>
      </c>
      <c r="L194" s="357">
        <v>51359922</v>
      </c>
      <c r="M194" s="357">
        <v>49132904</v>
      </c>
      <c r="N194" s="357">
        <v>75976272</v>
      </c>
      <c r="O194" s="356">
        <v>5984759</v>
      </c>
      <c r="P194" s="357">
        <v>2446616.58</v>
      </c>
      <c r="Q194" s="357">
        <v>3538142.42</v>
      </c>
      <c r="R194" s="398">
        <v>6.6799999999999998E-2</v>
      </c>
      <c r="S194" s="399">
        <v>1.9624575000000001E-3</v>
      </c>
      <c r="T194" s="400">
        <v>60670538</v>
      </c>
      <c r="U194" s="400">
        <v>36625996.70658683</v>
      </c>
      <c r="V194" s="401">
        <v>1.656488381354793</v>
      </c>
      <c r="W194" s="401">
        <v>7.7152503694909322E-2</v>
      </c>
      <c r="X194" s="397">
        <v>86847</v>
      </c>
      <c r="Y194" s="297">
        <v>86847</v>
      </c>
      <c r="Z194" s="297">
        <v>0</v>
      </c>
      <c r="AA194" s="297">
        <v>0</v>
      </c>
      <c r="AB194" s="297">
        <v>0</v>
      </c>
      <c r="AC194" s="297">
        <v>0</v>
      </c>
      <c r="AD194" s="297">
        <v>0</v>
      </c>
      <c r="AE194" s="297">
        <v>86847</v>
      </c>
      <c r="AF194" s="299">
        <v>6924063</v>
      </c>
      <c r="AG194" s="299">
        <v>1930119</v>
      </c>
      <c r="AH194" s="299">
        <v>1930119</v>
      </c>
      <c r="AI194" s="299">
        <v>1550725</v>
      </c>
      <c r="AJ194" s="299">
        <v>900032</v>
      </c>
      <c r="AK194" s="299">
        <v>613068</v>
      </c>
      <c r="AL194" s="299">
        <v>0</v>
      </c>
      <c r="AM194" s="297">
        <v>6924063</v>
      </c>
      <c r="AN194" s="397">
        <v>4962328</v>
      </c>
      <c r="AO194" s="297">
        <v>1231217</v>
      </c>
      <c r="AP194" s="297">
        <v>1231217</v>
      </c>
      <c r="AQ194" s="297">
        <v>1231217</v>
      </c>
      <c r="AR194" s="297">
        <v>634338</v>
      </c>
      <c r="AS194" s="297">
        <v>634338</v>
      </c>
      <c r="AT194" s="297">
        <v>0</v>
      </c>
      <c r="AU194" s="297">
        <v>4962328</v>
      </c>
      <c r="AV194" s="299">
        <v>14744259</v>
      </c>
      <c r="AW194" s="297">
        <v>7348450</v>
      </c>
      <c r="AX194" s="297">
        <v>3804532</v>
      </c>
      <c r="AY194" s="297">
        <v>1795639</v>
      </c>
      <c r="AZ194" s="297">
        <v>1795639</v>
      </c>
      <c r="BA194" s="297">
        <v>0</v>
      </c>
      <c r="BB194" s="297">
        <v>0</v>
      </c>
      <c r="BC194" s="297">
        <v>14744259</v>
      </c>
      <c r="BD194" s="397">
        <v>85294</v>
      </c>
      <c r="BE194" s="297">
        <v>35368</v>
      </c>
      <c r="BF194" s="297">
        <v>29381</v>
      </c>
      <c r="BG194" s="297">
        <v>20545</v>
      </c>
      <c r="BH194" s="297">
        <v>0</v>
      </c>
      <c r="BI194" s="297">
        <v>0</v>
      </c>
      <c r="BJ194" s="297">
        <v>0</v>
      </c>
      <c r="BK194" s="297">
        <v>85294</v>
      </c>
      <c r="BL194" s="299">
        <v>116328</v>
      </c>
      <c r="BM194" s="297">
        <v>29082</v>
      </c>
      <c r="BN194" s="297">
        <v>29082</v>
      </c>
      <c r="BO194" s="297">
        <v>29082</v>
      </c>
      <c r="BP194" s="297">
        <v>29082</v>
      </c>
      <c r="BQ194" s="297">
        <v>0</v>
      </c>
      <c r="BR194" s="297">
        <v>0</v>
      </c>
      <c r="BS194" s="297">
        <v>116328</v>
      </c>
      <c r="BT194" s="397">
        <v>358190</v>
      </c>
      <c r="BU194" s="297">
        <v>73611</v>
      </c>
      <c r="BV194" s="297">
        <v>73611</v>
      </c>
      <c r="BW194" s="297">
        <v>73611</v>
      </c>
      <c r="BX194" s="297">
        <v>73611</v>
      </c>
      <c r="BY194" s="297">
        <v>63747</v>
      </c>
      <c r="BZ194" s="297">
        <v>0</v>
      </c>
      <c r="CA194" s="297">
        <v>358190</v>
      </c>
      <c r="CB194" s="299">
        <v>1129361.1257182499</v>
      </c>
      <c r="CC194" s="297">
        <v>1000408</v>
      </c>
      <c r="CD194" s="297">
        <v>77715</v>
      </c>
      <c r="CE194" s="297">
        <v>51238</v>
      </c>
      <c r="CF194" s="297">
        <v>0</v>
      </c>
      <c r="CG194" s="297">
        <v>0</v>
      </c>
      <c r="CH194" s="297">
        <v>0</v>
      </c>
      <c r="CI194" s="297">
        <v>1129361.1257182499</v>
      </c>
    </row>
    <row r="195" spans="1:87">
      <c r="A195" s="295">
        <v>35905</v>
      </c>
      <c r="B195" s="296" t="s">
        <v>548</v>
      </c>
      <c r="C195" s="299">
        <v>-1234061</v>
      </c>
      <c r="D195" s="297">
        <v>-723406</v>
      </c>
      <c r="E195" s="297">
        <v>-340530</v>
      </c>
      <c r="F195" s="297">
        <v>-248535</v>
      </c>
      <c r="G195" s="297">
        <v>124324</v>
      </c>
      <c r="H195" s="297">
        <v>0</v>
      </c>
      <c r="I195" s="297">
        <v>-2422208</v>
      </c>
      <c r="J195" s="356">
        <v>6909360</v>
      </c>
      <c r="K195" s="357">
        <v>8218583</v>
      </c>
      <c r="L195" s="357">
        <v>5849036</v>
      </c>
      <c r="M195" s="357">
        <v>5595416</v>
      </c>
      <c r="N195" s="357">
        <v>8652427</v>
      </c>
      <c r="O195" s="356">
        <v>681564</v>
      </c>
      <c r="P195" s="357">
        <v>355861.32</v>
      </c>
      <c r="Q195" s="357">
        <v>325702.68</v>
      </c>
      <c r="R195" s="398">
        <v>6.6799999999999998E-2</v>
      </c>
      <c r="S195" s="399">
        <v>2.2349110000000001E-4</v>
      </c>
      <c r="T195" s="400">
        <v>6909360</v>
      </c>
      <c r="U195" s="400">
        <v>5327265.2694610776</v>
      </c>
      <c r="V195" s="401">
        <v>1.2969806552732397</v>
      </c>
      <c r="W195" s="401">
        <v>7.7152503694909322E-2</v>
      </c>
      <c r="X195" s="397">
        <v>224120</v>
      </c>
      <c r="Y195" s="297">
        <v>44824</v>
      </c>
      <c r="Z195" s="297">
        <v>44824</v>
      </c>
      <c r="AA195" s="297">
        <v>44824</v>
      </c>
      <c r="AB195" s="297">
        <v>44824</v>
      </c>
      <c r="AC195" s="297">
        <v>44824</v>
      </c>
      <c r="AD195" s="297">
        <v>0</v>
      </c>
      <c r="AE195" s="297">
        <v>224120</v>
      </c>
      <c r="AF195" s="299">
        <v>1440971</v>
      </c>
      <c r="AG195" s="299">
        <v>477404</v>
      </c>
      <c r="AH195" s="299">
        <v>474739</v>
      </c>
      <c r="AI195" s="299">
        <v>322651</v>
      </c>
      <c r="AJ195" s="299">
        <v>166177</v>
      </c>
      <c r="AK195" s="299">
        <v>0</v>
      </c>
      <c r="AL195" s="299">
        <v>0</v>
      </c>
      <c r="AM195" s="297">
        <v>1440971</v>
      </c>
      <c r="AN195" s="397">
        <v>565126</v>
      </c>
      <c r="AO195" s="297">
        <v>140215</v>
      </c>
      <c r="AP195" s="297">
        <v>140215</v>
      </c>
      <c r="AQ195" s="297">
        <v>140215</v>
      </c>
      <c r="AR195" s="297">
        <v>72241</v>
      </c>
      <c r="AS195" s="297">
        <v>72241</v>
      </c>
      <c r="AT195" s="297">
        <v>0</v>
      </c>
      <c r="AU195" s="297">
        <v>565126</v>
      </c>
      <c r="AV195" s="299">
        <v>1679125</v>
      </c>
      <c r="AW195" s="297">
        <v>836866</v>
      </c>
      <c r="AX195" s="297">
        <v>433273</v>
      </c>
      <c r="AY195" s="297">
        <v>204493</v>
      </c>
      <c r="AZ195" s="297">
        <v>204493</v>
      </c>
      <c r="BA195" s="297">
        <v>0</v>
      </c>
      <c r="BB195" s="297">
        <v>0</v>
      </c>
      <c r="BC195" s="297">
        <v>1679125</v>
      </c>
      <c r="BD195" s="397">
        <v>9714</v>
      </c>
      <c r="BE195" s="297">
        <v>4028</v>
      </c>
      <c r="BF195" s="297">
        <v>3346</v>
      </c>
      <c r="BG195" s="297">
        <v>2340</v>
      </c>
      <c r="BH195" s="297">
        <v>0</v>
      </c>
      <c r="BI195" s="297">
        <v>0</v>
      </c>
      <c r="BJ195" s="297">
        <v>0</v>
      </c>
      <c r="BK195" s="297">
        <v>9714</v>
      </c>
      <c r="BL195" s="299">
        <v>13248</v>
      </c>
      <c r="BM195" s="297">
        <v>3312</v>
      </c>
      <c r="BN195" s="297">
        <v>3312</v>
      </c>
      <c r="BO195" s="297">
        <v>3312</v>
      </c>
      <c r="BP195" s="297">
        <v>3312</v>
      </c>
      <c r="BQ195" s="297">
        <v>0</v>
      </c>
      <c r="BR195" s="297">
        <v>0</v>
      </c>
      <c r="BS195" s="297">
        <v>13248</v>
      </c>
      <c r="BT195" s="397">
        <v>40792</v>
      </c>
      <c r="BU195" s="297">
        <v>8383</v>
      </c>
      <c r="BV195" s="297">
        <v>8383</v>
      </c>
      <c r="BW195" s="297">
        <v>8383</v>
      </c>
      <c r="BX195" s="297">
        <v>8383</v>
      </c>
      <c r="BY195" s="297">
        <v>7260</v>
      </c>
      <c r="BZ195" s="297">
        <v>0</v>
      </c>
      <c r="CA195" s="297">
        <v>40792</v>
      </c>
      <c r="CB195" s="299">
        <v>128615.35105041001</v>
      </c>
      <c r="CC195" s="297">
        <v>113930</v>
      </c>
      <c r="CD195" s="297">
        <v>8850</v>
      </c>
      <c r="CE195" s="297">
        <v>5835</v>
      </c>
      <c r="CF195" s="297">
        <v>0</v>
      </c>
      <c r="CG195" s="297">
        <v>0</v>
      </c>
      <c r="CH195" s="297">
        <v>0</v>
      </c>
      <c r="CI195" s="297">
        <v>128615.35105041001</v>
      </c>
    </row>
    <row r="196" spans="1:87">
      <c r="A196" s="295">
        <v>36000</v>
      </c>
      <c r="B196" s="296" t="s">
        <v>549</v>
      </c>
      <c r="C196" s="299">
        <v>-185134464</v>
      </c>
      <c r="D196" s="297">
        <v>-78989186</v>
      </c>
      <c r="E196" s="297">
        <v>-18981789</v>
      </c>
      <c r="F196" s="297">
        <v>-26541934</v>
      </c>
      <c r="G196" s="297">
        <v>20224855</v>
      </c>
      <c r="H196" s="297">
        <v>0</v>
      </c>
      <c r="I196" s="297">
        <v>-289422518</v>
      </c>
      <c r="J196" s="356">
        <v>1678545090</v>
      </c>
      <c r="K196" s="357">
        <v>1996604984</v>
      </c>
      <c r="L196" s="357">
        <v>1420952356</v>
      </c>
      <c r="M196" s="357">
        <v>1359338428</v>
      </c>
      <c r="N196" s="357">
        <v>2102002093</v>
      </c>
      <c r="O196" s="356">
        <v>165577707</v>
      </c>
      <c r="P196" s="357">
        <v>60024955.479999997</v>
      </c>
      <c r="Q196" s="357">
        <v>105552751.52000001</v>
      </c>
      <c r="R196" s="398">
        <v>6.6799999999999998E-2</v>
      </c>
      <c r="S196" s="399">
        <v>5.4294448299999999E-2</v>
      </c>
      <c r="T196" s="400">
        <v>1678545090</v>
      </c>
      <c r="U196" s="400">
        <v>898577177.84431136</v>
      </c>
      <c r="V196" s="401">
        <v>1.8680032515702585</v>
      </c>
      <c r="W196" s="401">
        <v>7.7152503694909322E-2</v>
      </c>
      <c r="X196" s="397">
        <v>35597331</v>
      </c>
      <c r="Y196" s="297">
        <v>21620169</v>
      </c>
      <c r="Z196" s="297">
        <v>4355308</v>
      </c>
      <c r="AA196" s="297">
        <v>4355308</v>
      </c>
      <c r="AB196" s="297">
        <v>4355308</v>
      </c>
      <c r="AC196" s="297">
        <v>911238</v>
      </c>
      <c r="AD196" s="297">
        <v>0</v>
      </c>
      <c r="AE196" s="297">
        <v>35597331</v>
      </c>
      <c r="AF196" s="299">
        <v>32193153</v>
      </c>
      <c r="AG196" s="299">
        <v>12044439</v>
      </c>
      <c r="AH196" s="299">
        <v>12044439</v>
      </c>
      <c r="AI196" s="299">
        <v>8104275</v>
      </c>
      <c r="AJ196" s="299">
        <v>0</v>
      </c>
      <c r="AK196" s="299">
        <v>0</v>
      </c>
      <c r="AL196" s="299">
        <v>0</v>
      </c>
      <c r="AM196" s="297">
        <v>32193153</v>
      </c>
      <c r="AN196" s="397">
        <v>137290536</v>
      </c>
      <c r="AO196" s="297">
        <v>34063541</v>
      </c>
      <c r="AP196" s="297">
        <v>34063541</v>
      </c>
      <c r="AQ196" s="297">
        <v>34063541</v>
      </c>
      <c r="AR196" s="297">
        <v>17549957</v>
      </c>
      <c r="AS196" s="297">
        <v>17549957</v>
      </c>
      <c r="AT196" s="297">
        <v>0</v>
      </c>
      <c r="AU196" s="297">
        <v>137290536</v>
      </c>
      <c r="AV196" s="299">
        <v>407922938</v>
      </c>
      <c r="AW196" s="297">
        <v>203306339</v>
      </c>
      <c r="AX196" s="297">
        <v>105258311</v>
      </c>
      <c r="AY196" s="297">
        <v>49679144</v>
      </c>
      <c r="AZ196" s="297">
        <v>49679144</v>
      </c>
      <c r="BA196" s="297">
        <v>0</v>
      </c>
      <c r="BB196" s="297">
        <v>0</v>
      </c>
      <c r="BC196" s="297">
        <v>407922938</v>
      </c>
      <c r="BD196" s="397">
        <v>2359802</v>
      </c>
      <c r="BE196" s="297">
        <v>978509</v>
      </c>
      <c r="BF196" s="297">
        <v>812877</v>
      </c>
      <c r="BG196" s="297">
        <v>568416</v>
      </c>
      <c r="BH196" s="297">
        <v>0</v>
      </c>
      <c r="BI196" s="297">
        <v>0</v>
      </c>
      <c r="BJ196" s="297">
        <v>0</v>
      </c>
      <c r="BK196" s="297">
        <v>2359802</v>
      </c>
      <c r="BL196" s="299">
        <v>3218444</v>
      </c>
      <c r="BM196" s="297">
        <v>804611</v>
      </c>
      <c r="BN196" s="297">
        <v>804611</v>
      </c>
      <c r="BO196" s="297">
        <v>804611</v>
      </c>
      <c r="BP196" s="297">
        <v>804611</v>
      </c>
      <c r="BQ196" s="297">
        <v>0</v>
      </c>
      <c r="BR196" s="297">
        <v>0</v>
      </c>
      <c r="BS196" s="297">
        <v>3218444</v>
      </c>
      <c r="BT196" s="397">
        <v>9909887</v>
      </c>
      <c r="BU196" s="297">
        <v>2036557</v>
      </c>
      <c r="BV196" s="297">
        <v>2036557</v>
      </c>
      <c r="BW196" s="297">
        <v>2036557</v>
      </c>
      <c r="BX196" s="297">
        <v>2036557</v>
      </c>
      <c r="BY196" s="297">
        <v>1763660</v>
      </c>
      <c r="BZ196" s="297">
        <v>0</v>
      </c>
      <c r="CA196" s="297">
        <v>9909887</v>
      </c>
      <c r="CB196" s="299">
        <v>31245537.420473728</v>
      </c>
      <c r="CC196" s="297">
        <v>27677850</v>
      </c>
      <c r="CD196" s="297">
        <v>2150107</v>
      </c>
      <c r="CE196" s="297">
        <v>1417580</v>
      </c>
      <c r="CF196" s="297">
        <v>0</v>
      </c>
      <c r="CG196" s="297">
        <v>0</v>
      </c>
      <c r="CH196" s="297">
        <v>0</v>
      </c>
      <c r="CI196" s="297">
        <v>31245537.420473728</v>
      </c>
    </row>
    <row r="197" spans="1:87">
      <c r="A197" s="295">
        <v>36001</v>
      </c>
      <c r="B197" s="296" t="s">
        <v>550</v>
      </c>
      <c r="C197" s="299">
        <v>-197118</v>
      </c>
      <c r="D197" s="297">
        <v>-218360</v>
      </c>
      <c r="E197" s="297">
        <v>0</v>
      </c>
      <c r="F197" s="297">
        <v>0</v>
      </c>
      <c r="G197" s="297">
        <v>0</v>
      </c>
      <c r="H197" s="297">
        <v>0</v>
      </c>
      <c r="I197" s="297">
        <v>-415478</v>
      </c>
      <c r="J197" s="356">
        <v>0</v>
      </c>
      <c r="K197" s="357">
        <v>0</v>
      </c>
      <c r="L197" s="357">
        <v>0</v>
      </c>
      <c r="M197" s="357">
        <v>0</v>
      </c>
      <c r="N197" s="357">
        <v>0</v>
      </c>
      <c r="O197" s="356">
        <v>0</v>
      </c>
      <c r="P197" s="357">
        <v>0</v>
      </c>
      <c r="Q197" s="357">
        <v>0</v>
      </c>
      <c r="R197" s="398" t="e">
        <v>#DIV/0!</v>
      </c>
      <c r="S197" s="399">
        <v>0</v>
      </c>
      <c r="T197" s="400">
        <v>0</v>
      </c>
      <c r="U197" s="400">
        <v>0</v>
      </c>
      <c r="V197" s="401" t="e">
        <v>#DIV/0!</v>
      </c>
      <c r="W197" s="401">
        <v>7.7152503694909322E-2</v>
      </c>
      <c r="X197" s="397">
        <v>21242</v>
      </c>
      <c r="Y197" s="297">
        <v>21242</v>
      </c>
      <c r="Z197" s="297">
        <v>0</v>
      </c>
      <c r="AA197" s="297">
        <v>0</v>
      </c>
      <c r="AB197" s="297">
        <v>0</v>
      </c>
      <c r="AC197" s="297">
        <v>0</v>
      </c>
      <c r="AD197" s="297">
        <v>0</v>
      </c>
      <c r="AE197" s="297">
        <v>21242</v>
      </c>
      <c r="AF197" s="299">
        <v>436720</v>
      </c>
      <c r="AG197" s="299">
        <v>218360</v>
      </c>
      <c r="AH197" s="299">
        <v>218360</v>
      </c>
      <c r="AI197" s="299">
        <v>0</v>
      </c>
      <c r="AJ197" s="299">
        <v>0</v>
      </c>
      <c r="AK197" s="299">
        <v>0</v>
      </c>
      <c r="AL197" s="299">
        <v>0</v>
      </c>
      <c r="AM197" s="297">
        <v>436720</v>
      </c>
      <c r="AN197" s="397">
        <v>0</v>
      </c>
      <c r="AO197" s="297">
        <v>0</v>
      </c>
      <c r="AP197" s="297">
        <v>0</v>
      </c>
      <c r="AQ197" s="297">
        <v>0</v>
      </c>
      <c r="AR197" s="297">
        <v>0</v>
      </c>
      <c r="AS197" s="297">
        <v>0</v>
      </c>
      <c r="AT197" s="297">
        <v>0</v>
      </c>
      <c r="AU197" s="297">
        <v>0</v>
      </c>
      <c r="AV197" s="299">
        <v>0</v>
      </c>
      <c r="AW197" s="297">
        <v>0</v>
      </c>
      <c r="AX197" s="297">
        <v>0</v>
      </c>
      <c r="AY197" s="297">
        <v>0</v>
      </c>
      <c r="AZ197" s="297">
        <v>0</v>
      </c>
      <c r="BA197" s="297">
        <v>0</v>
      </c>
      <c r="BB197" s="297">
        <v>0</v>
      </c>
      <c r="BC197" s="297">
        <v>0</v>
      </c>
      <c r="BD197" s="397">
        <v>0</v>
      </c>
      <c r="BE197" s="297">
        <v>0</v>
      </c>
      <c r="BF197" s="297">
        <v>0</v>
      </c>
      <c r="BG197" s="297">
        <v>0</v>
      </c>
      <c r="BH197" s="297">
        <v>0</v>
      </c>
      <c r="BI197" s="297">
        <v>0</v>
      </c>
      <c r="BJ197" s="297">
        <v>0</v>
      </c>
      <c r="BK197" s="297">
        <v>0</v>
      </c>
      <c r="BL197" s="299">
        <v>0</v>
      </c>
      <c r="BM197" s="297">
        <v>0</v>
      </c>
      <c r="BN197" s="297">
        <v>0</v>
      </c>
      <c r="BO197" s="297">
        <v>0</v>
      </c>
      <c r="BP197" s="297">
        <v>0</v>
      </c>
      <c r="BQ197" s="297">
        <v>0</v>
      </c>
      <c r="BR197" s="297">
        <v>0</v>
      </c>
      <c r="BS197" s="297">
        <v>0</v>
      </c>
      <c r="BT197" s="397">
        <v>0</v>
      </c>
      <c r="BU197" s="297">
        <v>0</v>
      </c>
      <c r="BV197" s="297">
        <v>0</v>
      </c>
      <c r="BW197" s="297">
        <v>0</v>
      </c>
      <c r="BX197" s="297">
        <v>0</v>
      </c>
      <c r="BY197" s="297">
        <v>0</v>
      </c>
      <c r="BZ197" s="297">
        <v>0</v>
      </c>
      <c r="CA197" s="297">
        <v>0</v>
      </c>
      <c r="CB197" s="299">
        <v>0</v>
      </c>
      <c r="CC197" s="297">
        <v>0</v>
      </c>
      <c r="CD197" s="297">
        <v>0</v>
      </c>
      <c r="CE197" s="297">
        <v>0</v>
      </c>
      <c r="CF197" s="297">
        <v>0</v>
      </c>
      <c r="CG197" s="297">
        <v>0</v>
      </c>
      <c r="CH197" s="297">
        <v>0</v>
      </c>
      <c r="CI197" s="297">
        <v>0</v>
      </c>
    </row>
    <row r="198" spans="1:87">
      <c r="A198" s="295">
        <v>36002</v>
      </c>
      <c r="B198" s="296" t="s">
        <v>551</v>
      </c>
      <c r="C198" s="299">
        <v>-1070064</v>
      </c>
      <c r="D198" s="297">
        <v>-161620</v>
      </c>
      <c r="E198" s="297">
        <v>0</v>
      </c>
      <c r="F198" s="297">
        <v>0</v>
      </c>
      <c r="G198" s="297">
        <v>0</v>
      </c>
      <c r="H198" s="297">
        <v>0</v>
      </c>
      <c r="I198" s="297">
        <v>-1231684</v>
      </c>
      <c r="J198" s="356">
        <v>0</v>
      </c>
      <c r="K198" s="357">
        <v>0</v>
      </c>
      <c r="L198" s="357">
        <v>0</v>
      </c>
      <c r="M198" s="357">
        <v>0</v>
      </c>
      <c r="N198" s="357">
        <v>0</v>
      </c>
      <c r="O198" s="356">
        <v>0</v>
      </c>
      <c r="P198" s="357">
        <v>0</v>
      </c>
      <c r="Q198" s="357">
        <v>0</v>
      </c>
      <c r="R198" s="398" t="e">
        <v>#DIV/0!</v>
      </c>
      <c r="S198" s="399">
        <v>0</v>
      </c>
      <c r="T198" s="400">
        <v>0</v>
      </c>
      <c r="U198" s="400">
        <v>0</v>
      </c>
      <c r="V198" s="401" t="e">
        <v>#DIV/0!</v>
      </c>
      <c r="W198" s="401">
        <v>7.7152503694909322E-2</v>
      </c>
      <c r="X198" s="397">
        <v>0</v>
      </c>
      <c r="Y198" s="297">
        <v>0</v>
      </c>
      <c r="Z198" s="297">
        <v>0</v>
      </c>
      <c r="AA198" s="297">
        <v>0</v>
      </c>
      <c r="AB198" s="297">
        <v>0</v>
      </c>
      <c r="AC198" s="297">
        <v>0</v>
      </c>
      <c r="AD198" s="297">
        <v>0</v>
      </c>
      <c r="AE198" s="297">
        <v>0</v>
      </c>
      <c r="AF198" s="299">
        <v>1231684</v>
      </c>
      <c r="AG198" s="299">
        <v>1070064</v>
      </c>
      <c r="AH198" s="299">
        <v>161620</v>
      </c>
      <c r="AI198" s="299">
        <v>0</v>
      </c>
      <c r="AJ198" s="299">
        <v>0</v>
      </c>
      <c r="AK198" s="299">
        <v>0</v>
      </c>
      <c r="AL198" s="299">
        <v>0</v>
      </c>
      <c r="AM198" s="297">
        <v>1231684</v>
      </c>
      <c r="AN198" s="397">
        <v>0</v>
      </c>
      <c r="AO198" s="297">
        <v>0</v>
      </c>
      <c r="AP198" s="297">
        <v>0</v>
      </c>
      <c r="AQ198" s="297">
        <v>0</v>
      </c>
      <c r="AR198" s="297">
        <v>0</v>
      </c>
      <c r="AS198" s="297">
        <v>0</v>
      </c>
      <c r="AT198" s="297">
        <v>0</v>
      </c>
      <c r="AU198" s="297">
        <v>0</v>
      </c>
      <c r="AV198" s="299">
        <v>0</v>
      </c>
      <c r="AW198" s="297">
        <v>0</v>
      </c>
      <c r="AX198" s="297">
        <v>0</v>
      </c>
      <c r="AY198" s="297">
        <v>0</v>
      </c>
      <c r="AZ198" s="297">
        <v>0</v>
      </c>
      <c r="BA198" s="297">
        <v>0</v>
      </c>
      <c r="BB198" s="297">
        <v>0</v>
      </c>
      <c r="BC198" s="297">
        <v>0</v>
      </c>
      <c r="BD198" s="397">
        <v>0</v>
      </c>
      <c r="BE198" s="297">
        <v>0</v>
      </c>
      <c r="BF198" s="297">
        <v>0</v>
      </c>
      <c r="BG198" s="297">
        <v>0</v>
      </c>
      <c r="BH198" s="297">
        <v>0</v>
      </c>
      <c r="BI198" s="297">
        <v>0</v>
      </c>
      <c r="BJ198" s="297">
        <v>0</v>
      </c>
      <c r="BK198" s="297">
        <v>0</v>
      </c>
      <c r="BL198" s="299">
        <v>0</v>
      </c>
      <c r="BM198" s="297">
        <v>0</v>
      </c>
      <c r="BN198" s="297">
        <v>0</v>
      </c>
      <c r="BO198" s="297">
        <v>0</v>
      </c>
      <c r="BP198" s="297">
        <v>0</v>
      </c>
      <c r="BQ198" s="297">
        <v>0</v>
      </c>
      <c r="BR198" s="297">
        <v>0</v>
      </c>
      <c r="BS198" s="297">
        <v>0</v>
      </c>
      <c r="BT198" s="397">
        <v>0</v>
      </c>
      <c r="BU198" s="297">
        <v>0</v>
      </c>
      <c r="BV198" s="297">
        <v>0</v>
      </c>
      <c r="BW198" s="297">
        <v>0</v>
      </c>
      <c r="BX198" s="297">
        <v>0</v>
      </c>
      <c r="BY198" s="297">
        <v>0</v>
      </c>
      <c r="BZ198" s="297">
        <v>0</v>
      </c>
      <c r="CA198" s="297">
        <v>0</v>
      </c>
      <c r="CB198" s="299">
        <v>0</v>
      </c>
      <c r="CC198" s="297">
        <v>0</v>
      </c>
      <c r="CD198" s="297">
        <v>0</v>
      </c>
      <c r="CE198" s="297">
        <v>0</v>
      </c>
      <c r="CF198" s="297">
        <v>0</v>
      </c>
      <c r="CG198" s="297">
        <v>0</v>
      </c>
      <c r="CH198" s="297">
        <v>0</v>
      </c>
      <c r="CI198" s="297">
        <v>0</v>
      </c>
    </row>
    <row r="199" spans="1:87">
      <c r="A199" s="295">
        <v>36003</v>
      </c>
      <c r="B199" s="296" t="s">
        <v>552</v>
      </c>
      <c r="C199" s="299">
        <v>-1595031</v>
      </c>
      <c r="D199" s="297">
        <v>-900265</v>
      </c>
      <c r="E199" s="297">
        <v>-357301</v>
      </c>
      <c r="F199" s="297">
        <v>-370773</v>
      </c>
      <c r="G199" s="297">
        <v>34469</v>
      </c>
      <c r="H199" s="297">
        <v>0</v>
      </c>
      <c r="I199" s="297">
        <v>-3188901</v>
      </c>
      <c r="J199" s="356">
        <v>10501826</v>
      </c>
      <c r="K199" s="357">
        <v>12491770</v>
      </c>
      <c r="L199" s="357">
        <v>8890196</v>
      </c>
      <c r="M199" s="357">
        <v>8504708</v>
      </c>
      <c r="N199" s="357">
        <v>13151187</v>
      </c>
      <c r="O199" s="356">
        <v>1035938</v>
      </c>
      <c r="P199" s="357">
        <v>394249.69</v>
      </c>
      <c r="Q199" s="357">
        <v>641688.31000000006</v>
      </c>
      <c r="R199" s="398">
        <v>6.6799999999999998E-2</v>
      </c>
      <c r="S199" s="399">
        <v>3.3969350000000002E-4</v>
      </c>
      <c r="T199" s="400">
        <v>10501826</v>
      </c>
      <c r="U199" s="400">
        <v>5901941.4670658689</v>
      </c>
      <c r="V199" s="401">
        <v>1.7793849801124761</v>
      </c>
      <c r="W199" s="401">
        <v>7.7152503694909322E-2</v>
      </c>
      <c r="X199" s="397">
        <v>77350</v>
      </c>
      <c r="Y199" s="297">
        <v>77350</v>
      </c>
      <c r="Z199" s="297">
        <v>0</v>
      </c>
      <c r="AA199" s="297">
        <v>0</v>
      </c>
      <c r="AB199" s="297">
        <v>0</v>
      </c>
      <c r="AC199" s="297">
        <v>0</v>
      </c>
      <c r="AD199" s="297">
        <v>0</v>
      </c>
      <c r="AE199" s="297">
        <v>77350</v>
      </c>
      <c r="AF199" s="299">
        <v>1434180</v>
      </c>
      <c r="AG199" s="299">
        <v>454176</v>
      </c>
      <c r="AH199" s="299">
        <v>454176</v>
      </c>
      <c r="AI199" s="299">
        <v>261997</v>
      </c>
      <c r="AJ199" s="299">
        <v>177464</v>
      </c>
      <c r="AK199" s="299">
        <v>86367</v>
      </c>
      <c r="AL199" s="299">
        <v>0</v>
      </c>
      <c r="AM199" s="297">
        <v>1434180</v>
      </c>
      <c r="AN199" s="397">
        <v>858959</v>
      </c>
      <c r="AO199" s="297">
        <v>213119</v>
      </c>
      <c r="AP199" s="297">
        <v>213119</v>
      </c>
      <c r="AQ199" s="297">
        <v>213119</v>
      </c>
      <c r="AR199" s="297">
        <v>109801</v>
      </c>
      <c r="AS199" s="297">
        <v>109801</v>
      </c>
      <c r="AT199" s="297">
        <v>0</v>
      </c>
      <c r="AU199" s="297">
        <v>858959</v>
      </c>
      <c r="AV199" s="299">
        <v>2552172</v>
      </c>
      <c r="AW199" s="297">
        <v>1271987</v>
      </c>
      <c r="AX199" s="297">
        <v>658549</v>
      </c>
      <c r="AY199" s="297">
        <v>310818</v>
      </c>
      <c r="AZ199" s="297">
        <v>310818</v>
      </c>
      <c r="BA199" s="297">
        <v>0</v>
      </c>
      <c r="BB199" s="297">
        <v>0</v>
      </c>
      <c r="BC199" s="297">
        <v>2552172</v>
      </c>
      <c r="BD199" s="397">
        <v>14764</v>
      </c>
      <c r="BE199" s="297">
        <v>6122</v>
      </c>
      <c r="BF199" s="297">
        <v>5086</v>
      </c>
      <c r="BG199" s="297">
        <v>3556</v>
      </c>
      <c r="BH199" s="297">
        <v>0</v>
      </c>
      <c r="BI199" s="297">
        <v>0</v>
      </c>
      <c r="BJ199" s="297">
        <v>0</v>
      </c>
      <c r="BK199" s="297">
        <v>14764</v>
      </c>
      <c r="BL199" s="299">
        <v>20136</v>
      </c>
      <c r="BM199" s="297">
        <v>5034</v>
      </c>
      <c r="BN199" s="297">
        <v>5034</v>
      </c>
      <c r="BO199" s="297">
        <v>5034</v>
      </c>
      <c r="BP199" s="297">
        <v>5034</v>
      </c>
      <c r="BQ199" s="297">
        <v>0</v>
      </c>
      <c r="BR199" s="297">
        <v>0</v>
      </c>
      <c r="BS199" s="297">
        <v>20136</v>
      </c>
      <c r="BT199" s="397">
        <v>62001</v>
      </c>
      <c r="BU199" s="297">
        <v>12742</v>
      </c>
      <c r="BV199" s="297">
        <v>12742</v>
      </c>
      <c r="BW199" s="297">
        <v>12742</v>
      </c>
      <c r="BX199" s="297">
        <v>12742</v>
      </c>
      <c r="BY199" s="297">
        <v>11034</v>
      </c>
      <c r="BZ199" s="297">
        <v>0</v>
      </c>
      <c r="CA199" s="297">
        <v>62001</v>
      </c>
      <c r="CB199" s="299">
        <v>195487.86842985</v>
      </c>
      <c r="CC199" s="297">
        <v>173167</v>
      </c>
      <c r="CD199" s="297">
        <v>13452</v>
      </c>
      <c r="CE199" s="297">
        <v>8869</v>
      </c>
      <c r="CF199" s="297">
        <v>0</v>
      </c>
      <c r="CG199" s="297">
        <v>0</v>
      </c>
      <c r="CH199" s="297">
        <v>0</v>
      </c>
      <c r="CI199" s="297">
        <v>195487.86842985</v>
      </c>
    </row>
    <row r="200" spans="1:87">
      <c r="A200" s="295">
        <v>36004</v>
      </c>
      <c r="B200" s="296" t="s">
        <v>553</v>
      </c>
      <c r="C200" s="299">
        <v>-396833</v>
      </c>
      <c r="D200" s="297">
        <v>145925</v>
      </c>
      <c r="E200" s="297">
        <v>415297</v>
      </c>
      <c r="F200" s="297">
        <v>118484</v>
      </c>
      <c r="G200" s="297">
        <v>321349</v>
      </c>
      <c r="H200" s="297">
        <v>0</v>
      </c>
      <c r="I200" s="297">
        <v>604222</v>
      </c>
      <c r="J200" s="356">
        <v>9379841</v>
      </c>
      <c r="K200" s="357">
        <v>11157184</v>
      </c>
      <c r="L200" s="357">
        <v>7940392</v>
      </c>
      <c r="M200" s="357">
        <v>7596089</v>
      </c>
      <c r="N200" s="357">
        <v>11746151</v>
      </c>
      <c r="O200" s="356">
        <v>925261</v>
      </c>
      <c r="P200" s="357">
        <v>311472.56</v>
      </c>
      <c r="Q200" s="357">
        <v>613788.43999999994</v>
      </c>
      <c r="R200" s="398">
        <v>6.6799999999999998E-2</v>
      </c>
      <c r="S200" s="399">
        <v>3.0340160000000001E-4</v>
      </c>
      <c r="T200" s="400">
        <v>9379841</v>
      </c>
      <c r="U200" s="400">
        <v>4662762.874251497</v>
      </c>
      <c r="V200" s="401">
        <v>2.0116487269376155</v>
      </c>
      <c r="W200" s="401">
        <v>7.7152503694909322E-2</v>
      </c>
      <c r="X200" s="397">
        <v>2240560</v>
      </c>
      <c r="Y200" s="297">
        <v>691223</v>
      </c>
      <c r="Z200" s="297">
        <v>544355</v>
      </c>
      <c r="AA200" s="297">
        <v>500419</v>
      </c>
      <c r="AB200" s="297">
        <v>291140</v>
      </c>
      <c r="AC200" s="297">
        <v>213423</v>
      </c>
      <c r="AD200" s="297">
        <v>0</v>
      </c>
      <c r="AE200" s="297">
        <v>2240560</v>
      </c>
      <c r="AF200" s="299">
        <v>0</v>
      </c>
      <c r="AG200" s="299">
        <v>0</v>
      </c>
      <c r="AH200" s="299">
        <v>0</v>
      </c>
      <c r="AI200" s="299">
        <v>0</v>
      </c>
      <c r="AJ200" s="299">
        <v>0</v>
      </c>
      <c r="AK200" s="299">
        <v>0</v>
      </c>
      <c r="AL200" s="299">
        <v>0</v>
      </c>
      <c r="AM200" s="297">
        <v>0</v>
      </c>
      <c r="AN200" s="397">
        <v>767190</v>
      </c>
      <c r="AO200" s="297">
        <v>190350</v>
      </c>
      <c r="AP200" s="297">
        <v>190350</v>
      </c>
      <c r="AQ200" s="297">
        <v>190350</v>
      </c>
      <c r="AR200" s="297">
        <v>98071</v>
      </c>
      <c r="AS200" s="297">
        <v>98071</v>
      </c>
      <c r="AT200" s="297">
        <v>0</v>
      </c>
      <c r="AU200" s="297">
        <v>767190</v>
      </c>
      <c r="AV200" s="299">
        <v>2279505</v>
      </c>
      <c r="AW200" s="297">
        <v>1136092</v>
      </c>
      <c r="AX200" s="297">
        <v>588192</v>
      </c>
      <c r="AY200" s="297">
        <v>277611</v>
      </c>
      <c r="AZ200" s="297">
        <v>277611</v>
      </c>
      <c r="BA200" s="297">
        <v>0</v>
      </c>
      <c r="BB200" s="297">
        <v>0</v>
      </c>
      <c r="BC200" s="297">
        <v>2279505</v>
      </c>
      <c r="BD200" s="397">
        <v>13186</v>
      </c>
      <c r="BE200" s="297">
        <v>5468</v>
      </c>
      <c r="BF200" s="297">
        <v>4542</v>
      </c>
      <c r="BG200" s="297">
        <v>3176</v>
      </c>
      <c r="BH200" s="297">
        <v>0</v>
      </c>
      <c r="BI200" s="297">
        <v>0</v>
      </c>
      <c r="BJ200" s="297">
        <v>0</v>
      </c>
      <c r="BK200" s="297">
        <v>13186</v>
      </c>
      <c r="BL200" s="299">
        <v>17984</v>
      </c>
      <c r="BM200" s="297">
        <v>4496</v>
      </c>
      <c r="BN200" s="297">
        <v>4496</v>
      </c>
      <c r="BO200" s="297">
        <v>4496</v>
      </c>
      <c r="BP200" s="297">
        <v>4496</v>
      </c>
      <c r="BQ200" s="297">
        <v>0</v>
      </c>
      <c r="BR200" s="297">
        <v>0</v>
      </c>
      <c r="BS200" s="297">
        <v>17984</v>
      </c>
      <c r="BT200" s="397">
        <v>55377</v>
      </c>
      <c r="BU200" s="297">
        <v>11380</v>
      </c>
      <c r="BV200" s="297">
        <v>11380</v>
      </c>
      <c r="BW200" s="297">
        <v>11380</v>
      </c>
      <c r="BX200" s="297">
        <v>11380</v>
      </c>
      <c r="BY200" s="297">
        <v>9855</v>
      </c>
      <c r="BZ200" s="297">
        <v>0</v>
      </c>
      <c r="CA200" s="297">
        <v>55377</v>
      </c>
      <c r="CB200" s="299">
        <v>174602.49331296</v>
      </c>
      <c r="CC200" s="297">
        <v>154666</v>
      </c>
      <c r="CD200" s="297">
        <v>12015</v>
      </c>
      <c r="CE200" s="297">
        <v>7922</v>
      </c>
      <c r="CF200" s="297">
        <v>0</v>
      </c>
      <c r="CG200" s="297">
        <v>0</v>
      </c>
      <c r="CH200" s="297">
        <v>0</v>
      </c>
      <c r="CI200" s="297">
        <v>174602.49331296</v>
      </c>
    </row>
    <row r="201" spans="1:87">
      <c r="A201" s="295">
        <v>36005</v>
      </c>
      <c r="B201" s="296" t="s">
        <v>554</v>
      </c>
      <c r="C201" s="299">
        <v>-17649186</v>
      </c>
      <c r="D201" s="297">
        <v>-6815747</v>
      </c>
      <c r="E201" s="297">
        <v>-3996945</v>
      </c>
      <c r="F201" s="297">
        <v>-3819885</v>
      </c>
      <c r="G201" s="297">
        <v>1003185</v>
      </c>
      <c r="H201" s="297">
        <v>0</v>
      </c>
      <c r="I201" s="297">
        <v>-31278578</v>
      </c>
      <c r="J201" s="356">
        <v>120783848</v>
      </c>
      <c r="K201" s="357">
        <v>143670631</v>
      </c>
      <c r="L201" s="357">
        <v>102248128</v>
      </c>
      <c r="M201" s="357">
        <v>97814546</v>
      </c>
      <c r="N201" s="357">
        <v>151254740</v>
      </c>
      <c r="O201" s="356">
        <v>11914552</v>
      </c>
      <c r="P201" s="357">
        <v>4742129.92</v>
      </c>
      <c r="Q201" s="357">
        <v>7172422.0800000001</v>
      </c>
      <c r="R201" s="398">
        <v>6.6799999999999998E-2</v>
      </c>
      <c r="S201" s="399">
        <v>3.9068907999999999E-3</v>
      </c>
      <c r="T201" s="400">
        <v>120783848</v>
      </c>
      <c r="U201" s="400">
        <v>70989968.862275451</v>
      </c>
      <c r="V201" s="401">
        <v>1.701421340729526</v>
      </c>
      <c r="W201" s="401">
        <v>7.7152503694909322E-2</v>
      </c>
      <c r="X201" s="397">
        <v>2431308</v>
      </c>
      <c r="Y201" s="297">
        <v>1215654</v>
      </c>
      <c r="Z201" s="297">
        <v>1215654</v>
      </c>
      <c r="AA201" s="297">
        <v>0</v>
      </c>
      <c r="AB201" s="297">
        <v>0</v>
      </c>
      <c r="AC201" s="297">
        <v>0</v>
      </c>
      <c r="AD201" s="297">
        <v>0</v>
      </c>
      <c r="AE201" s="297">
        <v>2431308</v>
      </c>
      <c r="AF201" s="299">
        <v>12638820</v>
      </c>
      <c r="AG201" s="299">
        <v>4853988</v>
      </c>
      <c r="AH201" s="299">
        <v>2900830</v>
      </c>
      <c r="AI201" s="299">
        <v>2900830</v>
      </c>
      <c r="AJ201" s="299">
        <v>1596598</v>
      </c>
      <c r="AK201" s="299">
        <v>386574</v>
      </c>
      <c r="AL201" s="299">
        <v>0</v>
      </c>
      <c r="AM201" s="297">
        <v>12638820</v>
      </c>
      <c r="AN201" s="397">
        <v>9879079</v>
      </c>
      <c r="AO201" s="297">
        <v>2451126</v>
      </c>
      <c r="AP201" s="297">
        <v>2451126</v>
      </c>
      <c r="AQ201" s="297">
        <v>2451126</v>
      </c>
      <c r="AR201" s="297">
        <v>1262850</v>
      </c>
      <c r="AS201" s="297">
        <v>1262850</v>
      </c>
      <c r="AT201" s="297">
        <v>0</v>
      </c>
      <c r="AU201" s="297">
        <v>9879079</v>
      </c>
      <c r="AV201" s="299">
        <v>29353100</v>
      </c>
      <c r="AW201" s="297">
        <v>14629409</v>
      </c>
      <c r="AX201" s="297">
        <v>7574121</v>
      </c>
      <c r="AY201" s="297">
        <v>3574785</v>
      </c>
      <c r="AZ201" s="297">
        <v>3574785</v>
      </c>
      <c r="BA201" s="297">
        <v>0</v>
      </c>
      <c r="BB201" s="297">
        <v>0</v>
      </c>
      <c r="BC201" s="297">
        <v>29353100</v>
      </c>
      <c r="BD201" s="397">
        <v>169806</v>
      </c>
      <c r="BE201" s="297">
        <v>70411</v>
      </c>
      <c r="BF201" s="297">
        <v>58493</v>
      </c>
      <c r="BG201" s="297">
        <v>40902</v>
      </c>
      <c r="BH201" s="297">
        <v>0</v>
      </c>
      <c r="BI201" s="297">
        <v>0</v>
      </c>
      <c r="BJ201" s="297">
        <v>0</v>
      </c>
      <c r="BK201" s="297">
        <v>169806</v>
      </c>
      <c r="BL201" s="299">
        <v>231592</v>
      </c>
      <c r="BM201" s="297">
        <v>57898</v>
      </c>
      <c r="BN201" s="297">
        <v>57898</v>
      </c>
      <c r="BO201" s="297">
        <v>57898</v>
      </c>
      <c r="BP201" s="297">
        <v>57898</v>
      </c>
      <c r="BQ201" s="297">
        <v>0</v>
      </c>
      <c r="BR201" s="297">
        <v>0</v>
      </c>
      <c r="BS201" s="297">
        <v>231592</v>
      </c>
      <c r="BT201" s="397">
        <v>713090</v>
      </c>
      <c r="BU201" s="297">
        <v>146545</v>
      </c>
      <c r="BV201" s="297">
        <v>146545</v>
      </c>
      <c r="BW201" s="297">
        <v>146545</v>
      </c>
      <c r="BX201" s="297">
        <v>146545</v>
      </c>
      <c r="BY201" s="297">
        <v>126908</v>
      </c>
      <c r="BZ201" s="297">
        <v>0</v>
      </c>
      <c r="CA201" s="297">
        <v>713090</v>
      </c>
      <c r="CB201" s="299">
        <v>2248349.6289454801</v>
      </c>
      <c r="CC201" s="297">
        <v>1991628</v>
      </c>
      <c r="CD201" s="297">
        <v>154716</v>
      </c>
      <c r="CE201" s="297">
        <v>102005</v>
      </c>
      <c r="CF201" s="297">
        <v>0</v>
      </c>
      <c r="CG201" s="297">
        <v>0</v>
      </c>
      <c r="CH201" s="297">
        <v>0</v>
      </c>
      <c r="CI201" s="297">
        <v>2248349.6289454801</v>
      </c>
    </row>
    <row r="202" spans="1:87">
      <c r="A202" s="295">
        <v>36006</v>
      </c>
      <c r="B202" s="296" t="s">
        <v>555</v>
      </c>
      <c r="C202" s="299">
        <v>-1285451</v>
      </c>
      <c r="D202" s="297">
        <v>-104340</v>
      </c>
      <c r="E202" s="297">
        <v>123346</v>
      </c>
      <c r="F202" s="297">
        <v>-280312</v>
      </c>
      <c r="G202" s="297">
        <v>259873</v>
      </c>
      <c r="H202" s="297">
        <v>0</v>
      </c>
      <c r="I202" s="297">
        <v>-1286884</v>
      </c>
      <c r="J202" s="356">
        <v>19596575</v>
      </c>
      <c r="K202" s="357">
        <v>23309842</v>
      </c>
      <c r="L202" s="357">
        <v>16589248</v>
      </c>
      <c r="M202" s="357">
        <v>15869921</v>
      </c>
      <c r="N202" s="357">
        <v>24540325</v>
      </c>
      <c r="O202" s="356">
        <v>1933076</v>
      </c>
      <c r="P202" s="357">
        <v>643829.68999999994</v>
      </c>
      <c r="Q202" s="357">
        <v>1289246.31</v>
      </c>
      <c r="R202" s="398">
        <v>6.6799999999999998E-2</v>
      </c>
      <c r="S202" s="399">
        <v>6.3387350000000003E-4</v>
      </c>
      <c r="T202" s="400">
        <v>19596575</v>
      </c>
      <c r="U202" s="400">
        <v>9638169.0119760465</v>
      </c>
      <c r="V202" s="401">
        <v>2.0332259141388778</v>
      </c>
      <c r="W202" s="401">
        <v>7.7152503694909322E-2</v>
      </c>
      <c r="X202" s="397">
        <v>2131792</v>
      </c>
      <c r="Y202" s="297">
        <v>987740</v>
      </c>
      <c r="Z202" s="297">
        <v>728070</v>
      </c>
      <c r="AA202" s="297">
        <v>301185</v>
      </c>
      <c r="AB202" s="297">
        <v>80405</v>
      </c>
      <c r="AC202" s="297">
        <v>34392</v>
      </c>
      <c r="AD202" s="297">
        <v>0</v>
      </c>
      <c r="AE202" s="297">
        <v>2131792</v>
      </c>
      <c r="AF202" s="299">
        <v>0</v>
      </c>
      <c r="AG202" s="299">
        <v>0</v>
      </c>
      <c r="AH202" s="299">
        <v>0</v>
      </c>
      <c r="AI202" s="299">
        <v>0</v>
      </c>
      <c r="AJ202" s="299">
        <v>0</v>
      </c>
      <c r="AK202" s="299">
        <v>0</v>
      </c>
      <c r="AL202" s="299">
        <v>0</v>
      </c>
      <c r="AM202" s="297">
        <v>0</v>
      </c>
      <c r="AN202" s="397">
        <v>1602831</v>
      </c>
      <c r="AO202" s="297">
        <v>397683</v>
      </c>
      <c r="AP202" s="297">
        <v>397683</v>
      </c>
      <c r="AQ202" s="297">
        <v>397683</v>
      </c>
      <c r="AR202" s="297">
        <v>204891</v>
      </c>
      <c r="AS202" s="297">
        <v>204891</v>
      </c>
      <c r="AT202" s="297">
        <v>0</v>
      </c>
      <c r="AU202" s="297">
        <v>1602831</v>
      </c>
      <c r="AV202" s="299">
        <v>4762394</v>
      </c>
      <c r="AW202" s="297">
        <v>2373548</v>
      </c>
      <c r="AX202" s="297">
        <v>1228863</v>
      </c>
      <c r="AY202" s="297">
        <v>579991</v>
      </c>
      <c r="AZ202" s="297">
        <v>579991</v>
      </c>
      <c r="BA202" s="297">
        <v>0</v>
      </c>
      <c r="BB202" s="297">
        <v>0</v>
      </c>
      <c r="BC202" s="297">
        <v>4762394</v>
      </c>
      <c r="BD202" s="397">
        <v>27550</v>
      </c>
      <c r="BE202" s="297">
        <v>11424</v>
      </c>
      <c r="BF202" s="297">
        <v>9490</v>
      </c>
      <c r="BG202" s="297">
        <v>6636</v>
      </c>
      <c r="BH202" s="297">
        <v>0</v>
      </c>
      <c r="BI202" s="297">
        <v>0</v>
      </c>
      <c r="BJ202" s="297">
        <v>0</v>
      </c>
      <c r="BK202" s="297">
        <v>27550</v>
      </c>
      <c r="BL202" s="299">
        <v>37576</v>
      </c>
      <c r="BM202" s="297">
        <v>9394</v>
      </c>
      <c r="BN202" s="297">
        <v>9394</v>
      </c>
      <c r="BO202" s="297">
        <v>9394</v>
      </c>
      <c r="BP202" s="297">
        <v>9394</v>
      </c>
      <c r="BQ202" s="297">
        <v>0</v>
      </c>
      <c r="BR202" s="297">
        <v>0</v>
      </c>
      <c r="BS202" s="297">
        <v>37576</v>
      </c>
      <c r="BT202" s="397">
        <v>115695</v>
      </c>
      <c r="BU202" s="297">
        <v>23776</v>
      </c>
      <c r="BV202" s="297">
        <v>23776</v>
      </c>
      <c r="BW202" s="297">
        <v>23776</v>
      </c>
      <c r="BX202" s="297">
        <v>23776</v>
      </c>
      <c r="BY202" s="297">
        <v>20590</v>
      </c>
      <c r="BZ202" s="297">
        <v>0</v>
      </c>
      <c r="CA202" s="297">
        <v>115695</v>
      </c>
      <c r="CB202" s="299">
        <v>364783.48678785004</v>
      </c>
      <c r="CC202" s="297">
        <v>323132</v>
      </c>
      <c r="CD202" s="297">
        <v>25102</v>
      </c>
      <c r="CE202" s="297">
        <v>16550</v>
      </c>
      <c r="CF202" s="297">
        <v>0</v>
      </c>
      <c r="CG202" s="297">
        <v>0</v>
      </c>
      <c r="CH202" s="297">
        <v>0</v>
      </c>
      <c r="CI202" s="297">
        <v>364783.48678785004</v>
      </c>
    </row>
    <row r="203" spans="1:87">
      <c r="A203" s="295">
        <v>36007</v>
      </c>
      <c r="B203" s="296" t="s">
        <v>556</v>
      </c>
      <c r="C203" s="299">
        <v>-499515</v>
      </c>
      <c r="D203" s="297">
        <v>-111482</v>
      </c>
      <c r="E203" s="297">
        <v>16591</v>
      </c>
      <c r="F203" s="297">
        <v>-71685</v>
      </c>
      <c r="G203" s="297">
        <v>43587</v>
      </c>
      <c r="H203" s="297">
        <v>0</v>
      </c>
      <c r="I203" s="297">
        <v>-622504</v>
      </c>
      <c r="J203" s="356">
        <v>6020459</v>
      </c>
      <c r="K203" s="357">
        <v>7161249</v>
      </c>
      <c r="L203" s="357">
        <v>5096548</v>
      </c>
      <c r="M203" s="357">
        <v>4875557</v>
      </c>
      <c r="N203" s="357">
        <v>7539278</v>
      </c>
      <c r="O203" s="356">
        <v>593880</v>
      </c>
      <c r="P203" s="357">
        <v>209121.22</v>
      </c>
      <c r="Q203" s="357">
        <v>384758.78</v>
      </c>
      <c r="R203" s="398">
        <v>6.6799999999999998E-2</v>
      </c>
      <c r="S203" s="399">
        <v>1.9473860000000001E-4</v>
      </c>
      <c r="T203" s="400">
        <v>6020459</v>
      </c>
      <c r="U203" s="400">
        <v>3130557.1856287424</v>
      </c>
      <c r="V203" s="401">
        <v>1.923126984435152</v>
      </c>
      <c r="W203" s="401">
        <v>7.7152503694909322E-2</v>
      </c>
      <c r="X203" s="397">
        <v>556208</v>
      </c>
      <c r="Y203" s="297">
        <v>224540</v>
      </c>
      <c r="Z203" s="297">
        <v>169936</v>
      </c>
      <c r="AA203" s="297">
        <v>96912</v>
      </c>
      <c r="AB203" s="297">
        <v>64820</v>
      </c>
      <c r="AC203" s="297">
        <v>0</v>
      </c>
      <c r="AD203" s="297">
        <v>0</v>
      </c>
      <c r="AE203" s="297">
        <v>556208</v>
      </c>
      <c r="AF203" s="299">
        <v>128425</v>
      </c>
      <c r="AG203" s="299">
        <v>25685</v>
      </c>
      <c r="AH203" s="299">
        <v>25685</v>
      </c>
      <c r="AI203" s="299">
        <v>25685</v>
      </c>
      <c r="AJ203" s="299">
        <v>25685</v>
      </c>
      <c r="AK203" s="299">
        <v>25685</v>
      </c>
      <c r="AL203" s="299">
        <v>0</v>
      </c>
      <c r="AM203" s="297">
        <v>128425</v>
      </c>
      <c r="AN203" s="397">
        <v>492422</v>
      </c>
      <c r="AO203" s="297">
        <v>122176</v>
      </c>
      <c r="AP203" s="297">
        <v>122176</v>
      </c>
      <c r="AQ203" s="297">
        <v>122176</v>
      </c>
      <c r="AR203" s="297">
        <v>62947</v>
      </c>
      <c r="AS203" s="297">
        <v>62947</v>
      </c>
      <c r="AT203" s="297">
        <v>0</v>
      </c>
      <c r="AU203" s="297">
        <v>492422</v>
      </c>
      <c r="AV203" s="299">
        <v>1463102</v>
      </c>
      <c r="AW203" s="297">
        <v>729201</v>
      </c>
      <c r="AX203" s="297">
        <v>377531</v>
      </c>
      <c r="AY203" s="297">
        <v>178185</v>
      </c>
      <c r="AZ203" s="297">
        <v>178185</v>
      </c>
      <c r="BA203" s="297">
        <v>0</v>
      </c>
      <c r="BB203" s="297">
        <v>0</v>
      </c>
      <c r="BC203" s="297">
        <v>1463102</v>
      </c>
      <c r="BD203" s="397">
        <v>8465</v>
      </c>
      <c r="BE203" s="297">
        <v>3510</v>
      </c>
      <c r="BF203" s="297">
        <v>2916</v>
      </c>
      <c r="BG203" s="297">
        <v>2039</v>
      </c>
      <c r="BH203" s="297">
        <v>0</v>
      </c>
      <c r="BI203" s="297">
        <v>0</v>
      </c>
      <c r="BJ203" s="297">
        <v>0</v>
      </c>
      <c r="BK203" s="297">
        <v>8465</v>
      </c>
      <c r="BL203" s="299">
        <v>11544</v>
      </c>
      <c r="BM203" s="297">
        <v>2886</v>
      </c>
      <c r="BN203" s="297">
        <v>2886</v>
      </c>
      <c r="BO203" s="297">
        <v>2886</v>
      </c>
      <c r="BP203" s="297">
        <v>2886</v>
      </c>
      <c r="BQ203" s="297">
        <v>0</v>
      </c>
      <c r="BR203" s="297">
        <v>0</v>
      </c>
      <c r="BS203" s="297">
        <v>11544</v>
      </c>
      <c r="BT203" s="397">
        <v>35544</v>
      </c>
      <c r="BU203" s="297">
        <v>7305</v>
      </c>
      <c r="BV203" s="297">
        <v>7305</v>
      </c>
      <c r="BW203" s="297">
        <v>7305</v>
      </c>
      <c r="BX203" s="297">
        <v>7305</v>
      </c>
      <c r="BY203" s="297">
        <v>6326</v>
      </c>
      <c r="BZ203" s="297">
        <v>0</v>
      </c>
      <c r="CA203" s="297">
        <v>35544</v>
      </c>
      <c r="CB203" s="299">
        <v>112068.77321766</v>
      </c>
      <c r="CC203" s="297">
        <v>99273</v>
      </c>
      <c r="CD203" s="297">
        <v>7712</v>
      </c>
      <c r="CE203" s="297">
        <v>5084</v>
      </c>
      <c r="CF203" s="297">
        <v>0</v>
      </c>
      <c r="CG203" s="297">
        <v>0</v>
      </c>
      <c r="CH203" s="297">
        <v>0</v>
      </c>
      <c r="CI203" s="297">
        <v>112068.77321766</v>
      </c>
    </row>
    <row r="204" spans="1:87">
      <c r="A204" s="295">
        <v>36008</v>
      </c>
      <c r="B204" s="296" t="s">
        <v>557</v>
      </c>
      <c r="C204" s="299">
        <v>-1864670</v>
      </c>
      <c r="D204" s="297">
        <v>-1094973</v>
      </c>
      <c r="E204" s="297">
        <v>-224130</v>
      </c>
      <c r="F204" s="297">
        <v>-312446</v>
      </c>
      <c r="G204" s="297">
        <v>129679</v>
      </c>
      <c r="H204" s="297">
        <v>0</v>
      </c>
      <c r="I204" s="297">
        <v>-3366540</v>
      </c>
      <c r="J204" s="356">
        <v>16491367</v>
      </c>
      <c r="K204" s="357">
        <v>19616241</v>
      </c>
      <c r="L204" s="357">
        <v>13960570</v>
      </c>
      <c r="M204" s="357">
        <v>13355226</v>
      </c>
      <c r="N204" s="357">
        <v>20651746</v>
      </c>
      <c r="O204" s="356">
        <v>1626768</v>
      </c>
      <c r="P204" s="357">
        <v>547156.80000000005</v>
      </c>
      <c r="Q204" s="357">
        <v>1079611.2</v>
      </c>
      <c r="R204" s="398">
        <v>6.6799999999999998E-2</v>
      </c>
      <c r="S204" s="399">
        <v>5.3343200000000003E-4</v>
      </c>
      <c r="T204" s="400">
        <v>16491367</v>
      </c>
      <c r="U204" s="400">
        <v>8190970.0598802408</v>
      </c>
      <c r="V204" s="401">
        <v>2.013359453085477</v>
      </c>
      <c r="W204" s="401">
        <v>7.7152503694909322E-2</v>
      </c>
      <c r="X204" s="397">
        <v>647526</v>
      </c>
      <c r="Y204" s="297">
        <v>493968</v>
      </c>
      <c r="Z204" s="297">
        <v>51186</v>
      </c>
      <c r="AA204" s="297">
        <v>51186</v>
      </c>
      <c r="AB204" s="297">
        <v>51186</v>
      </c>
      <c r="AC204" s="297">
        <v>0</v>
      </c>
      <c r="AD204" s="297">
        <v>0</v>
      </c>
      <c r="AE204" s="297">
        <v>647526</v>
      </c>
      <c r="AF204" s="299">
        <v>1137103</v>
      </c>
      <c r="AG204" s="299">
        <v>445650</v>
      </c>
      <c r="AH204" s="299">
        <v>445650</v>
      </c>
      <c r="AI204" s="299">
        <v>125657</v>
      </c>
      <c r="AJ204" s="299">
        <v>60073</v>
      </c>
      <c r="AK204" s="299">
        <v>60073</v>
      </c>
      <c r="AL204" s="299">
        <v>0</v>
      </c>
      <c r="AM204" s="297">
        <v>1137103</v>
      </c>
      <c r="AN204" s="397">
        <v>1348852</v>
      </c>
      <c r="AO204" s="297">
        <v>334667</v>
      </c>
      <c r="AP204" s="297">
        <v>334667</v>
      </c>
      <c r="AQ204" s="297">
        <v>334667</v>
      </c>
      <c r="AR204" s="297">
        <v>172425</v>
      </c>
      <c r="AS204" s="297">
        <v>172425</v>
      </c>
      <c r="AT204" s="297">
        <v>0</v>
      </c>
      <c r="AU204" s="297">
        <v>1348852</v>
      </c>
      <c r="AV204" s="299">
        <v>4007761</v>
      </c>
      <c r="AW204" s="297">
        <v>1997444</v>
      </c>
      <c r="AX204" s="297">
        <v>1034142</v>
      </c>
      <c r="AY204" s="297">
        <v>488088</v>
      </c>
      <c r="AZ204" s="297">
        <v>488088</v>
      </c>
      <c r="BA204" s="297">
        <v>0</v>
      </c>
      <c r="BB204" s="297">
        <v>0</v>
      </c>
      <c r="BC204" s="297">
        <v>4007761</v>
      </c>
      <c r="BD204" s="397">
        <v>23185</v>
      </c>
      <c r="BE204" s="297">
        <v>9614</v>
      </c>
      <c r="BF204" s="297">
        <v>7986</v>
      </c>
      <c r="BG204" s="297">
        <v>5585</v>
      </c>
      <c r="BH204" s="297">
        <v>0</v>
      </c>
      <c r="BI204" s="297">
        <v>0</v>
      </c>
      <c r="BJ204" s="297">
        <v>0</v>
      </c>
      <c r="BK204" s="297">
        <v>23185</v>
      </c>
      <c r="BL204" s="299">
        <v>31620</v>
      </c>
      <c r="BM204" s="297">
        <v>7905</v>
      </c>
      <c r="BN204" s="297">
        <v>7905</v>
      </c>
      <c r="BO204" s="297">
        <v>7905</v>
      </c>
      <c r="BP204" s="297">
        <v>7905</v>
      </c>
      <c r="BQ204" s="297">
        <v>0</v>
      </c>
      <c r="BR204" s="297">
        <v>0</v>
      </c>
      <c r="BS204" s="297">
        <v>31620</v>
      </c>
      <c r="BT204" s="397">
        <v>97363</v>
      </c>
      <c r="BU204" s="297">
        <v>20009</v>
      </c>
      <c r="BV204" s="297">
        <v>20009</v>
      </c>
      <c r="BW204" s="297">
        <v>20009</v>
      </c>
      <c r="BX204" s="297">
        <v>20009</v>
      </c>
      <c r="BY204" s="297">
        <v>17328</v>
      </c>
      <c r="BZ204" s="297">
        <v>0</v>
      </c>
      <c r="CA204" s="297">
        <v>97363</v>
      </c>
      <c r="CB204" s="299">
        <v>306981.10099920002</v>
      </c>
      <c r="CC204" s="297">
        <v>271929</v>
      </c>
      <c r="CD204" s="297">
        <v>21124</v>
      </c>
      <c r="CE204" s="297">
        <v>13927</v>
      </c>
      <c r="CF204" s="297">
        <v>0</v>
      </c>
      <c r="CG204" s="297">
        <v>0</v>
      </c>
      <c r="CH204" s="297">
        <v>0</v>
      </c>
      <c r="CI204" s="297">
        <v>306981.10099920002</v>
      </c>
    </row>
    <row r="205" spans="1:87">
      <c r="A205" s="295">
        <v>36009</v>
      </c>
      <c r="B205" s="296" t="s">
        <v>558</v>
      </c>
      <c r="C205" s="299">
        <v>-874579</v>
      </c>
      <c r="D205" s="297">
        <v>-721947</v>
      </c>
      <c r="E205" s="297">
        <v>-328573</v>
      </c>
      <c r="F205" s="297">
        <v>-184178</v>
      </c>
      <c r="G205" s="297">
        <v>-58064</v>
      </c>
      <c r="H205" s="297">
        <v>0</v>
      </c>
      <c r="I205" s="297">
        <v>-2167341</v>
      </c>
      <c r="J205" s="356">
        <v>2491111</v>
      </c>
      <c r="K205" s="357">
        <v>2963140</v>
      </c>
      <c r="L205" s="357">
        <v>2108820</v>
      </c>
      <c r="M205" s="357">
        <v>2017379</v>
      </c>
      <c r="N205" s="357">
        <v>3119558</v>
      </c>
      <c r="O205" s="356">
        <v>245732</v>
      </c>
      <c r="P205" s="357">
        <v>79095.72</v>
      </c>
      <c r="Q205" s="357">
        <v>166636.28</v>
      </c>
      <c r="R205" s="398">
        <v>6.6799999999999998E-2</v>
      </c>
      <c r="S205" s="399">
        <v>8.05778E-5</v>
      </c>
      <c r="T205" s="400">
        <v>2491111</v>
      </c>
      <c r="U205" s="400">
        <v>1184067.6646706588</v>
      </c>
      <c r="V205" s="401">
        <v>2.1038586512645687</v>
      </c>
      <c r="W205" s="401">
        <v>7.7152503694909322E-2</v>
      </c>
      <c r="X205" s="397">
        <v>30519</v>
      </c>
      <c r="Y205" s="297">
        <v>30519</v>
      </c>
      <c r="Z205" s="297">
        <v>0</v>
      </c>
      <c r="AA205" s="297">
        <v>0</v>
      </c>
      <c r="AB205" s="297">
        <v>0</v>
      </c>
      <c r="AC205" s="297">
        <v>0</v>
      </c>
      <c r="AD205" s="297">
        <v>0</v>
      </c>
      <c r="AE205" s="297">
        <v>30519</v>
      </c>
      <c r="AF205" s="299">
        <v>1763279</v>
      </c>
      <c r="AG205" s="299">
        <v>616131</v>
      </c>
      <c r="AH205" s="299">
        <v>616131</v>
      </c>
      <c r="AI205" s="299">
        <v>305966</v>
      </c>
      <c r="AJ205" s="299">
        <v>138324</v>
      </c>
      <c r="AK205" s="299">
        <v>86727</v>
      </c>
      <c r="AL205" s="299">
        <v>0</v>
      </c>
      <c r="AM205" s="297">
        <v>1763279</v>
      </c>
      <c r="AN205" s="397">
        <v>203751</v>
      </c>
      <c r="AO205" s="297">
        <v>50553</v>
      </c>
      <c r="AP205" s="297">
        <v>50553</v>
      </c>
      <c r="AQ205" s="297">
        <v>50553</v>
      </c>
      <c r="AR205" s="297">
        <v>26046</v>
      </c>
      <c r="AS205" s="297">
        <v>26046</v>
      </c>
      <c r="AT205" s="297">
        <v>0</v>
      </c>
      <c r="AU205" s="297">
        <v>203751</v>
      </c>
      <c r="AV205" s="299">
        <v>605394</v>
      </c>
      <c r="AW205" s="297">
        <v>301725</v>
      </c>
      <c r="AX205" s="297">
        <v>156213</v>
      </c>
      <c r="AY205" s="297">
        <v>73728</v>
      </c>
      <c r="AZ205" s="297">
        <v>73728</v>
      </c>
      <c r="BA205" s="297">
        <v>0</v>
      </c>
      <c r="BB205" s="297">
        <v>0</v>
      </c>
      <c r="BC205" s="297">
        <v>605394</v>
      </c>
      <c r="BD205" s="397">
        <v>3502</v>
      </c>
      <c r="BE205" s="297">
        <v>1452</v>
      </c>
      <c r="BF205" s="297">
        <v>1206</v>
      </c>
      <c r="BG205" s="297">
        <v>844</v>
      </c>
      <c r="BH205" s="297">
        <v>0</v>
      </c>
      <c r="BI205" s="297">
        <v>0</v>
      </c>
      <c r="BJ205" s="297">
        <v>0</v>
      </c>
      <c r="BK205" s="297">
        <v>3502</v>
      </c>
      <c r="BL205" s="299">
        <v>4776</v>
      </c>
      <c r="BM205" s="297">
        <v>1194</v>
      </c>
      <c r="BN205" s="297">
        <v>1194</v>
      </c>
      <c r="BO205" s="297">
        <v>1194</v>
      </c>
      <c r="BP205" s="297">
        <v>1194</v>
      </c>
      <c r="BQ205" s="297">
        <v>0</v>
      </c>
      <c r="BR205" s="297">
        <v>0</v>
      </c>
      <c r="BS205" s="297">
        <v>4776</v>
      </c>
      <c r="BT205" s="397">
        <v>14707</v>
      </c>
      <c r="BU205" s="297">
        <v>3022</v>
      </c>
      <c r="BV205" s="297">
        <v>3022</v>
      </c>
      <c r="BW205" s="297">
        <v>3022</v>
      </c>
      <c r="BX205" s="297">
        <v>3022</v>
      </c>
      <c r="BY205" s="297">
        <v>2617</v>
      </c>
      <c r="BZ205" s="297">
        <v>0</v>
      </c>
      <c r="CA205" s="297">
        <v>14707</v>
      </c>
      <c r="CB205" s="299">
        <v>46371.162135179999</v>
      </c>
      <c r="CC205" s="297">
        <v>41076</v>
      </c>
      <c r="CD205" s="297">
        <v>3191</v>
      </c>
      <c r="CE205" s="297">
        <v>2104</v>
      </c>
      <c r="CF205" s="297">
        <v>0</v>
      </c>
      <c r="CG205" s="297">
        <v>0</v>
      </c>
      <c r="CH205" s="297">
        <v>0</v>
      </c>
      <c r="CI205" s="297">
        <v>46371.162135179999</v>
      </c>
    </row>
    <row r="206" spans="1:87">
      <c r="A206" s="295">
        <v>36100</v>
      </c>
      <c r="B206" s="296" t="s">
        <v>559</v>
      </c>
      <c r="C206" s="299">
        <v>-2675156</v>
      </c>
      <c r="D206" s="297">
        <v>-1384267</v>
      </c>
      <c r="E206" s="297">
        <v>-589486</v>
      </c>
      <c r="F206" s="297">
        <v>-684064</v>
      </c>
      <c r="G206" s="297">
        <v>-76138</v>
      </c>
      <c r="H206" s="297">
        <v>0</v>
      </c>
      <c r="I206" s="297">
        <v>-5409111</v>
      </c>
      <c r="J206" s="356">
        <v>18049881</v>
      </c>
      <c r="K206" s="357">
        <v>21470071</v>
      </c>
      <c r="L206" s="357">
        <v>15279912</v>
      </c>
      <c r="M206" s="357">
        <v>14617359</v>
      </c>
      <c r="N206" s="357">
        <v>22603436</v>
      </c>
      <c r="O206" s="356">
        <v>1780505</v>
      </c>
      <c r="P206" s="357">
        <v>769511.18</v>
      </c>
      <c r="Q206" s="357">
        <v>1010993.82</v>
      </c>
      <c r="R206" s="398">
        <v>6.6799999999999998E-2</v>
      </c>
      <c r="S206" s="399">
        <v>5.838439E-4</v>
      </c>
      <c r="T206" s="400">
        <v>18049881</v>
      </c>
      <c r="U206" s="400">
        <v>11519628.443113774</v>
      </c>
      <c r="V206" s="401">
        <v>1.5668804848293429</v>
      </c>
      <c r="W206" s="401">
        <v>7.7152503694909322E-2</v>
      </c>
      <c r="X206" s="397">
        <v>36176</v>
      </c>
      <c r="Y206" s="297">
        <v>36176</v>
      </c>
      <c r="Z206" s="297">
        <v>0</v>
      </c>
      <c r="AA206" s="297">
        <v>0</v>
      </c>
      <c r="AB206" s="297">
        <v>0</v>
      </c>
      <c r="AC206" s="297">
        <v>0</v>
      </c>
      <c r="AD206" s="297">
        <v>0</v>
      </c>
      <c r="AE206" s="297">
        <v>36176</v>
      </c>
      <c r="AF206" s="299">
        <v>2296437</v>
      </c>
      <c r="AG206" s="299">
        <v>617557</v>
      </c>
      <c r="AH206" s="299">
        <v>617557</v>
      </c>
      <c r="AI206" s="299">
        <v>425683</v>
      </c>
      <c r="AJ206" s="299">
        <v>351817</v>
      </c>
      <c r="AK206" s="299">
        <v>283823</v>
      </c>
      <c r="AL206" s="299">
        <v>0</v>
      </c>
      <c r="AM206" s="297">
        <v>2296437</v>
      </c>
      <c r="AN206" s="397">
        <v>1476325</v>
      </c>
      <c r="AO206" s="297">
        <v>366295</v>
      </c>
      <c r="AP206" s="297">
        <v>366295</v>
      </c>
      <c r="AQ206" s="297">
        <v>366295</v>
      </c>
      <c r="AR206" s="297">
        <v>188720</v>
      </c>
      <c r="AS206" s="297">
        <v>188720</v>
      </c>
      <c r="AT206" s="297">
        <v>0</v>
      </c>
      <c r="AU206" s="297">
        <v>1476325</v>
      </c>
      <c r="AV206" s="299">
        <v>4386513</v>
      </c>
      <c r="AW206" s="297">
        <v>2186212</v>
      </c>
      <c r="AX206" s="297">
        <v>1131873</v>
      </c>
      <c r="AY206" s="297">
        <v>534214</v>
      </c>
      <c r="AZ206" s="297">
        <v>534214</v>
      </c>
      <c r="BA206" s="297">
        <v>0</v>
      </c>
      <c r="BB206" s="297">
        <v>0</v>
      </c>
      <c r="BC206" s="297">
        <v>4386513</v>
      </c>
      <c r="BD206" s="397">
        <v>25375</v>
      </c>
      <c r="BE206" s="297">
        <v>10522</v>
      </c>
      <c r="BF206" s="297">
        <v>8741</v>
      </c>
      <c r="BG206" s="297">
        <v>6112</v>
      </c>
      <c r="BH206" s="297">
        <v>0</v>
      </c>
      <c r="BI206" s="297">
        <v>0</v>
      </c>
      <c r="BJ206" s="297">
        <v>0</v>
      </c>
      <c r="BK206" s="297">
        <v>25375</v>
      </c>
      <c r="BL206" s="299">
        <v>34608</v>
      </c>
      <c r="BM206" s="297">
        <v>8652</v>
      </c>
      <c r="BN206" s="297">
        <v>8652</v>
      </c>
      <c r="BO206" s="297">
        <v>8652</v>
      </c>
      <c r="BP206" s="297">
        <v>8652</v>
      </c>
      <c r="BQ206" s="297">
        <v>0</v>
      </c>
      <c r="BR206" s="297">
        <v>0</v>
      </c>
      <c r="BS206" s="297">
        <v>34608</v>
      </c>
      <c r="BT206" s="397">
        <v>106564</v>
      </c>
      <c r="BU206" s="297">
        <v>21900</v>
      </c>
      <c r="BV206" s="297">
        <v>21900</v>
      </c>
      <c r="BW206" s="297">
        <v>21900</v>
      </c>
      <c r="BX206" s="297">
        <v>21900</v>
      </c>
      <c r="BY206" s="297">
        <v>18965</v>
      </c>
      <c r="BZ206" s="297">
        <v>0</v>
      </c>
      <c r="CA206" s="297">
        <v>106564</v>
      </c>
      <c r="CB206" s="299">
        <v>335992.29748809</v>
      </c>
      <c r="CC206" s="297">
        <v>297628</v>
      </c>
      <c r="CD206" s="297">
        <v>23121</v>
      </c>
      <c r="CE206" s="297">
        <v>15244</v>
      </c>
      <c r="CF206" s="297">
        <v>0</v>
      </c>
      <c r="CG206" s="297">
        <v>0</v>
      </c>
      <c r="CH206" s="297">
        <v>0</v>
      </c>
      <c r="CI206" s="297">
        <v>335992.29748809</v>
      </c>
    </row>
    <row r="207" spans="1:87">
      <c r="A207" s="295">
        <v>36102</v>
      </c>
      <c r="B207" s="296" t="s">
        <v>560</v>
      </c>
      <c r="C207" s="299">
        <v>-997450</v>
      </c>
      <c r="D207" s="297">
        <v>-1163596</v>
      </c>
      <c r="E207" s="297">
        <v>-1550309</v>
      </c>
      <c r="F207" s="297">
        <v>-1607964</v>
      </c>
      <c r="G207" s="297">
        <v>-1864039</v>
      </c>
      <c r="H207" s="297">
        <v>0</v>
      </c>
      <c r="I207" s="297">
        <v>-7183358</v>
      </c>
      <c r="J207" s="356">
        <v>0</v>
      </c>
      <c r="K207" s="357">
        <v>0</v>
      </c>
      <c r="L207" s="357">
        <v>0</v>
      </c>
      <c r="M207" s="357">
        <v>0</v>
      </c>
      <c r="N207" s="357">
        <v>0</v>
      </c>
      <c r="O207" s="356">
        <v>0</v>
      </c>
      <c r="P207" s="357">
        <v>60058.6</v>
      </c>
      <c r="Q207" s="357">
        <v>-60058.6</v>
      </c>
      <c r="R207" s="398">
        <v>6.6799999999999998E-2</v>
      </c>
      <c r="S207" s="399">
        <v>0</v>
      </c>
      <c r="T207" s="400">
        <v>0</v>
      </c>
      <c r="U207" s="400">
        <v>899080.83832335332</v>
      </c>
      <c r="V207" s="401">
        <v>0</v>
      </c>
      <c r="W207" s="401">
        <v>7.7152503694909322E-2</v>
      </c>
      <c r="X207" s="397">
        <v>2136837</v>
      </c>
      <c r="Y207" s="297">
        <v>866589</v>
      </c>
      <c r="Z207" s="297">
        <v>700443</v>
      </c>
      <c r="AA207" s="297">
        <v>313730</v>
      </c>
      <c r="AB207" s="297">
        <v>256075</v>
      </c>
      <c r="AC207" s="297">
        <v>0</v>
      </c>
      <c r="AD207" s="297">
        <v>0</v>
      </c>
      <c r="AE207" s="297">
        <v>2136837</v>
      </c>
      <c r="AF207" s="299">
        <v>9320195</v>
      </c>
      <c r="AG207" s="299">
        <v>1864039</v>
      </c>
      <c r="AH207" s="299">
        <v>1864039</v>
      </c>
      <c r="AI207" s="299">
        <v>1864039</v>
      </c>
      <c r="AJ207" s="299">
        <v>1864039</v>
      </c>
      <c r="AK207" s="299">
        <v>1864039</v>
      </c>
      <c r="AL207" s="299">
        <v>0</v>
      </c>
      <c r="AM207" s="297">
        <v>9320195</v>
      </c>
      <c r="AN207" s="397">
        <v>0</v>
      </c>
      <c r="AO207" s="297">
        <v>0</v>
      </c>
      <c r="AP207" s="297">
        <v>0</v>
      </c>
      <c r="AQ207" s="297">
        <v>0</v>
      </c>
      <c r="AR207" s="297">
        <v>0</v>
      </c>
      <c r="AS207" s="297">
        <v>0</v>
      </c>
      <c r="AT207" s="297">
        <v>0</v>
      </c>
      <c r="AU207" s="297">
        <v>0</v>
      </c>
      <c r="AV207" s="299">
        <v>0</v>
      </c>
      <c r="AW207" s="297">
        <v>0</v>
      </c>
      <c r="AX207" s="297">
        <v>0</v>
      </c>
      <c r="AY207" s="297">
        <v>0</v>
      </c>
      <c r="AZ207" s="297">
        <v>0</v>
      </c>
      <c r="BA207" s="297">
        <v>0</v>
      </c>
      <c r="BB207" s="297">
        <v>0</v>
      </c>
      <c r="BC207" s="297">
        <v>0</v>
      </c>
      <c r="BD207" s="397">
        <v>0</v>
      </c>
      <c r="BE207" s="297">
        <v>0</v>
      </c>
      <c r="BF207" s="297">
        <v>0</v>
      </c>
      <c r="BG207" s="297">
        <v>0</v>
      </c>
      <c r="BH207" s="297">
        <v>0</v>
      </c>
      <c r="BI207" s="297">
        <v>0</v>
      </c>
      <c r="BJ207" s="297">
        <v>0</v>
      </c>
      <c r="BK207" s="297">
        <v>0</v>
      </c>
      <c r="BL207" s="299">
        <v>0</v>
      </c>
      <c r="BM207" s="297">
        <v>0</v>
      </c>
      <c r="BN207" s="297">
        <v>0</v>
      </c>
      <c r="BO207" s="297">
        <v>0</v>
      </c>
      <c r="BP207" s="297">
        <v>0</v>
      </c>
      <c r="BQ207" s="297">
        <v>0</v>
      </c>
      <c r="BR207" s="297">
        <v>0</v>
      </c>
      <c r="BS207" s="297">
        <v>0</v>
      </c>
      <c r="BT207" s="397">
        <v>0</v>
      </c>
      <c r="BU207" s="297">
        <v>0</v>
      </c>
      <c r="BV207" s="297">
        <v>0</v>
      </c>
      <c r="BW207" s="297">
        <v>0</v>
      </c>
      <c r="BX207" s="297">
        <v>0</v>
      </c>
      <c r="BY207" s="297">
        <v>0</v>
      </c>
      <c r="BZ207" s="297">
        <v>0</v>
      </c>
      <c r="CA207" s="297">
        <v>0</v>
      </c>
      <c r="CB207" s="299">
        <v>0</v>
      </c>
      <c r="CC207" s="297">
        <v>0</v>
      </c>
      <c r="CD207" s="297">
        <v>0</v>
      </c>
      <c r="CE207" s="297">
        <v>0</v>
      </c>
      <c r="CF207" s="297">
        <v>0</v>
      </c>
      <c r="CG207" s="297">
        <v>0</v>
      </c>
      <c r="CH207" s="297">
        <v>0</v>
      </c>
      <c r="CI207" s="297">
        <v>0</v>
      </c>
    </row>
    <row r="208" spans="1:87">
      <c r="A208" s="295">
        <v>36105</v>
      </c>
      <c r="B208" s="296" t="s">
        <v>561</v>
      </c>
      <c r="C208" s="299">
        <v>-1351522</v>
      </c>
      <c r="D208" s="297">
        <v>-649955</v>
      </c>
      <c r="E208" s="297">
        <v>-369640</v>
      </c>
      <c r="F208" s="297">
        <v>-214792</v>
      </c>
      <c r="G208" s="297">
        <v>-10565</v>
      </c>
      <c r="H208" s="297">
        <v>0</v>
      </c>
      <c r="I208" s="297">
        <v>-2596474</v>
      </c>
      <c r="J208" s="356">
        <v>9308234</v>
      </c>
      <c r="K208" s="357">
        <v>11072009</v>
      </c>
      <c r="L208" s="357">
        <v>7879774</v>
      </c>
      <c r="M208" s="357">
        <v>7538100</v>
      </c>
      <c r="N208" s="357">
        <v>11656480</v>
      </c>
      <c r="O208" s="356">
        <v>918198</v>
      </c>
      <c r="P208" s="357">
        <v>397724.35</v>
      </c>
      <c r="Q208" s="357">
        <v>520473.65</v>
      </c>
      <c r="R208" s="398">
        <v>6.6799999999999998E-2</v>
      </c>
      <c r="S208" s="399">
        <v>3.0108540000000001E-4</v>
      </c>
      <c r="T208" s="400">
        <v>9308234</v>
      </c>
      <c r="U208" s="400">
        <v>5953957.3353293408</v>
      </c>
      <c r="V208" s="401">
        <v>1.5633692812622613</v>
      </c>
      <c r="W208" s="401">
        <v>7.7152503694909322E-2</v>
      </c>
      <c r="X208" s="397">
        <v>358056</v>
      </c>
      <c r="Y208" s="297">
        <v>104815</v>
      </c>
      <c r="Z208" s="297">
        <v>104815</v>
      </c>
      <c r="AA208" s="297">
        <v>74213</v>
      </c>
      <c r="AB208" s="297">
        <v>74213</v>
      </c>
      <c r="AC208" s="297">
        <v>0</v>
      </c>
      <c r="AD208" s="297">
        <v>0</v>
      </c>
      <c r="AE208" s="297">
        <v>358056</v>
      </c>
      <c r="AF208" s="299">
        <v>1330684</v>
      </c>
      <c r="AG208" s="299">
        <v>376588</v>
      </c>
      <c r="AH208" s="299">
        <v>359381</v>
      </c>
      <c r="AI208" s="299">
        <v>359381</v>
      </c>
      <c r="AJ208" s="299">
        <v>117667</v>
      </c>
      <c r="AK208" s="299">
        <v>117667</v>
      </c>
      <c r="AL208" s="299">
        <v>0</v>
      </c>
      <c r="AM208" s="297">
        <v>1330684</v>
      </c>
      <c r="AN208" s="397">
        <v>761333</v>
      </c>
      <c r="AO208" s="297">
        <v>188897</v>
      </c>
      <c r="AP208" s="297">
        <v>188897</v>
      </c>
      <c r="AQ208" s="297">
        <v>188897</v>
      </c>
      <c r="AR208" s="297">
        <v>97322</v>
      </c>
      <c r="AS208" s="297">
        <v>97322</v>
      </c>
      <c r="AT208" s="297">
        <v>0</v>
      </c>
      <c r="AU208" s="297">
        <v>761333</v>
      </c>
      <c r="AV208" s="299">
        <v>2262103</v>
      </c>
      <c r="AW208" s="297">
        <v>1127419</v>
      </c>
      <c r="AX208" s="297">
        <v>583701</v>
      </c>
      <c r="AY208" s="297">
        <v>275492</v>
      </c>
      <c r="AZ208" s="297">
        <v>275492</v>
      </c>
      <c r="BA208" s="297">
        <v>0</v>
      </c>
      <c r="BB208" s="297">
        <v>0</v>
      </c>
      <c r="BC208" s="297">
        <v>2262103</v>
      </c>
      <c r="BD208" s="397">
        <v>13086</v>
      </c>
      <c r="BE208" s="297">
        <v>5426</v>
      </c>
      <c r="BF208" s="297">
        <v>4508</v>
      </c>
      <c r="BG208" s="297">
        <v>3152</v>
      </c>
      <c r="BH208" s="297">
        <v>0</v>
      </c>
      <c r="BI208" s="297">
        <v>0</v>
      </c>
      <c r="BJ208" s="297">
        <v>0</v>
      </c>
      <c r="BK208" s="297">
        <v>13086</v>
      </c>
      <c r="BL208" s="299">
        <v>17848</v>
      </c>
      <c r="BM208" s="297">
        <v>4462</v>
      </c>
      <c r="BN208" s="297">
        <v>4462</v>
      </c>
      <c r="BO208" s="297">
        <v>4462</v>
      </c>
      <c r="BP208" s="297">
        <v>4462</v>
      </c>
      <c r="BQ208" s="297">
        <v>0</v>
      </c>
      <c r="BR208" s="297">
        <v>0</v>
      </c>
      <c r="BS208" s="297">
        <v>17848</v>
      </c>
      <c r="BT208" s="397">
        <v>54954</v>
      </c>
      <c r="BU208" s="297">
        <v>11294</v>
      </c>
      <c r="BV208" s="297">
        <v>11294</v>
      </c>
      <c r="BW208" s="297">
        <v>11294</v>
      </c>
      <c r="BX208" s="297">
        <v>11294</v>
      </c>
      <c r="BY208" s="297">
        <v>9780</v>
      </c>
      <c r="BZ208" s="297">
        <v>0</v>
      </c>
      <c r="CA208" s="297">
        <v>54954</v>
      </c>
      <c r="CB208" s="299">
        <v>173269.55935674001</v>
      </c>
      <c r="CC208" s="297">
        <v>153485</v>
      </c>
      <c r="CD208" s="297">
        <v>11923</v>
      </c>
      <c r="CE208" s="297">
        <v>7861</v>
      </c>
      <c r="CF208" s="297">
        <v>0</v>
      </c>
      <c r="CG208" s="297">
        <v>0</v>
      </c>
      <c r="CH208" s="297">
        <v>0</v>
      </c>
      <c r="CI208" s="297">
        <v>173269.55935674001</v>
      </c>
    </row>
    <row r="209" spans="1:87">
      <c r="A209" s="295">
        <v>36200</v>
      </c>
      <c r="B209" s="296" t="s">
        <v>562</v>
      </c>
      <c r="C209" s="299">
        <v>-5743997</v>
      </c>
      <c r="D209" s="297">
        <v>-3578390</v>
      </c>
      <c r="E209" s="297">
        <v>-1942343</v>
      </c>
      <c r="F209" s="297">
        <v>-1578895</v>
      </c>
      <c r="G209" s="297">
        <v>-195701</v>
      </c>
      <c r="H209" s="297">
        <v>0</v>
      </c>
      <c r="I209" s="297">
        <v>-13039326</v>
      </c>
      <c r="J209" s="356">
        <v>34790375</v>
      </c>
      <c r="K209" s="357">
        <v>41382645</v>
      </c>
      <c r="L209" s="357">
        <v>29451377</v>
      </c>
      <c r="M209" s="357">
        <v>28174336</v>
      </c>
      <c r="N209" s="357">
        <v>43567159</v>
      </c>
      <c r="O209" s="356">
        <v>3431847</v>
      </c>
      <c r="P209" s="357">
        <v>1500443.35</v>
      </c>
      <c r="Q209" s="357">
        <v>1931403.65</v>
      </c>
      <c r="R209" s="398">
        <v>6.6799999999999998E-2</v>
      </c>
      <c r="S209" s="399">
        <v>1.1253342E-3</v>
      </c>
      <c r="T209" s="400">
        <v>34790375</v>
      </c>
      <c r="U209" s="400">
        <v>22461726.796407189</v>
      </c>
      <c r="V209" s="401">
        <v>1.5488735712681185</v>
      </c>
      <c r="W209" s="401">
        <v>7.7152503694909322E-2</v>
      </c>
      <c r="X209" s="397">
        <v>392254</v>
      </c>
      <c r="Y209" s="297">
        <v>392254</v>
      </c>
      <c r="Z209" s="297">
        <v>0</v>
      </c>
      <c r="AA209" s="297">
        <v>0</v>
      </c>
      <c r="AB209" s="297">
        <v>0</v>
      </c>
      <c r="AC209" s="297">
        <v>0</v>
      </c>
      <c r="AD209" s="297">
        <v>0</v>
      </c>
      <c r="AE209" s="297">
        <v>392254</v>
      </c>
      <c r="AF209" s="299">
        <v>7362306</v>
      </c>
      <c r="AG209" s="299">
        <v>2100589</v>
      </c>
      <c r="AH209" s="299">
        <v>2100589</v>
      </c>
      <c r="AI209" s="299">
        <v>1626620</v>
      </c>
      <c r="AJ209" s="299">
        <v>938503</v>
      </c>
      <c r="AK209" s="299">
        <v>596005</v>
      </c>
      <c r="AL209" s="299">
        <v>0</v>
      </c>
      <c r="AM209" s="297">
        <v>7362306</v>
      </c>
      <c r="AN209" s="397">
        <v>2845553</v>
      </c>
      <c r="AO209" s="297">
        <v>706018</v>
      </c>
      <c r="AP209" s="297">
        <v>706018</v>
      </c>
      <c r="AQ209" s="297">
        <v>706018</v>
      </c>
      <c r="AR209" s="297">
        <v>363749</v>
      </c>
      <c r="AS209" s="297">
        <v>363749</v>
      </c>
      <c r="AT209" s="297">
        <v>0</v>
      </c>
      <c r="AU209" s="297">
        <v>2845553</v>
      </c>
      <c r="AV209" s="299">
        <v>8454817</v>
      </c>
      <c r="AW209" s="297">
        <v>4213830</v>
      </c>
      <c r="AX209" s="297">
        <v>2181637</v>
      </c>
      <c r="AY209" s="297">
        <v>1029675</v>
      </c>
      <c r="AZ209" s="297">
        <v>1029675</v>
      </c>
      <c r="BA209" s="297">
        <v>0</v>
      </c>
      <c r="BB209" s="297">
        <v>0</v>
      </c>
      <c r="BC209" s="297">
        <v>8454817</v>
      </c>
      <c r="BD209" s="397">
        <v>48910</v>
      </c>
      <c r="BE209" s="297">
        <v>20281</v>
      </c>
      <c r="BF209" s="297">
        <v>16848</v>
      </c>
      <c r="BG209" s="297">
        <v>11781</v>
      </c>
      <c r="BH209" s="297">
        <v>0</v>
      </c>
      <c r="BI209" s="297">
        <v>0</v>
      </c>
      <c r="BJ209" s="297">
        <v>0</v>
      </c>
      <c r="BK209" s="297">
        <v>48910</v>
      </c>
      <c r="BL209" s="299">
        <v>66708</v>
      </c>
      <c r="BM209" s="297">
        <v>16677</v>
      </c>
      <c r="BN209" s="297">
        <v>16677</v>
      </c>
      <c r="BO209" s="297">
        <v>16677</v>
      </c>
      <c r="BP209" s="297">
        <v>16677</v>
      </c>
      <c r="BQ209" s="297">
        <v>0</v>
      </c>
      <c r="BR209" s="297">
        <v>0</v>
      </c>
      <c r="BS209" s="297">
        <v>66708</v>
      </c>
      <c r="BT209" s="397">
        <v>205397</v>
      </c>
      <c r="BU209" s="297">
        <v>42211</v>
      </c>
      <c r="BV209" s="297">
        <v>42211</v>
      </c>
      <c r="BW209" s="297">
        <v>42211</v>
      </c>
      <c r="BX209" s="297">
        <v>42211</v>
      </c>
      <c r="BY209" s="297">
        <v>36555</v>
      </c>
      <c r="BZ209" s="297">
        <v>0</v>
      </c>
      <c r="CA209" s="297">
        <v>205397</v>
      </c>
      <c r="CB209" s="299">
        <v>647610.81395202002</v>
      </c>
      <c r="CC209" s="297">
        <v>573665</v>
      </c>
      <c r="CD209" s="297">
        <v>44564</v>
      </c>
      <c r="CE209" s="297">
        <v>29381</v>
      </c>
      <c r="CF209" s="297">
        <v>0</v>
      </c>
      <c r="CG209" s="297">
        <v>0</v>
      </c>
      <c r="CH209" s="297">
        <v>0</v>
      </c>
      <c r="CI209" s="297">
        <v>647610.81395202002</v>
      </c>
    </row>
    <row r="210" spans="1:87">
      <c r="A210" s="295">
        <v>36205</v>
      </c>
      <c r="B210" s="296" t="s">
        <v>563</v>
      </c>
      <c r="C210" s="299">
        <v>-813156</v>
      </c>
      <c r="D210" s="297">
        <v>-115486</v>
      </c>
      <c r="E210" s="297">
        <v>6018</v>
      </c>
      <c r="F210" s="297">
        <v>-116594</v>
      </c>
      <c r="G210" s="297">
        <v>63005</v>
      </c>
      <c r="H210" s="297">
        <v>0</v>
      </c>
      <c r="I210" s="297">
        <v>-976213</v>
      </c>
      <c r="J210" s="356">
        <v>8064079</v>
      </c>
      <c r="K210" s="357">
        <v>9592105</v>
      </c>
      <c r="L210" s="357">
        <v>6826550</v>
      </c>
      <c r="M210" s="357">
        <v>6530544</v>
      </c>
      <c r="N210" s="357">
        <v>10098454</v>
      </c>
      <c r="O210" s="356">
        <v>795470</v>
      </c>
      <c r="P210" s="357">
        <v>303703.8</v>
      </c>
      <c r="Q210" s="357">
        <v>491766.2</v>
      </c>
      <c r="R210" s="398">
        <v>6.6799999999999998E-2</v>
      </c>
      <c r="S210" s="399">
        <v>2.6084179999999999E-4</v>
      </c>
      <c r="T210" s="400">
        <v>8064079</v>
      </c>
      <c r="U210" s="400">
        <v>4546464.0718562873</v>
      </c>
      <c r="V210" s="401">
        <v>1.7737034478989069</v>
      </c>
      <c r="W210" s="401">
        <v>7.7152503694909322E-2</v>
      </c>
      <c r="X210" s="397">
        <v>684279</v>
      </c>
      <c r="Y210" s="297">
        <v>256836</v>
      </c>
      <c r="Z210" s="297">
        <v>256836</v>
      </c>
      <c r="AA210" s="297">
        <v>108982</v>
      </c>
      <c r="AB210" s="297">
        <v>61625</v>
      </c>
      <c r="AC210" s="297">
        <v>0</v>
      </c>
      <c r="AD210" s="297">
        <v>0</v>
      </c>
      <c r="AE210" s="297">
        <v>684279</v>
      </c>
      <c r="AF210" s="299">
        <v>253692</v>
      </c>
      <c r="AG210" s="299">
        <v>134564</v>
      </c>
      <c r="AH210" s="299">
        <v>29782</v>
      </c>
      <c r="AI210" s="299">
        <v>29782</v>
      </c>
      <c r="AJ210" s="299">
        <v>29782</v>
      </c>
      <c r="AK210" s="299">
        <v>29782</v>
      </c>
      <c r="AL210" s="299">
        <v>0</v>
      </c>
      <c r="AM210" s="297">
        <v>253692</v>
      </c>
      <c r="AN210" s="397">
        <v>659572</v>
      </c>
      <c r="AO210" s="297">
        <v>163648</v>
      </c>
      <c r="AP210" s="297">
        <v>163648</v>
      </c>
      <c r="AQ210" s="297">
        <v>163648</v>
      </c>
      <c r="AR210" s="297">
        <v>84314</v>
      </c>
      <c r="AS210" s="297">
        <v>84314</v>
      </c>
      <c r="AT210" s="297">
        <v>0</v>
      </c>
      <c r="AU210" s="297">
        <v>659572</v>
      </c>
      <c r="AV210" s="299">
        <v>1959746</v>
      </c>
      <c r="AW210" s="297">
        <v>976726</v>
      </c>
      <c r="AX210" s="297">
        <v>505683</v>
      </c>
      <c r="AY210" s="297">
        <v>238669</v>
      </c>
      <c r="AZ210" s="297">
        <v>238669</v>
      </c>
      <c r="BA210" s="297">
        <v>0</v>
      </c>
      <c r="BB210" s="297">
        <v>0</v>
      </c>
      <c r="BC210" s="297">
        <v>1959746</v>
      </c>
      <c r="BD210" s="397">
        <v>11337</v>
      </c>
      <c r="BE210" s="297">
        <v>4701</v>
      </c>
      <c r="BF210" s="297">
        <v>3905</v>
      </c>
      <c r="BG210" s="297">
        <v>2731</v>
      </c>
      <c r="BH210" s="297">
        <v>0</v>
      </c>
      <c r="BI210" s="297">
        <v>0</v>
      </c>
      <c r="BJ210" s="297">
        <v>0</v>
      </c>
      <c r="BK210" s="297">
        <v>11337</v>
      </c>
      <c r="BL210" s="299">
        <v>15464</v>
      </c>
      <c r="BM210" s="297">
        <v>3866</v>
      </c>
      <c r="BN210" s="297">
        <v>3866</v>
      </c>
      <c r="BO210" s="297">
        <v>3866</v>
      </c>
      <c r="BP210" s="297">
        <v>3866</v>
      </c>
      <c r="BQ210" s="297">
        <v>0</v>
      </c>
      <c r="BR210" s="297">
        <v>0</v>
      </c>
      <c r="BS210" s="297">
        <v>15464</v>
      </c>
      <c r="BT210" s="397">
        <v>47609</v>
      </c>
      <c r="BU210" s="297">
        <v>9784</v>
      </c>
      <c r="BV210" s="297">
        <v>9784</v>
      </c>
      <c r="BW210" s="297">
        <v>9784</v>
      </c>
      <c r="BX210" s="297">
        <v>9784</v>
      </c>
      <c r="BY210" s="297">
        <v>8473</v>
      </c>
      <c r="BZ210" s="297">
        <v>0</v>
      </c>
      <c r="CA210" s="297">
        <v>47609</v>
      </c>
      <c r="CB210" s="299">
        <v>150110.04767358</v>
      </c>
      <c r="CC210" s="297">
        <v>132970</v>
      </c>
      <c r="CD210" s="297">
        <v>10330</v>
      </c>
      <c r="CE210" s="297">
        <v>6810</v>
      </c>
      <c r="CF210" s="297">
        <v>0</v>
      </c>
      <c r="CG210" s="297">
        <v>0</v>
      </c>
      <c r="CH210" s="297">
        <v>0</v>
      </c>
      <c r="CI210" s="297">
        <v>150110.04767358</v>
      </c>
    </row>
    <row r="211" spans="1:87">
      <c r="A211" s="295">
        <v>36300</v>
      </c>
      <c r="B211" s="296" t="s">
        <v>564</v>
      </c>
      <c r="C211" s="299">
        <v>-16406932</v>
      </c>
      <c r="D211" s="297">
        <v>-8705637</v>
      </c>
      <c r="E211" s="297">
        <v>-2965139</v>
      </c>
      <c r="F211" s="297">
        <v>-3662379</v>
      </c>
      <c r="G211" s="297">
        <v>64062</v>
      </c>
      <c r="H211" s="297">
        <v>0</v>
      </c>
      <c r="I211" s="297">
        <v>-31676025</v>
      </c>
      <c r="J211" s="356">
        <v>129175477</v>
      </c>
      <c r="K211" s="357">
        <v>153652353</v>
      </c>
      <c r="L211" s="357">
        <v>109351962</v>
      </c>
      <c r="M211" s="357">
        <v>104610351</v>
      </c>
      <c r="N211" s="357">
        <v>161763378</v>
      </c>
      <c r="O211" s="356">
        <v>12742332</v>
      </c>
      <c r="P211" s="357">
        <v>4905764.6800000006</v>
      </c>
      <c r="Q211" s="357">
        <v>7836567.3199999994</v>
      </c>
      <c r="R211" s="398">
        <v>6.6799999999999998E-2</v>
      </c>
      <c r="S211" s="399">
        <v>4.1783276000000001E-3</v>
      </c>
      <c r="T211" s="400">
        <v>129175477</v>
      </c>
      <c r="U211" s="400">
        <v>73439591.01796408</v>
      </c>
      <c r="V211" s="401">
        <v>1.7589351357961995</v>
      </c>
      <c r="W211" s="401">
        <v>7.7152503694909322E-2</v>
      </c>
      <c r="X211" s="397">
        <v>2346460</v>
      </c>
      <c r="Y211" s="297">
        <v>1933582</v>
      </c>
      <c r="Z211" s="297">
        <v>137626</v>
      </c>
      <c r="AA211" s="297">
        <v>137626</v>
      </c>
      <c r="AB211" s="297">
        <v>137626</v>
      </c>
      <c r="AC211" s="297">
        <v>0</v>
      </c>
      <c r="AD211" s="297">
        <v>0</v>
      </c>
      <c r="AE211" s="297">
        <v>2346460</v>
      </c>
      <c r="AF211" s="299">
        <v>11487476</v>
      </c>
      <c r="AG211" s="299">
        <v>3356238</v>
      </c>
      <c r="AH211" s="299">
        <v>3356238</v>
      </c>
      <c r="AI211" s="299">
        <v>1930496</v>
      </c>
      <c r="AJ211" s="299">
        <v>1422252</v>
      </c>
      <c r="AK211" s="299">
        <v>1422252</v>
      </c>
      <c r="AL211" s="299">
        <v>0</v>
      </c>
      <c r="AM211" s="297">
        <v>11487476</v>
      </c>
      <c r="AN211" s="397">
        <v>10565442</v>
      </c>
      <c r="AO211" s="297">
        <v>2621421</v>
      </c>
      <c r="AP211" s="297">
        <v>2621421</v>
      </c>
      <c r="AQ211" s="297">
        <v>2621421</v>
      </c>
      <c r="AR211" s="297">
        <v>1350589</v>
      </c>
      <c r="AS211" s="297">
        <v>1350589</v>
      </c>
      <c r="AT211" s="297">
        <v>0</v>
      </c>
      <c r="AU211" s="297">
        <v>10565442</v>
      </c>
      <c r="AV211" s="299">
        <v>31392448</v>
      </c>
      <c r="AW211" s="297">
        <v>15645807</v>
      </c>
      <c r="AX211" s="297">
        <v>8100344</v>
      </c>
      <c r="AY211" s="297">
        <v>3823149</v>
      </c>
      <c r="AZ211" s="297">
        <v>3823149</v>
      </c>
      <c r="BA211" s="297">
        <v>0</v>
      </c>
      <c r="BB211" s="297">
        <v>0</v>
      </c>
      <c r="BC211" s="297">
        <v>31392448</v>
      </c>
      <c r="BD211" s="397">
        <v>181603</v>
      </c>
      <c r="BE211" s="297">
        <v>75303</v>
      </c>
      <c r="BF211" s="297">
        <v>62556</v>
      </c>
      <c r="BG211" s="297">
        <v>43744</v>
      </c>
      <c r="BH211" s="297">
        <v>0</v>
      </c>
      <c r="BI211" s="297">
        <v>0</v>
      </c>
      <c r="BJ211" s="297">
        <v>0</v>
      </c>
      <c r="BK211" s="297">
        <v>181603</v>
      </c>
      <c r="BL211" s="299">
        <v>247680</v>
      </c>
      <c r="BM211" s="297">
        <v>61920</v>
      </c>
      <c r="BN211" s="297">
        <v>61920</v>
      </c>
      <c r="BO211" s="297">
        <v>61920</v>
      </c>
      <c r="BP211" s="297">
        <v>61920</v>
      </c>
      <c r="BQ211" s="297">
        <v>0</v>
      </c>
      <c r="BR211" s="297">
        <v>0</v>
      </c>
      <c r="BS211" s="297">
        <v>247680</v>
      </c>
      <c r="BT211" s="397">
        <v>762633</v>
      </c>
      <c r="BU211" s="297">
        <v>156727</v>
      </c>
      <c r="BV211" s="297">
        <v>156727</v>
      </c>
      <c r="BW211" s="297">
        <v>156727</v>
      </c>
      <c r="BX211" s="297">
        <v>156727</v>
      </c>
      <c r="BY211" s="297">
        <v>135726</v>
      </c>
      <c r="BZ211" s="297">
        <v>0</v>
      </c>
      <c r="CA211" s="297">
        <v>762633</v>
      </c>
      <c r="CB211" s="299">
        <v>2404556.9200635599</v>
      </c>
      <c r="CC211" s="297">
        <v>2129999</v>
      </c>
      <c r="CD211" s="297">
        <v>165465</v>
      </c>
      <c r="CE211" s="297">
        <v>109092</v>
      </c>
      <c r="CF211" s="297">
        <v>0</v>
      </c>
      <c r="CG211" s="297">
        <v>0</v>
      </c>
      <c r="CH211" s="297">
        <v>0</v>
      </c>
      <c r="CI211" s="297">
        <v>2404556.9200635599</v>
      </c>
    </row>
    <row r="212" spans="1:87">
      <c r="A212" s="295">
        <v>36301</v>
      </c>
      <c r="B212" s="296" t="s">
        <v>565</v>
      </c>
      <c r="C212" s="299">
        <v>-16897</v>
      </c>
      <c r="D212" s="297">
        <v>138127</v>
      </c>
      <c r="E212" s="297">
        <v>230247</v>
      </c>
      <c r="F212" s="297">
        <v>105049</v>
      </c>
      <c r="G212" s="297">
        <v>136340</v>
      </c>
      <c r="H212" s="297">
        <v>0</v>
      </c>
      <c r="I212" s="297">
        <v>592866</v>
      </c>
      <c r="J212" s="356">
        <v>3507983</v>
      </c>
      <c r="K212" s="357">
        <v>4172695</v>
      </c>
      <c r="L212" s="357">
        <v>2969641</v>
      </c>
      <c r="M212" s="357">
        <v>2840875</v>
      </c>
      <c r="N212" s="357">
        <v>4392964</v>
      </c>
      <c r="O212" s="356">
        <v>346040</v>
      </c>
      <c r="P212" s="357">
        <v>136458.73000000001</v>
      </c>
      <c r="Q212" s="357">
        <v>209581.27</v>
      </c>
      <c r="R212" s="398">
        <v>6.6799999999999998E-2</v>
      </c>
      <c r="S212" s="399">
        <v>1.134697E-4</v>
      </c>
      <c r="T212" s="400">
        <v>3507983</v>
      </c>
      <c r="U212" s="400">
        <v>2042795.3592814372</v>
      </c>
      <c r="V212" s="401">
        <v>1.7172464114241719</v>
      </c>
      <c r="W212" s="401">
        <v>7.7152503694909322E-2</v>
      </c>
      <c r="X212" s="397">
        <v>1204844</v>
      </c>
      <c r="Y212" s="297">
        <v>390027</v>
      </c>
      <c r="Z212" s="297">
        <v>287137</v>
      </c>
      <c r="AA212" s="297">
        <v>262082</v>
      </c>
      <c r="AB212" s="297">
        <v>169621</v>
      </c>
      <c r="AC212" s="297">
        <v>95977</v>
      </c>
      <c r="AD212" s="297">
        <v>0</v>
      </c>
      <c r="AE212" s="297">
        <v>1204844</v>
      </c>
      <c r="AF212" s="299">
        <v>0</v>
      </c>
      <c r="AG212" s="299">
        <v>0</v>
      </c>
      <c r="AH212" s="299">
        <v>0</v>
      </c>
      <c r="AI212" s="299">
        <v>0</v>
      </c>
      <c r="AJ212" s="299">
        <v>0</v>
      </c>
      <c r="AK212" s="299">
        <v>0</v>
      </c>
      <c r="AL212" s="299">
        <v>0</v>
      </c>
      <c r="AM212" s="297">
        <v>0</v>
      </c>
      <c r="AN212" s="397">
        <v>286923</v>
      </c>
      <c r="AO212" s="297">
        <v>71189</v>
      </c>
      <c r="AP212" s="297">
        <v>71189</v>
      </c>
      <c r="AQ212" s="297">
        <v>71189</v>
      </c>
      <c r="AR212" s="297">
        <v>36678</v>
      </c>
      <c r="AS212" s="297">
        <v>36678</v>
      </c>
      <c r="AT212" s="297">
        <v>0</v>
      </c>
      <c r="AU212" s="297">
        <v>286923</v>
      </c>
      <c r="AV212" s="299">
        <v>852516</v>
      </c>
      <c r="AW212" s="297">
        <v>424889</v>
      </c>
      <c r="AX212" s="297">
        <v>219979</v>
      </c>
      <c r="AY212" s="297">
        <v>103824</v>
      </c>
      <c r="AZ212" s="297">
        <v>103824</v>
      </c>
      <c r="BA212" s="297">
        <v>0</v>
      </c>
      <c r="BB212" s="297">
        <v>0</v>
      </c>
      <c r="BC212" s="297">
        <v>852516</v>
      </c>
      <c r="BD212" s="397">
        <v>4932</v>
      </c>
      <c r="BE212" s="297">
        <v>2045</v>
      </c>
      <c r="BF212" s="297">
        <v>1699</v>
      </c>
      <c r="BG212" s="297">
        <v>1188</v>
      </c>
      <c r="BH212" s="297">
        <v>0</v>
      </c>
      <c r="BI212" s="297">
        <v>0</v>
      </c>
      <c r="BJ212" s="297">
        <v>0</v>
      </c>
      <c r="BK212" s="297">
        <v>4932</v>
      </c>
      <c r="BL212" s="299">
        <v>6728</v>
      </c>
      <c r="BM212" s="297">
        <v>1682</v>
      </c>
      <c r="BN212" s="297">
        <v>1682</v>
      </c>
      <c r="BO212" s="297">
        <v>1682</v>
      </c>
      <c r="BP212" s="297">
        <v>1682</v>
      </c>
      <c r="BQ212" s="297">
        <v>0</v>
      </c>
      <c r="BR212" s="297">
        <v>0</v>
      </c>
      <c r="BS212" s="297">
        <v>6728</v>
      </c>
      <c r="BT212" s="397">
        <v>20711</v>
      </c>
      <c r="BU212" s="297">
        <v>4256</v>
      </c>
      <c r="BV212" s="297">
        <v>4256</v>
      </c>
      <c r="BW212" s="297">
        <v>4256</v>
      </c>
      <c r="BX212" s="297">
        <v>4256</v>
      </c>
      <c r="BY212" s="297">
        <v>3686</v>
      </c>
      <c r="BZ212" s="297">
        <v>0</v>
      </c>
      <c r="CA212" s="297">
        <v>20711</v>
      </c>
      <c r="CB212" s="299">
        <v>65299.894712070003</v>
      </c>
      <c r="CC212" s="297">
        <v>57844</v>
      </c>
      <c r="CD212" s="297">
        <v>4493</v>
      </c>
      <c r="CE212" s="297">
        <v>2963</v>
      </c>
      <c r="CF212" s="297">
        <v>0</v>
      </c>
      <c r="CG212" s="297">
        <v>0</v>
      </c>
      <c r="CH212" s="297">
        <v>0</v>
      </c>
      <c r="CI212" s="297">
        <v>65299.894712070003</v>
      </c>
    </row>
    <row r="213" spans="1:87">
      <c r="A213" s="295">
        <v>36302</v>
      </c>
      <c r="B213" s="296" t="s">
        <v>566</v>
      </c>
      <c r="C213" s="299">
        <v>-273061</v>
      </c>
      <c r="D213" s="297">
        <v>51979</v>
      </c>
      <c r="E213" s="297">
        <v>216590</v>
      </c>
      <c r="F213" s="297">
        <v>101069</v>
      </c>
      <c r="G213" s="297">
        <v>158150</v>
      </c>
      <c r="H213" s="297">
        <v>0</v>
      </c>
      <c r="I213" s="297">
        <v>254727</v>
      </c>
      <c r="J213" s="356">
        <v>4797420</v>
      </c>
      <c r="K213" s="357">
        <v>5706461</v>
      </c>
      <c r="L213" s="357">
        <v>4061199</v>
      </c>
      <c r="M213" s="357">
        <v>3885101</v>
      </c>
      <c r="N213" s="357">
        <v>6007695</v>
      </c>
      <c r="O213" s="356">
        <v>473235</v>
      </c>
      <c r="P213" s="357">
        <v>168705.09000000003</v>
      </c>
      <c r="Q213" s="357">
        <v>304529.90999999997</v>
      </c>
      <c r="R213" s="398">
        <v>6.6799999999999998E-2</v>
      </c>
      <c r="S213" s="399">
        <v>1.5517800000000001E-4</v>
      </c>
      <c r="T213" s="400">
        <v>4797420</v>
      </c>
      <c r="U213" s="400">
        <v>2525525.299401198</v>
      </c>
      <c r="V213" s="401">
        <v>1.8995731308403319</v>
      </c>
      <c r="W213" s="401">
        <v>7.7152503694909322E-2</v>
      </c>
      <c r="X213" s="397">
        <v>1100384</v>
      </c>
      <c r="Y213" s="297">
        <v>287804</v>
      </c>
      <c r="Z213" s="297">
        <v>260127</v>
      </c>
      <c r="AA213" s="297">
        <v>260127</v>
      </c>
      <c r="AB213" s="297">
        <v>189376</v>
      </c>
      <c r="AC213" s="297">
        <v>102950</v>
      </c>
      <c r="AD213" s="297">
        <v>0</v>
      </c>
      <c r="AE213" s="297">
        <v>1100384</v>
      </c>
      <c r="AF213" s="299">
        <v>8734</v>
      </c>
      <c r="AG213" s="299">
        <v>4367</v>
      </c>
      <c r="AH213" s="299">
        <v>4367</v>
      </c>
      <c r="AI213" s="299">
        <v>0</v>
      </c>
      <c r="AJ213" s="299">
        <v>0</v>
      </c>
      <c r="AK213" s="299">
        <v>0</v>
      </c>
      <c r="AL213" s="299">
        <v>0</v>
      </c>
      <c r="AM213" s="297">
        <v>8734</v>
      </c>
      <c r="AN213" s="397">
        <v>392388</v>
      </c>
      <c r="AO213" s="297">
        <v>97356</v>
      </c>
      <c r="AP213" s="297">
        <v>97356</v>
      </c>
      <c r="AQ213" s="297">
        <v>97356</v>
      </c>
      <c r="AR213" s="297">
        <v>50159</v>
      </c>
      <c r="AS213" s="297">
        <v>50159</v>
      </c>
      <c r="AT213" s="297">
        <v>0</v>
      </c>
      <c r="AU213" s="297">
        <v>392388</v>
      </c>
      <c r="AV213" s="299">
        <v>1165877</v>
      </c>
      <c r="AW213" s="297">
        <v>581066</v>
      </c>
      <c r="AX213" s="297">
        <v>300837</v>
      </c>
      <c r="AY213" s="297">
        <v>141987</v>
      </c>
      <c r="AZ213" s="297">
        <v>141987</v>
      </c>
      <c r="BA213" s="297">
        <v>0</v>
      </c>
      <c r="BB213" s="297">
        <v>0</v>
      </c>
      <c r="BC213" s="297">
        <v>1165877</v>
      </c>
      <c r="BD213" s="397">
        <v>6745</v>
      </c>
      <c r="BE213" s="297">
        <v>2797</v>
      </c>
      <c r="BF213" s="297">
        <v>2323</v>
      </c>
      <c r="BG213" s="297">
        <v>1625</v>
      </c>
      <c r="BH213" s="297">
        <v>0</v>
      </c>
      <c r="BI213" s="297">
        <v>0</v>
      </c>
      <c r="BJ213" s="297">
        <v>0</v>
      </c>
      <c r="BK213" s="297">
        <v>6745</v>
      </c>
      <c r="BL213" s="299">
        <v>9200</v>
      </c>
      <c r="BM213" s="297">
        <v>2300</v>
      </c>
      <c r="BN213" s="297">
        <v>2300</v>
      </c>
      <c r="BO213" s="297">
        <v>2300</v>
      </c>
      <c r="BP213" s="297">
        <v>2300</v>
      </c>
      <c r="BQ213" s="297">
        <v>0</v>
      </c>
      <c r="BR213" s="297">
        <v>0</v>
      </c>
      <c r="BS213" s="297">
        <v>9200</v>
      </c>
      <c r="BT213" s="397">
        <v>28323</v>
      </c>
      <c r="BU213" s="297">
        <v>5821</v>
      </c>
      <c r="BV213" s="297">
        <v>5821</v>
      </c>
      <c r="BW213" s="297">
        <v>5821</v>
      </c>
      <c r="BX213" s="297">
        <v>5821</v>
      </c>
      <c r="BY213" s="297">
        <v>5041</v>
      </c>
      <c r="BZ213" s="297">
        <v>0</v>
      </c>
      <c r="CA213" s="297">
        <v>28323</v>
      </c>
      <c r="CB213" s="299">
        <v>89302.316491800011</v>
      </c>
      <c r="CC213" s="297">
        <v>79106</v>
      </c>
      <c r="CD213" s="297">
        <v>6145</v>
      </c>
      <c r="CE213" s="297">
        <v>4052</v>
      </c>
      <c r="CF213" s="297">
        <v>0</v>
      </c>
      <c r="CG213" s="297">
        <v>0</v>
      </c>
      <c r="CH213" s="297">
        <v>0</v>
      </c>
      <c r="CI213" s="297">
        <v>89302.316491800011</v>
      </c>
    </row>
    <row r="214" spans="1:87">
      <c r="A214" s="295">
        <v>36303</v>
      </c>
      <c r="B214" s="296" t="s">
        <v>714</v>
      </c>
      <c r="C214" s="299">
        <v>756551</v>
      </c>
      <c r="D214" s="297">
        <v>1250124</v>
      </c>
      <c r="E214" s="297">
        <v>442718</v>
      </c>
      <c r="F214" s="297">
        <v>72584</v>
      </c>
      <c r="G214" s="297">
        <v>152091</v>
      </c>
      <c r="H214" s="297">
        <v>0</v>
      </c>
      <c r="I214" s="297">
        <v>2674068</v>
      </c>
      <c r="J214" s="356">
        <v>6713256</v>
      </c>
      <c r="K214" s="357">
        <v>7985321</v>
      </c>
      <c r="L214" s="357">
        <v>5683027</v>
      </c>
      <c r="M214" s="357">
        <v>5436605</v>
      </c>
      <c r="N214" s="357">
        <v>8406851</v>
      </c>
      <c r="O214" s="356">
        <v>662220</v>
      </c>
      <c r="P214" s="357">
        <v>207093.32</v>
      </c>
      <c r="Q214" s="357">
        <v>455126.68</v>
      </c>
      <c r="R214" s="398">
        <v>6.6799999999999998E-2</v>
      </c>
      <c r="S214" s="399">
        <v>2.1714790000000001E-4</v>
      </c>
      <c r="T214" s="400">
        <v>6713256</v>
      </c>
      <c r="U214" s="400">
        <v>3100199.4011976048</v>
      </c>
      <c r="V214" s="401">
        <v>2.1654271649129</v>
      </c>
      <c r="W214" s="401">
        <v>7.7152503694909322E-2</v>
      </c>
      <c r="X214" s="397">
        <v>3845214</v>
      </c>
      <c r="Y214" s="297">
        <v>1535285</v>
      </c>
      <c r="Z214" s="297">
        <v>1535285</v>
      </c>
      <c r="AA214" s="297">
        <v>503641</v>
      </c>
      <c r="AB214" s="297">
        <v>196156</v>
      </c>
      <c r="AC214" s="297">
        <v>74847</v>
      </c>
      <c r="AD214" s="297">
        <v>0</v>
      </c>
      <c r="AE214" s="297">
        <v>3845214</v>
      </c>
      <c r="AF214" s="299">
        <v>0</v>
      </c>
      <c r="AG214" s="299">
        <v>0</v>
      </c>
      <c r="AH214" s="299">
        <v>0</v>
      </c>
      <c r="AI214" s="299">
        <v>0</v>
      </c>
      <c r="AJ214" s="299">
        <v>0</v>
      </c>
      <c r="AK214" s="299">
        <v>0</v>
      </c>
      <c r="AL214" s="299">
        <v>0</v>
      </c>
      <c r="AM214" s="297">
        <v>0</v>
      </c>
      <c r="AN214" s="397">
        <v>549087</v>
      </c>
      <c r="AO214" s="297">
        <v>136235</v>
      </c>
      <c r="AP214" s="297">
        <v>136235</v>
      </c>
      <c r="AQ214" s="297">
        <v>136235</v>
      </c>
      <c r="AR214" s="297">
        <v>70190</v>
      </c>
      <c r="AS214" s="297">
        <v>70190</v>
      </c>
      <c r="AT214" s="297">
        <v>0</v>
      </c>
      <c r="AU214" s="297">
        <v>549087</v>
      </c>
      <c r="AV214" s="299">
        <v>1631467</v>
      </c>
      <c r="AW214" s="297">
        <v>813113</v>
      </c>
      <c r="AX214" s="297">
        <v>420975</v>
      </c>
      <c r="AY214" s="297">
        <v>198689</v>
      </c>
      <c r="AZ214" s="297">
        <v>198689</v>
      </c>
      <c r="BA214" s="297">
        <v>0</v>
      </c>
      <c r="BB214" s="297">
        <v>0</v>
      </c>
      <c r="BC214" s="297">
        <v>1631467</v>
      </c>
      <c r="BD214" s="397">
        <v>9437</v>
      </c>
      <c r="BE214" s="297">
        <v>3913</v>
      </c>
      <c r="BF214" s="297">
        <v>3251</v>
      </c>
      <c r="BG214" s="297">
        <v>2273</v>
      </c>
      <c r="BH214" s="297">
        <v>0</v>
      </c>
      <c r="BI214" s="297">
        <v>0</v>
      </c>
      <c r="BJ214" s="297">
        <v>0</v>
      </c>
      <c r="BK214" s="297">
        <v>9437</v>
      </c>
      <c r="BL214" s="299">
        <v>12872</v>
      </c>
      <c r="BM214" s="297">
        <v>3218</v>
      </c>
      <c r="BN214" s="297">
        <v>3218</v>
      </c>
      <c r="BO214" s="297">
        <v>3218</v>
      </c>
      <c r="BP214" s="297">
        <v>3218</v>
      </c>
      <c r="BQ214" s="297">
        <v>0</v>
      </c>
      <c r="BR214" s="297">
        <v>0</v>
      </c>
      <c r="BS214" s="297">
        <v>12872</v>
      </c>
      <c r="BT214" s="397">
        <v>39634</v>
      </c>
      <c r="BU214" s="297">
        <v>8145</v>
      </c>
      <c r="BV214" s="297">
        <v>8145</v>
      </c>
      <c r="BW214" s="297">
        <v>8145</v>
      </c>
      <c r="BX214" s="297">
        <v>8145</v>
      </c>
      <c r="BY214" s="297">
        <v>7054</v>
      </c>
      <c r="BZ214" s="297">
        <v>0</v>
      </c>
      <c r="CA214" s="297">
        <v>39634</v>
      </c>
      <c r="CB214" s="299">
        <v>124964.94665049</v>
      </c>
      <c r="CC214" s="297">
        <v>110696</v>
      </c>
      <c r="CD214" s="297">
        <v>8599</v>
      </c>
      <c r="CE214" s="297">
        <v>5670</v>
      </c>
      <c r="CF214" s="297">
        <v>0</v>
      </c>
      <c r="CG214" s="297">
        <v>0</v>
      </c>
      <c r="CH214" s="297">
        <v>0</v>
      </c>
      <c r="CI214" s="297">
        <v>124964.94665049</v>
      </c>
    </row>
    <row r="215" spans="1:87">
      <c r="A215" s="295">
        <v>36305</v>
      </c>
      <c r="B215" s="296" t="s">
        <v>567</v>
      </c>
      <c r="C215" s="299">
        <v>-3321369</v>
      </c>
      <c r="D215" s="297">
        <v>-1000490</v>
      </c>
      <c r="E215" s="297">
        <v>-114474</v>
      </c>
      <c r="F215" s="297">
        <v>-323469</v>
      </c>
      <c r="G215" s="297">
        <v>468063</v>
      </c>
      <c r="H215" s="297">
        <v>0</v>
      </c>
      <c r="I215" s="297">
        <v>-4291739</v>
      </c>
      <c r="J215" s="356">
        <v>25026992</v>
      </c>
      <c r="K215" s="357">
        <v>29769243</v>
      </c>
      <c r="L215" s="357">
        <v>21186302</v>
      </c>
      <c r="M215" s="357">
        <v>20267643</v>
      </c>
      <c r="N215" s="357">
        <v>31340707</v>
      </c>
      <c r="O215" s="356">
        <v>2468752</v>
      </c>
      <c r="P215" s="357">
        <v>1100293.6200000001</v>
      </c>
      <c r="Q215" s="357">
        <v>1368458.38</v>
      </c>
      <c r="R215" s="398">
        <v>6.6799999999999998E-2</v>
      </c>
      <c r="S215" s="399">
        <v>8.0952650000000004E-4</v>
      </c>
      <c r="T215" s="400">
        <v>25026992</v>
      </c>
      <c r="U215" s="400">
        <v>16471461.377245512</v>
      </c>
      <c r="V215" s="401">
        <v>1.5194153953196599</v>
      </c>
      <c r="W215" s="401">
        <v>7.7152503694909322E-2</v>
      </c>
      <c r="X215" s="397">
        <v>900490</v>
      </c>
      <c r="Y215" s="297">
        <v>180098</v>
      </c>
      <c r="Z215" s="297">
        <v>180098</v>
      </c>
      <c r="AA215" s="297">
        <v>180098</v>
      </c>
      <c r="AB215" s="297">
        <v>180098</v>
      </c>
      <c r="AC215" s="297">
        <v>180098</v>
      </c>
      <c r="AD215" s="297">
        <v>0</v>
      </c>
      <c r="AE215" s="297">
        <v>900490</v>
      </c>
      <c r="AF215" s="299">
        <v>826203</v>
      </c>
      <c r="AG215" s="299">
        <v>598351</v>
      </c>
      <c r="AH215" s="299">
        <v>117509</v>
      </c>
      <c r="AI215" s="299">
        <v>67452</v>
      </c>
      <c r="AJ215" s="299">
        <v>42891</v>
      </c>
      <c r="AK215" s="299">
        <v>0</v>
      </c>
      <c r="AL215" s="299">
        <v>0</v>
      </c>
      <c r="AM215" s="297">
        <v>826203</v>
      </c>
      <c r="AN215" s="397">
        <v>2046992</v>
      </c>
      <c r="AO215" s="297">
        <v>507885</v>
      </c>
      <c r="AP215" s="297">
        <v>507885</v>
      </c>
      <c r="AQ215" s="297">
        <v>507885</v>
      </c>
      <c r="AR215" s="297">
        <v>261669</v>
      </c>
      <c r="AS215" s="297">
        <v>261669</v>
      </c>
      <c r="AT215" s="297">
        <v>0</v>
      </c>
      <c r="AU215" s="297">
        <v>2046992</v>
      </c>
      <c r="AV215" s="299">
        <v>6082103</v>
      </c>
      <c r="AW215" s="297">
        <v>3031284</v>
      </c>
      <c r="AX215" s="297">
        <v>1569394</v>
      </c>
      <c r="AY215" s="297">
        <v>740713</v>
      </c>
      <c r="AZ215" s="297">
        <v>740713</v>
      </c>
      <c r="BA215" s="297">
        <v>0</v>
      </c>
      <c r="BB215" s="297">
        <v>0</v>
      </c>
      <c r="BC215" s="297">
        <v>6082103</v>
      </c>
      <c r="BD215" s="397">
        <v>35184</v>
      </c>
      <c r="BE215" s="297">
        <v>14589</v>
      </c>
      <c r="BF215" s="297">
        <v>12120</v>
      </c>
      <c r="BG215" s="297">
        <v>8475</v>
      </c>
      <c r="BH215" s="297">
        <v>0</v>
      </c>
      <c r="BI215" s="297">
        <v>0</v>
      </c>
      <c r="BJ215" s="297">
        <v>0</v>
      </c>
      <c r="BK215" s="297">
        <v>35184</v>
      </c>
      <c r="BL215" s="299">
        <v>47988</v>
      </c>
      <c r="BM215" s="297">
        <v>11997</v>
      </c>
      <c r="BN215" s="297">
        <v>11997</v>
      </c>
      <c r="BO215" s="297">
        <v>11997</v>
      </c>
      <c r="BP215" s="297">
        <v>11997</v>
      </c>
      <c r="BQ215" s="297">
        <v>0</v>
      </c>
      <c r="BR215" s="297">
        <v>0</v>
      </c>
      <c r="BS215" s="297">
        <v>47988</v>
      </c>
      <c r="BT215" s="397">
        <v>147756</v>
      </c>
      <c r="BU215" s="297">
        <v>30365</v>
      </c>
      <c r="BV215" s="297">
        <v>30365</v>
      </c>
      <c r="BW215" s="297">
        <v>30365</v>
      </c>
      <c r="BX215" s="297">
        <v>30365</v>
      </c>
      <c r="BY215" s="297">
        <v>26296</v>
      </c>
      <c r="BZ215" s="297">
        <v>0</v>
      </c>
      <c r="CA215" s="297">
        <v>147756</v>
      </c>
      <c r="CB215" s="299">
        <v>465868.81975215004</v>
      </c>
      <c r="CC215" s="297">
        <v>412675</v>
      </c>
      <c r="CD215" s="297">
        <v>32058</v>
      </c>
      <c r="CE215" s="297">
        <v>21136</v>
      </c>
      <c r="CF215" s="297">
        <v>0</v>
      </c>
      <c r="CG215" s="297">
        <v>0</v>
      </c>
      <c r="CH215" s="297">
        <v>0</v>
      </c>
      <c r="CI215" s="297">
        <v>465868.81975215004</v>
      </c>
    </row>
    <row r="216" spans="1:87">
      <c r="A216" s="295">
        <v>36310</v>
      </c>
      <c r="B216" s="296" t="s">
        <v>568</v>
      </c>
      <c r="C216" s="299">
        <v>-1392</v>
      </c>
      <c r="D216" s="297">
        <v>-179981</v>
      </c>
      <c r="E216" s="297">
        <v>0</v>
      </c>
      <c r="F216" s="297">
        <v>0</v>
      </c>
      <c r="G216" s="297">
        <v>0</v>
      </c>
      <c r="H216" s="297">
        <v>0</v>
      </c>
      <c r="I216" s="297">
        <v>-181373</v>
      </c>
      <c r="J216" s="356">
        <v>0</v>
      </c>
      <c r="K216" s="357">
        <v>0</v>
      </c>
      <c r="L216" s="357">
        <v>0</v>
      </c>
      <c r="M216" s="357">
        <v>0</v>
      </c>
      <c r="N216" s="357">
        <v>0</v>
      </c>
      <c r="O216" s="356">
        <v>0</v>
      </c>
      <c r="P216" s="357">
        <v>0</v>
      </c>
      <c r="Q216" s="357">
        <v>0</v>
      </c>
      <c r="R216" s="398" t="e">
        <v>#DIV/0!</v>
      </c>
      <c r="S216" s="399">
        <v>0</v>
      </c>
      <c r="T216" s="400">
        <v>0</v>
      </c>
      <c r="U216" s="400">
        <v>0</v>
      </c>
      <c r="V216" s="401" t="e">
        <v>#DIV/0!</v>
      </c>
      <c r="W216" s="401">
        <v>7.7152503694909322E-2</v>
      </c>
      <c r="X216" s="397">
        <v>178589</v>
      </c>
      <c r="Y216" s="297">
        <v>178589</v>
      </c>
      <c r="Z216" s="297">
        <v>0</v>
      </c>
      <c r="AA216" s="297">
        <v>0</v>
      </c>
      <c r="AB216" s="297">
        <v>0</v>
      </c>
      <c r="AC216" s="297">
        <v>0</v>
      </c>
      <c r="AD216" s="297">
        <v>0</v>
      </c>
      <c r="AE216" s="297">
        <v>178589</v>
      </c>
      <c r="AF216" s="299">
        <v>359962</v>
      </c>
      <c r="AG216" s="299">
        <v>179981</v>
      </c>
      <c r="AH216" s="299">
        <v>179981</v>
      </c>
      <c r="AI216" s="299">
        <v>0</v>
      </c>
      <c r="AJ216" s="299">
        <v>0</v>
      </c>
      <c r="AK216" s="299">
        <v>0</v>
      </c>
      <c r="AL216" s="299">
        <v>0</v>
      </c>
      <c r="AM216" s="297">
        <v>359962</v>
      </c>
      <c r="AN216" s="397">
        <v>0</v>
      </c>
      <c r="AO216" s="297">
        <v>0</v>
      </c>
      <c r="AP216" s="297">
        <v>0</v>
      </c>
      <c r="AQ216" s="297">
        <v>0</v>
      </c>
      <c r="AR216" s="297">
        <v>0</v>
      </c>
      <c r="AS216" s="297">
        <v>0</v>
      </c>
      <c r="AT216" s="297">
        <v>0</v>
      </c>
      <c r="AU216" s="297">
        <v>0</v>
      </c>
      <c r="AV216" s="299">
        <v>0</v>
      </c>
      <c r="AW216" s="297">
        <v>0</v>
      </c>
      <c r="AX216" s="297">
        <v>0</v>
      </c>
      <c r="AY216" s="297">
        <v>0</v>
      </c>
      <c r="AZ216" s="297">
        <v>0</v>
      </c>
      <c r="BA216" s="297">
        <v>0</v>
      </c>
      <c r="BB216" s="297">
        <v>0</v>
      </c>
      <c r="BC216" s="297">
        <v>0</v>
      </c>
      <c r="BD216" s="397">
        <v>0</v>
      </c>
      <c r="BE216" s="297">
        <v>0</v>
      </c>
      <c r="BF216" s="297">
        <v>0</v>
      </c>
      <c r="BG216" s="297">
        <v>0</v>
      </c>
      <c r="BH216" s="297">
        <v>0</v>
      </c>
      <c r="BI216" s="297">
        <v>0</v>
      </c>
      <c r="BJ216" s="297">
        <v>0</v>
      </c>
      <c r="BK216" s="297">
        <v>0</v>
      </c>
      <c r="BL216" s="299">
        <v>0</v>
      </c>
      <c r="BM216" s="297">
        <v>0</v>
      </c>
      <c r="BN216" s="297">
        <v>0</v>
      </c>
      <c r="BO216" s="297">
        <v>0</v>
      </c>
      <c r="BP216" s="297">
        <v>0</v>
      </c>
      <c r="BQ216" s="297">
        <v>0</v>
      </c>
      <c r="BR216" s="297">
        <v>0</v>
      </c>
      <c r="BS216" s="297">
        <v>0</v>
      </c>
      <c r="BT216" s="397">
        <v>0</v>
      </c>
      <c r="BU216" s="297">
        <v>0</v>
      </c>
      <c r="BV216" s="297">
        <v>0</v>
      </c>
      <c r="BW216" s="297">
        <v>0</v>
      </c>
      <c r="BX216" s="297">
        <v>0</v>
      </c>
      <c r="BY216" s="297">
        <v>0</v>
      </c>
      <c r="BZ216" s="297">
        <v>0</v>
      </c>
      <c r="CA216" s="297">
        <v>0</v>
      </c>
      <c r="CB216" s="299">
        <v>0</v>
      </c>
      <c r="CC216" s="297">
        <v>0</v>
      </c>
      <c r="CD216" s="297">
        <v>0</v>
      </c>
      <c r="CE216" s="297">
        <v>0</v>
      </c>
      <c r="CF216" s="297">
        <v>0</v>
      </c>
      <c r="CG216" s="297">
        <v>0</v>
      </c>
      <c r="CH216" s="297">
        <v>0</v>
      </c>
      <c r="CI216" s="297">
        <v>0</v>
      </c>
    </row>
    <row r="217" spans="1:87">
      <c r="A217" s="295">
        <v>36400</v>
      </c>
      <c r="B217" s="296" t="s">
        <v>569</v>
      </c>
      <c r="C217" s="299">
        <v>-18352259</v>
      </c>
      <c r="D217" s="297">
        <v>-11788426</v>
      </c>
      <c r="E217" s="297">
        <v>-5842910</v>
      </c>
      <c r="F217" s="297">
        <v>-5074815</v>
      </c>
      <c r="G217" s="297">
        <v>34952</v>
      </c>
      <c r="H217" s="297">
        <v>0</v>
      </c>
      <c r="I217" s="297">
        <v>-41023458</v>
      </c>
      <c r="J217" s="356">
        <v>129142116</v>
      </c>
      <c r="K217" s="357">
        <v>153612670</v>
      </c>
      <c r="L217" s="357">
        <v>109323721</v>
      </c>
      <c r="M217" s="357">
        <v>104583334</v>
      </c>
      <c r="N217" s="357">
        <v>161721601</v>
      </c>
      <c r="O217" s="356">
        <v>12739041</v>
      </c>
      <c r="P217" s="357">
        <v>5411678.6799999997</v>
      </c>
      <c r="Q217" s="357">
        <v>7327362.3200000003</v>
      </c>
      <c r="R217" s="398">
        <v>6.6799999999999998E-2</v>
      </c>
      <c r="S217" s="399">
        <v>4.1772485000000003E-3</v>
      </c>
      <c r="T217" s="400">
        <v>129142116</v>
      </c>
      <c r="U217" s="400">
        <v>81013153.892215565</v>
      </c>
      <c r="V217" s="401">
        <v>1.5940882411739938</v>
      </c>
      <c r="W217" s="401">
        <v>7.7152503694909322E-2</v>
      </c>
      <c r="X217" s="397">
        <v>2930965</v>
      </c>
      <c r="Y217" s="297">
        <v>2930965</v>
      </c>
      <c r="Z217" s="297">
        <v>0</v>
      </c>
      <c r="AA217" s="297">
        <v>0</v>
      </c>
      <c r="AB217" s="297">
        <v>0</v>
      </c>
      <c r="AC217" s="297">
        <v>0</v>
      </c>
      <c r="AD217" s="297">
        <v>0</v>
      </c>
      <c r="AE217" s="297">
        <v>2930965</v>
      </c>
      <c r="AF217" s="299">
        <v>21425234</v>
      </c>
      <c r="AG217" s="299">
        <v>6302818</v>
      </c>
      <c r="AH217" s="299">
        <v>6302818</v>
      </c>
      <c r="AI217" s="299">
        <v>4670943</v>
      </c>
      <c r="AJ217" s="299">
        <v>2697676</v>
      </c>
      <c r="AK217" s="299">
        <v>1450979</v>
      </c>
      <c r="AL217" s="299">
        <v>0</v>
      </c>
      <c r="AM217" s="297">
        <v>21425234</v>
      </c>
      <c r="AN217" s="397">
        <v>10562713</v>
      </c>
      <c r="AO217" s="297">
        <v>2620744</v>
      </c>
      <c r="AP217" s="297">
        <v>2620744</v>
      </c>
      <c r="AQ217" s="297">
        <v>2620744</v>
      </c>
      <c r="AR217" s="297">
        <v>1350240</v>
      </c>
      <c r="AS217" s="297">
        <v>1350240</v>
      </c>
      <c r="AT217" s="297">
        <v>0</v>
      </c>
      <c r="AU217" s="297">
        <v>10562713</v>
      </c>
      <c r="AV217" s="299">
        <v>31384341</v>
      </c>
      <c r="AW217" s="297">
        <v>15641767</v>
      </c>
      <c r="AX217" s="297">
        <v>8098252</v>
      </c>
      <c r="AY217" s="297">
        <v>3822161</v>
      </c>
      <c r="AZ217" s="297">
        <v>3822161</v>
      </c>
      <c r="BA217" s="297">
        <v>0</v>
      </c>
      <c r="BB217" s="297">
        <v>0</v>
      </c>
      <c r="BC217" s="297">
        <v>31384341</v>
      </c>
      <c r="BD217" s="397">
        <v>181555</v>
      </c>
      <c r="BE217" s="297">
        <v>75283</v>
      </c>
      <c r="BF217" s="297">
        <v>62540</v>
      </c>
      <c r="BG217" s="297">
        <v>43732</v>
      </c>
      <c r="BH217" s="297">
        <v>0</v>
      </c>
      <c r="BI217" s="297">
        <v>0</v>
      </c>
      <c r="BJ217" s="297">
        <v>0</v>
      </c>
      <c r="BK217" s="297">
        <v>181555</v>
      </c>
      <c r="BL217" s="299">
        <v>247616</v>
      </c>
      <c r="BM217" s="297">
        <v>61904</v>
      </c>
      <c r="BN217" s="297">
        <v>61904</v>
      </c>
      <c r="BO217" s="297">
        <v>61904</v>
      </c>
      <c r="BP217" s="297">
        <v>61904</v>
      </c>
      <c r="BQ217" s="297">
        <v>0</v>
      </c>
      <c r="BR217" s="297">
        <v>0</v>
      </c>
      <c r="BS217" s="297">
        <v>247616</v>
      </c>
      <c r="BT217" s="397">
        <v>762436</v>
      </c>
      <c r="BU217" s="297">
        <v>156686</v>
      </c>
      <c r="BV217" s="297">
        <v>156686</v>
      </c>
      <c r="BW217" s="297">
        <v>156686</v>
      </c>
      <c r="BX217" s="297">
        <v>156686</v>
      </c>
      <c r="BY217" s="297">
        <v>135691</v>
      </c>
      <c r="BZ217" s="297">
        <v>0</v>
      </c>
      <c r="CA217" s="297">
        <v>762436</v>
      </c>
      <c r="CB217" s="299">
        <v>2403935.9162503504</v>
      </c>
      <c r="CC217" s="297">
        <v>2129449</v>
      </c>
      <c r="CD217" s="297">
        <v>165423</v>
      </c>
      <c r="CE217" s="297">
        <v>109064</v>
      </c>
      <c r="CF217" s="297">
        <v>0</v>
      </c>
      <c r="CG217" s="297">
        <v>0</v>
      </c>
      <c r="CH217" s="297">
        <v>0</v>
      </c>
      <c r="CI217" s="297">
        <v>2403935.9162503504</v>
      </c>
    </row>
    <row r="218" spans="1:87">
      <c r="A218" s="295">
        <v>36405</v>
      </c>
      <c r="B218" s="296" t="s">
        <v>570</v>
      </c>
      <c r="C218" s="299">
        <v>-3223818</v>
      </c>
      <c r="D218" s="297">
        <v>-1602073</v>
      </c>
      <c r="E218" s="297">
        <v>-1055155</v>
      </c>
      <c r="F218" s="297">
        <v>-866531</v>
      </c>
      <c r="G218" s="297">
        <v>47858</v>
      </c>
      <c r="H218" s="297">
        <v>0</v>
      </c>
      <c r="I218" s="297">
        <v>-6699719</v>
      </c>
      <c r="J218" s="356">
        <v>21172362</v>
      </c>
      <c r="K218" s="357">
        <v>25184217</v>
      </c>
      <c r="L218" s="357">
        <v>17923211</v>
      </c>
      <c r="M218" s="357">
        <v>17146042</v>
      </c>
      <c r="N218" s="357">
        <v>26513645</v>
      </c>
      <c r="O218" s="356">
        <v>2088518</v>
      </c>
      <c r="P218" s="357">
        <v>840683.99</v>
      </c>
      <c r="Q218" s="357">
        <v>1247834.01</v>
      </c>
      <c r="R218" s="398">
        <v>6.6799999999999998E-2</v>
      </c>
      <c r="S218" s="399">
        <v>6.8484410000000003E-4</v>
      </c>
      <c r="T218" s="400">
        <v>21172362</v>
      </c>
      <c r="U218" s="400">
        <v>12585089.670658683</v>
      </c>
      <c r="V218" s="401">
        <v>1.6823369998993318</v>
      </c>
      <c r="W218" s="401">
        <v>7.7152503694909322E-2</v>
      </c>
      <c r="X218" s="397">
        <v>320574</v>
      </c>
      <c r="Y218" s="297">
        <v>160287</v>
      </c>
      <c r="Z218" s="297">
        <v>160287</v>
      </c>
      <c r="AA218" s="297">
        <v>0</v>
      </c>
      <c r="AB218" s="297">
        <v>0</v>
      </c>
      <c r="AC218" s="297">
        <v>0</v>
      </c>
      <c r="AD218" s="297">
        <v>0</v>
      </c>
      <c r="AE218" s="297">
        <v>320574</v>
      </c>
      <c r="AF218" s="299">
        <v>3326717</v>
      </c>
      <c r="AG218" s="299">
        <v>928124</v>
      </c>
      <c r="AH218" s="299">
        <v>863015</v>
      </c>
      <c r="AI218" s="299">
        <v>863015</v>
      </c>
      <c r="AJ218" s="299">
        <v>476808</v>
      </c>
      <c r="AK218" s="299">
        <v>195755</v>
      </c>
      <c r="AL218" s="299">
        <v>0</v>
      </c>
      <c r="AM218" s="297">
        <v>3326717</v>
      </c>
      <c r="AN218" s="397">
        <v>1731717</v>
      </c>
      <c r="AO218" s="297">
        <v>429661</v>
      </c>
      <c r="AP218" s="297">
        <v>429661</v>
      </c>
      <c r="AQ218" s="297">
        <v>429661</v>
      </c>
      <c r="AR218" s="297">
        <v>221367</v>
      </c>
      <c r="AS218" s="297">
        <v>221367</v>
      </c>
      <c r="AT218" s="297">
        <v>0</v>
      </c>
      <c r="AU218" s="297">
        <v>1731717</v>
      </c>
      <c r="AV218" s="299">
        <v>5145344</v>
      </c>
      <c r="AW218" s="297">
        <v>2564409</v>
      </c>
      <c r="AX218" s="297">
        <v>1327678</v>
      </c>
      <c r="AY218" s="297">
        <v>626629</v>
      </c>
      <c r="AZ218" s="297">
        <v>626629</v>
      </c>
      <c r="BA218" s="297">
        <v>0</v>
      </c>
      <c r="BB218" s="297">
        <v>0</v>
      </c>
      <c r="BC218" s="297">
        <v>5145344</v>
      </c>
      <c r="BD218" s="397">
        <v>29765</v>
      </c>
      <c r="BE218" s="297">
        <v>12342</v>
      </c>
      <c r="BF218" s="297">
        <v>10253</v>
      </c>
      <c r="BG218" s="297">
        <v>7170</v>
      </c>
      <c r="BH218" s="297">
        <v>0</v>
      </c>
      <c r="BI218" s="297">
        <v>0</v>
      </c>
      <c r="BJ218" s="297">
        <v>0</v>
      </c>
      <c r="BK218" s="297">
        <v>29765</v>
      </c>
      <c r="BL218" s="299">
        <v>40596</v>
      </c>
      <c r="BM218" s="297">
        <v>10149</v>
      </c>
      <c r="BN218" s="297">
        <v>10149</v>
      </c>
      <c r="BO218" s="297">
        <v>10149</v>
      </c>
      <c r="BP218" s="297">
        <v>10149</v>
      </c>
      <c r="BQ218" s="297">
        <v>0</v>
      </c>
      <c r="BR218" s="297">
        <v>0</v>
      </c>
      <c r="BS218" s="297">
        <v>40596</v>
      </c>
      <c r="BT218" s="397">
        <v>124999</v>
      </c>
      <c r="BU218" s="297">
        <v>25688</v>
      </c>
      <c r="BV218" s="297">
        <v>25688</v>
      </c>
      <c r="BW218" s="297">
        <v>25688</v>
      </c>
      <c r="BX218" s="297">
        <v>25688</v>
      </c>
      <c r="BY218" s="297">
        <v>22246</v>
      </c>
      <c r="BZ218" s="297">
        <v>0</v>
      </c>
      <c r="CA218" s="297">
        <v>124999</v>
      </c>
      <c r="CB218" s="299">
        <v>394116.20568471</v>
      </c>
      <c r="CC218" s="297">
        <v>349115</v>
      </c>
      <c r="CD218" s="297">
        <v>27120</v>
      </c>
      <c r="CE218" s="297">
        <v>17881</v>
      </c>
      <c r="CF218" s="297">
        <v>0</v>
      </c>
      <c r="CG218" s="297">
        <v>0</v>
      </c>
      <c r="CH218" s="297">
        <v>0</v>
      </c>
      <c r="CI218" s="297">
        <v>394116.20568471</v>
      </c>
    </row>
    <row r="219" spans="1:87">
      <c r="A219" s="295">
        <v>36500</v>
      </c>
      <c r="B219" s="296" t="s">
        <v>571</v>
      </c>
      <c r="C219" s="299">
        <v>-32998124</v>
      </c>
      <c r="D219" s="297">
        <v>-15819372</v>
      </c>
      <c r="E219" s="297">
        <v>-5721715</v>
      </c>
      <c r="F219" s="297">
        <v>-6478744</v>
      </c>
      <c r="G219" s="297">
        <v>3556722</v>
      </c>
      <c r="H219" s="297">
        <v>0</v>
      </c>
      <c r="I219" s="297">
        <v>-57461233</v>
      </c>
      <c r="J219" s="356">
        <v>291221255</v>
      </c>
      <c r="K219" s="357">
        <v>346403449</v>
      </c>
      <c r="L219" s="357">
        <v>246529885</v>
      </c>
      <c r="M219" s="357">
        <v>235840100</v>
      </c>
      <c r="N219" s="357">
        <v>364689451</v>
      </c>
      <c r="O219" s="356">
        <v>28727109</v>
      </c>
      <c r="P219" s="357">
        <v>10959754.9</v>
      </c>
      <c r="Q219" s="357">
        <v>17767354.100000001</v>
      </c>
      <c r="R219" s="398">
        <v>6.6799999999999998E-2</v>
      </c>
      <c r="S219" s="399">
        <v>9.4198823999999994E-3</v>
      </c>
      <c r="T219" s="400">
        <v>291221255</v>
      </c>
      <c r="U219" s="400">
        <v>164068187.12574852</v>
      </c>
      <c r="V219" s="401">
        <v>1.7750013582876747</v>
      </c>
      <c r="W219" s="401">
        <v>7.7152503694909322E-2</v>
      </c>
      <c r="X219" s="397">
        <v>5261853</v>
      </c>
      <c r="Y219" s="297">
        <v>4438325</v>
      </c>
      <c r="Z219" s="297">
        <v>205882</v>
      </c>
      <c r="AA219" s="297">
        <v>205882</v>
      </c>
      <c r="AB219" s="297">
        <v>205882</v>
      </c>
      <c r="AC219" s="297">
        <v>205882</v>
      </c>
      <c r="AD219" s="297">
        <v>0</v>
      </c>
      <c r="AE219" s="297">
        <v>5261853</v>
      </c>
      <c r="AF219" s="299">
        <v>11918757</v>
      </c>
      <c r="AG219" s="299">
        <v>3654963</v>
      </c>
      <c r="AH219" s="299">
        <v>3654963</v>
      </c>
      <c r="AI219" s="299">
        <v>3284760</v>
      </c>
      <c r="AJ219" s="299">
        <v>1324071</v>
      </c>
      <c r="AK219" s="299">
        <v>0</v>
      </c>
      <c r="AL219" s="299">
        <v>0</v>
      </c>
      <c r="AM219" s="297">
        <v>11918757</v>
      </c>
      <c r="AN219" s="397">
        <v>23819391</v>
      </c>
      <c r="AO219" s="297">
        <v>5909896</v>
      </c>
      <c r="AP219" s="297">
        <v>5909896</v>
      </c>
      <c r="AQ219" s="297">
        <v>5909896</v>
      </c>
      <c r="AR219" s="297">
        <v>3044851</v>
      </c>
      <c r="AS219" s="297">
        <v>3044851</v>
      </c>
      <c r="AT219" s="297">
        <v>0</v>
      </c>
      <c r="AU219" s="297">
        <v>23819391</v>
      </c>
      <c r="AV219" s="299">
        <v>70773094</v>
      </c>
      <c r="AW219" s="297">
        <v>35272884</v>
      </c>
      <c r="AX219" s="297">
        <v>18261921</v>
      </c>
      <c r="AY219" s="297">
        <v>8619144</v>
      </c>
      <c r="AZ219" s="297">
        <v>8619144</v>
      </c>
      <c r="BA219" s="297">
        <v>0</v>
      </c>
      <c r="BB219" s="297">
        <v>0</v>
      </c>
      <c r="BC219" s="297">
        <v>70773094</v>
      </c>
      <c r="BD219" s="397">
        <v>409417</v>
      </c>
      <c r="BE219" s="297">
        <v>169768</v>
      </c>
      <c r="BF219" s="297">
        <v>141031</v>
      </c>
      <c r="BG219" s="297">
        <v>98618</v>
      </c>
      <c r="BH219" s="297">
        <v>0</v>
      </c>
      <c r="BI219" s="297">
        <v>0</v>
      </c>
      <c r="BJ219" s="297">
        <v>0</v>
      </c>
      <c r="BK219" s="297">
        <v>409417</v>
      </c>
      <c r="BL219" s="299">
        <v>558388</v>
      </c>
      <c r="BM219" s="297">
        <v>139597</v>
      </c>
      <c r="BN219" s="297">
        <v>139597</v>
      </c>
      <c r="BO219" s="297">
        <v>139597</v>
      </c>
      <c r="BP219" s="297">
        <v>139597</v>
      </c>
      <c r="BQ219" s="297">
        <v>0</v>
      </c>
      <c r="BR219" s="297">
        <v>0</v>
      </c>
      <c r="BS219" s="297">
        <v>558388</v>
      </c>
      <c r="BT219" s="397">
        <v>1719328</v>
      </c>
      <c r="BU219" s="297">
        <v>353335</v>
      </c>
      <c r="BV219" s="297">
        <v>353335</v>
      </c>
      <c r="BW219" s="297">
        <v>353335</v>
      </c>
      <c r="BX219" s="297">
        <v>353335</v>
      </c>
      <c r="BY219" s="297">
        <v>305988</v>
      </c>
      <c r="BZ219" s="297">
        <v>0</v>
      </c>
      <c r="CA219" s="297">
        <v>1719328</v>
      </c>
      <c r="CB219" s="299">
        <v>5420983.1251874398</v>
      </c>
      <c r="CC219" s="297">
        <v>4802003</v>
      </c>
      <c r="CD219" s="297">
        <v>373035</v>
      </c>
      <c r="CE219" s="297">
        <v>245945</v>
      </c>
      <c r="CF219" s="297">
        <v>0</v>
      </c>
      <c r="CG219" s="297">
        <v>0</v>
      </c>
      <c r="CH219" s="297">
        <v>0</v>
      </c>
      <c r="CI219" s="297">
        <v>5420983.1251874398</v>
      </c>
    </row>
    <row r="220" spans="1:87">
      <c r="A220" s="295">
        <v>36501</v>
      </c>
      <c r="B220" s="296" t="s">
        <v>572</v>
      </c>
      <c r="C220" s="299">
        <v>-342894</v>
      </c>
      <c r="D220" s="297">
        <v>-127343</v>
      </c>
      <c r="E220" s="297">
        <v>-57970</v>
      </c>
      <c r="F220" s="297">
        <v>-66443</v>
      </c>
      <c r="G220" s="297">
        <v>61762</v>
      </c>
      <c r="H220" s="297">
        <v>0</v>
      </c>
      <c r="I220" s="297">
        <v>-532888</v>
      </c>
      <c r="J220" s="356">
        <v>4051943</v>
      </c>
      <c r="K220" s="357">
        <v>4819727</v>
      </c>
      <c r="L220" s="357">
        <v>3430124</v>
      </c>
      <c r="M220" s="357">
        <v>3281390</v>
      </c>
      <c r="N220" s="357">
        <v>5074152</v>
      </c>
      <c r="O220" s="356">
        <v>399698</v>
      </c>
      <c r="P220" s="357">
        <v>133717.4</v>
      </c>
      <c r="Q220" s="357">
        <v>265980.59999999998</v>
      </c>
      <c r="R220" s="398">
        <v>6.6799999999999998E-2</v>
      </c>
      <c r="S220" s="399">
        <v>1.3106470000000001E-4</v>
      </c>
      <c r="T220" s="400">
        <v>4051943</v>
      </c>
      <c r="U220" s="400">
        <v>2001757.48502994</v>
      </c>
      <c r="V220" s="401">
        <v>2.0241927557670132</v>
      </c>
      <c r="W220" s="401">
        <v>7.7152503694909322E-2</v>
      </c>
      <c r="X220" s="397">
        <v>290000</v>
      </c>
      <c r="Y220" s="297">
        <v>163468</v>
      </c>
      <c r="Z220" s="297">
        <v>81112</v>
      </c>
      <c r="AA220" s="297">
        <v>15140</v>
      </c>
      <c r="AB220" s="297">
        <v>15140</v>
      </c>
      <c r="AC220" s="297">
        <v>15140</v>
      </c>
      <c r="AD220" s="297">
        <v>0</v>
      </c>
      <c r="AE220" s="297">
        <v>290000</v>
      </c>
      <c r="AF220" s="299">
        <v>116015</v>
      </c>
      <c r="AG220" s="299">
        <v>36339</v>
      </c>
      <c r="AH220" s="299">
        <v>36339</v>
      </c>
      <c r="AI220" s="299">
        <v>36339</v>
      </c>
      <c r="AJ220" s="299">
        <v>6998</v>
      </c>
      <c r="AK220" s="299">
        <v>0</v>
      </c>
      <c r="AL220" s="299">
        <v>0</v>
      </c>
      <c r="AM220" s="297">
        <v>116015</v>
      </c>
      <c r="AN220" s="397">
        <v>331414</v>
      </c>
      <c r="AO220" s="297">
        <v>82228</v>
      </c>
      <c r="AP220" s="297">
        <v>82228</v>
      </c>
      <c r="AQ220" s="297">
        <v>82228</v>
      </c>
      <c r="AR220" s="297">
        <v>42365</v>
      </c>
      <c r="AS220" s="297">
        <v>42365</v>
      </c>
      <c r="AT220" s="297">
        <v>0</v>
      </c>
      <c r="AU220" s="297">
        <v>331414</v>
      </c>
      <c r="AV220" s="299">
        <v>984710</v>
      </c>
      <c r="AW220" s="297">
        <v>490774</v>
      </c>
      <c r="AX220" s="297">
        <v>254089</v>
      </c>
      <c r="AY220" s="297">
        <v>119924</v>
      </c>
      <c r="AZ220" s="297">
        <v>119924</v>
      </c>
      <c r="BA220" s="297">
        <v>0</v>
      </c>
      <c r="BB220" s="297">
        <v>0</v>
      </c>
      <c r="BC220" s="297">
        <v>984710</v>
      </c>
      <c r="BD220" s="397">
        <v>5696</v>
      </c>
      <c r="BE220" s="297">
        <v>2362</v>
      </c>
      <c r="BF220" s="297">
        <v>1962</v>
      </c>
      <c r="BG220" s="297">
        <v>1372</v>
      </c>
      <c r="BH220" s="297">
        <v>0</v>
      </c>
      <c r="BI220" s="297">
        <v>0</v>
      </c>
      <c r="BJ220" s="297">
        <v>0</v>
      </c>
      <c r="BK220" s="297">
        <v>5696</v>
      </c>
      <c r="BL220" s="299">
        <v>7768</v>
      </c>
      <c r="BM220" s="297">
        <v>1942</v>
      </c>
      <c r="BN220" s="297">
        <v>1942</v>
      </c>
      <c r="BO220" s="297">
        <v>1942</v>
      </c>
      <c r="BP220" s="297">
        <v>1942</v>
      </c>
      <c r="BQ220" s="297">
        <v>0</v>
      </c>
      <c r="BR220" s="297">
        <v>0</v>
      </c>
      <c r="BS220" s="297">
        <v>7768</v>
      </c>
      <c r="BT220" s="397">
        <v>23922</v>
      </c>
      <c r="BU220" s="297">
        <v>4916</v>
      </c>
      <c r="BV220" s="297">
        <v>4916</v>
      </c>
      <c r="BW220" s="297">
        <v>4916</v>
      </c>
      <c r="BX220" s="297">
        <v>4916</v>
      </c>
      <c r="BY220" s="297">
        <v>4257</v>
      </c>
      <c r="BZ220" s="297">
        <v>0</v>
      </c>
      <c r="CA220" s="297">
        <v>23922</v>
      </c>
      <c r="CB220" s="299">
        <v>75425.519856570012</v>
      </c>
      <c r="CC220" s="297">
        <v>66813</v>
      </c>
      <c r="CD220" s="297">
        <v>5190</v>
      </c>
      <c r="CE220" s="297">
        <v>3422</v>
      </c>
      <c r="CF220" s="297">
        <v>0</v>
      </c>
      <c r="CG220" s="297">
        <v>0</v>
      </c>
      <c r="CH220" s="297">
        <v>0</v>
      </c>
      <c r="CI220" s="297">
        <v>75425.519856570012</v>
      </c>
    </row>
    <row r="221" spans="1:87">
      <c r="A221" s="295">
        <v>36502</v>
      </c>
      <c r="B221" s="296" t="s">
        <v>573</v>
      </c>
      <c r="C221" s="299">
        <v>-187749</v>
      </c>
      <c r="D221" s="297">
        <v>-89180</v>
      </c>
      <c r="E221" s="297">
        <v>-61115</v>
      </c>
      <c r="F221" s="297">
        <v>-60969</v>
      </c>
      <c r="G221" s="297">
        <v>-12247</v>
      </c>
      <c r="H221" s="297">
        <v>0</v>
      </c>
      <c r="I221" s="297">
        <v>-411260</v>
      </c>
      <c r="J221" s="356">
        <v>1254580</v>
      </c>
      <c r="K221" s="357">
        <v>1492304</v>
      </c>
      <c r="L221" s="357">
        <v>1062049</v>
      </c>
      <c r="M221" s="357">
        <v>1015998</v>
      </c>
      <c r="N221" s="357">
        <v>1571080</v>
      </c>
      <c r="O221" s="356">
        <v>123756</v>
      </c>
      <c r="P221" s="357">
        <v>37037.01</v>
      </c>
      <c r="Q221" s="357">
        <v>86718.989999999991</v>
      </c>
      <c r="R221" s="398">
        <v>6.6799999999999998E-2</v>
      </c>
      <c r="S221" s="399">
        <v>4.0580800000000003E-5</v>
      </c>
      <c r="T221" s="400">
        <v>1254580</v>
      </c>
      <c r="U221" s="400">
        <v>554446.25748502999</v>
      </c>
      <c r="V221" s="401">
        <v>2.262762139816362</v>
      </c>
      <c r="W221" s="401">
        <v>7.7152503694909322E-2</v>
      </c>
      <c r="X221" s="397">
        <v>27682</v>
      </c>
      <c r="Y221" s="297">
        <v>13841</v>
      </c>
      <c r="Z221" s="297">
        <v>13841</v>
      </c>
      <c r="AA221" s="297">
        <v>0</v>
      </c>
      <c r="AB221" s="297">
        <v>0</v>
      </c>
      <c r="AC221" s="297">
        <v>0</v>
      </c>
      <c r="AD221" s="297">
        <v>0</v>
      </c>
      <c r="AE221" s="297">
        <v>27682</v>
      </c>
      <c r="AF221" s="299">
        <v>220078</v>
      </c>
      <c r="AG221" s="299">
        <v>56060</v>
      </c>
      <c r="AH221" s="299">
        <v>49730</v>
      </c>
      <c r="AI221" s="299">
        <v>49730</v>
      </c>
      <c r="AJ221" s="299">
        <v>37876</v>
      </c>
      <c r="AK221" s="299">
        <v>26682</v>
      </c>
      <c r="AL221" s="299">
        <v>0</v>
      </c>
      <c r="AM221" s="297">
        <v>220078</v>
      </c>
      <c r="AN221" s="397">
        <v>102614</v>
      </c>
      <c r="AO221" s="297">
        <v>25460</v>
      </c>
      <c r="AP221" s="297">
        <v>25460</v>
      </c>
      <c r="AQ221" s="297">
        <v>25460</v>
      </c>
      <c r="AR221" s="297">
        <v>13117</v>
      </c>
      <c r="AS221" s="297">
        <v>13117</v>
      </c>
      <c r="AT221" s="297">
        <v>0</v>
      </c>
      <c r="AU221" s="297">
        <v>102614</v>
      </c>
      <c r="AV221" s="299">
        <v>304890</v>
      </c>
      <c r="AW221" s="297">
        <v>151955</v>
      </c>
      <c r="AX221" s="297">
        <v>78672</v>
      </c>
      <c r="AY221" s="297">
        <v>37131</v>
      </c>
      <c r="AZ221" s="297">
        <v>37131</v>
      </c>
      <c r="BA221" s="297">
        <v>0</v>
      </c>
      <c r="BB221" s="297">
        <v>0</v>
      </c>
      <c r="BC221" s="297">
        <v>304890</v>
      </c>
      <c r="BD221" s="397">
        <v>1764</v>
      </c>
      <c r="BE221" s="297">
        <v>731</v>
      </c>
      <c r="BF221" s="297">
        <v>608</v>
      </c>
      <c r="BG221" s="297">
        <v>425</v>
      </c>
      <c r="BH221" s="297">
        <v>0</v>
      </c>
      <c r="BI221" s="297">
        <v>0</v>
      </c>
      <c r="BJ221" s="297">
        <v>0</v>
      </c>
      <c r="BK221" s="297">
        <v>1764</v>
      </c>
      <c r="BL221" s="299">
        <v>2404</v>
      </c>
      <c r="BM221" s="297">
        <v>601</v>
      </c>
      <c r="BN221" s="297">
        <v>601</v>
      </c>
      <c r="BO221" s="297">
        <v>601</v>
      </c>
      <c r="BP221" s="297">
        <v>601</v>
      </c>
      <c r="BQ221" s="297">
        <v>0</v>
      </c>
      <c r="BR221" s="297">
        <v>0</v>
      </c>
      <c r="BS221" s="297">
        <v>2404</v>
      </c>
      <c r="BT221" s="397">
        <v>7407</v>
      </c>
      <c r="BU221" s="297">
        <v>1522</v>
      </c>
      <c r="BV221" s="297">
        <v>1522</v>
      </c>
      <c r="BW221" s="297">
        <v>1522</v>
      </c>
      <c r="BX221" s="297">
        <v>1522</v>
      </c>
      <c r="BY221" s="297">
        <v>1318</v>
      </c>
      <c r="BZ221" s="297">
        <v>0</v>
      </c>
      <c r="CA221" s="297">
        <v>7407</v>
      </c>
      <c r="CB221" s="299">
        <v>23353.564584480002</v>
      </c>
      <c r="CC221" s="297">
        <v>20687</v>
      </c>
      <c r="CD221" s="297">
        <v>1607</v>
      </c>
      <c r="CE221" s="297">
        <v>1060</v>
      </c>
      <c r="CF221" s="297">
        <v>0</v>
      </c>
      <c r="CG221" s="297">
        <v>0</v>
      </c>
      <c r="CH221" s="297">
        <v>0</v>
      </c>
      <c r="CI221" s="297">
        <v>23353.564584480002</v>
      </c>
    </row>
    <row r="222" spans="1:87">
      <c r="A222" s="295">
        <v>36505</v>
      </c>
      <c r="B222" s="296" t="s">
        <v>574</v>
      </c>
      <c r="C222" s="299">
        <v>-7079085</v>
      </c>
      <c r="D222" s="297">
        <v>-3368808</v>
      </c>
      <c r="E222" s="297">
        <v>-1555440</v>
      </c>
      <c r="F222" s="297">
        <v>-1677375</v>
      </c>
      <c r="G222" s="297">
        <v>328515</v>
      </c>
      <c r="H222" s="297">
        <v>0</v>
      </c>
      <c r="I222" s="297">
        <v>-13352193</v>
      </c>
      <c r="J222" s="356">
        <v>52217606</v>
      </c>
      <c r="K222" s="357">
        <v>62112083</v>
      </c>
      <c r="L222" s="357">
        <v>44204192</v>
      </c>
      <c r="M222" s="357">
        <v>42287454</v>
      </c>
      <c r="N222" s="357">
        <v>65390866</v>
      </c>
      <c r="O222" s="356">
        <v>5150932</v>
      </c>
      <c r="P222" s="357">
        <v>2141712.6800000002</v>
      </c>
      <c r="Q222" s="357">
        <v>3009219.32</v>
      </c>
      <c r="R222" s="398">
        <v>6.6799999999999998E-2</v>
      </c>
      <c r="S222" s="399">
        <v>1.6890378000000001E-3</v>
      </c>
      <c r="T222" s="400">
        <v>52217606</v>
      </c>
      <c r="U222" s="400">
        <v>32061567.065868266</v>
      </c>
      <c r="V222" s="401">
        <v>1.6286666803504193</v>
      </c>
      <c r="W222" s="401">
        <v>7.7152503694909322E-2</v>
      </c>
      <c r="X222" s="397">
        <v>128870</v>
      </c>
      <c r="Y222" s="297">
        <v>128870</v>
      </c>
      <c r="Z222" s="297">
        <v>0</v>
      </c>
      <c r="AA222" s="297">
        <v>0</v>
      </c>
      <c r="AB222" s="297">
        <v>0</v>
      </c>
      <c r="AC222" s="297">
        <v>0</v>
      </c>
      <c r="AD222" s="297">
        <v>0</v>
      </c>
      <c r="AE222" s="297">
        <v>128870</v>
      </c>
      <c r="AF222" s="299">
        <v>4371560</v>
      </c>
      <c r="AG222" s="299">
        <v>1150745</v>
      </c>
      <c r="AH222" s="299">
        <v>1150745</v>
      </c>
      <c r="AI222" s="299">
        <v>1081564</v>
      </c>
      <c r="AJ222" s="299">
        <v>716197</v>
      </c>
      <c r="AK222" s="299">
        <v>272309</v>
      </c>
      <c r="AL222" s="299">
        <v>0</v>
      </c>
      <c r="AM222" s="297">
        <v>4371560</v>
      </c>
      <c r="AN222" s="397">
        <v>4270951</v>
      </c>
      <c r="AO222" s="297">
        <v>1059678</v>
      </c>
      <c r="AP222" s="297">
        <v>1059678</v>
      </c>
      <c r="AQ222" s="297">
        <v>1059678</v>
      </c>
      <c r="AR222" s="297">
        <v>545959</v>
      </c>
      <c r="AS222" s="297">
        <v>545959</v>
      </c>
      <c r="AT222" s="297">
        <v>0</v>
      </c>
      <c r="AU222" s="297">
        <v>4270951</v>
      </c>
      <c r="AV222" s="299">
        <v>12690013</v>
      </c>
      <c r="AW222" s="297">
        <v>6324626</v>
      </c>
      <c r="AX222" s="297">
        <v>3274465</v>
      </c>
      <c r="AY222" s="297">
        <v>1545461</v>
      </c>
      <c r="AZ222" s="297">
        <v>1545461</v>
      </c>
      <c r="BA222" s="297">
        <v>0</v>
      </c>
      <c r="BB222" s="297">
        <v>0</v>
      </c>
      <c r="BC222" s="297">
        <v>12690013</v>
      </c>
      <c r="BD222" s="397">
        <v>73411</v>
      </c>
      <c r="BE222" s="297">
        <v>30440</v>
      </c>
      <c r="BF222" s="297">
        <v>25288</v>
      </c>
      <c r="BG222" s="297">
        <v>17683</v>
      </c>
      <c r="BH222" s="297">
        <v>0</v>
      </c>
      <c r="BI222" s="297">
        <v>0</v>
      </c>
      <c r="BJ222" s="297">
        <v>0</v>
      </c>
      <c r="BK222" s="297">
        <v>73411</v>
      </c>
      <c r="BL222" s="299">
        <v>100124</v>
      </c>
      <c r="BM222" s="297">
        <v>25031</v>
      </c>
      <c r="BN222" s="297">
        <v>25031</v>
      </c>
      <c r="BO222" s="297">
        <v>25031</v>
      </c>
      <c r="BP222" s="297">
        <v>25031</v>
      </c>
      <c r="BQ222" s="297">
        <v>0</v>
      </c>
      <c r="BR222" s="297">
        <v>0</v>
      </c>
      <c r="BS222" s="297">
        <v>100124</v>
      </c>
      <c r="BT222" s="397">
        <v>308285</v>
      </c>
      <c r="BU222" s="297">
        <v>63355</v>
      </c>
      <c r="BV222" s="297">
        <v>63355</v>
      </c>
      <c r="BW222" s="297">
        <v>63355</v>
      </c>
      <c r="BX222" s="297">
        <v>63355</v>
      </c>
      <c r="BY222" s="297">
        <v>54865</v>
      </c>
      <c r="BZ222" s="297">
        <v>0</v>
      </c>
      <c r="CA222" s="297">
        <v>308285</v>
      </c>
      <c r="CB222" s="299">
        <v>972012.70916118007</v>
      </c>
      <c r="CC222" s="297">
        <v>861026</v>
      </c>
      <c r="CD222" s="297">
        <v>66887</v>
      </c>
      <c r="CE222" s="297">
        <v>44099</v>
      </c>
      <c r="CF222" s="297">
        <v>0</v>
      </c>
      <c r="CG222" s="297">
        <v>0</v>
      </c>
      <c r="CH222" s="297">
        <v>0</v>
      </c>
      <c r="CI222" s="297">
        <v>972012.70916118007</v>
      </c>
    </row>
    <row r="223" spans="1:87">
      <c r="A223" s="295">
        <v>36600</v>
      </c>
      <c r="B223" s="296" t="s">
        <v>575</v>
      </c>
      <c r="C223" s="299">
        <v>-2921442</v>
      </c>
      <c r="D223" s="297">
        <v>-1787421</v>
      </c>
      <c r="E223" s="297">
        <v>-1188654</v>
      </c>
      <c r="F223" s="297">
        <v>-967255</v>
      </c>
      <c r="G223" s="297">
        <v>-335014</v>
      </c>
      <c r="H223" s="297">
        <v>0</v>
      </c>
      <c r="I223" s="297">
        <v>-7199786</v>
      </c>
      <c r="J223" s="356">
        <v>16015471</v>
      </c>
      <c r="K223" s="357">
        <v>19050170</v>
      </c>
      <c r="L223" s="357">
        <v>13557706</v>
      </c>
      <c r="M223" s="357">
        <v>12969830</v>
      </c>
      <c r="N223" s="357">
        <v>20055793</v>
      </c>
      <c r="O223" s="356">
        <v>1579823</v>
      </c>
      <c r="P223" s="357">
        <v>739642.85</v>
      </c>
      <c r="Q223" s="357">
        <v>840180.15</v>
      </c>
      <c r="R223" s="398">
        <v>6.6799999999999998E-2</v>
      </c>
      <c r="S223" s="399">
        <v>5.1803859999999995E-4</v>
      </c>
      <c r="T223" s="400">
        <v>16015471</v>
      </c>
      <c r="U223" s="400">
        <v>11072497.754491018</v>
      </c>
      <c r="V223" s="401">
        <v>1.4464189882995557</v>
      </c>
      <c r="W223" s="401">
        <v>7.7152503694909322E-2</v>
      </c>
      <c r="X223" s="397">
        <v>43470</v>
      </c>
      <c r="Y223" s="297">
        <v>43470</v>
      </c>
      <c r="Z223" s="297">
        <v>0</v>
      </c>
      <c r="AA223" s="297">
        <v>0</v>
      </c>
      <c r="AB223" s="297">
        <v>0</v>
      </c>
      <c r="AC223" s="297">
        <v>0</v>
      </c>
      <c r="AD223" s="297">
        <v>0</v>
      </c>
      <c r="AE223" s="297">
        <v>43470</v>
      </c>
      <c r="AF223" s="299">
        <v>4449314</v>
      </c>
      <c r="AG223" s="299">
        <v>1107127</v>
      </c>
      <c r="AH223" s="299">
        <v>1107127</v>
      </c>
      <c r="AI223" s="299">
        <v>1043313</v>
      </c>
      <c r="AJ223" s="299">
        <v>672456</v>
      </c>
      <c r="AK223" s="299">
        <v>519291</v>
      </c>
      <c r="AL223" s="299">
        <v>0</v>
      </c>
      <c r="AM223" s="297">
        <v>4449314</v>
      </c>
      <c r="AN223" s="397">
        <v>1309928</v>
      </c>
      <c r="AO223" s="297">
        <v>325010</v>
      </c>
      <c r="AP223" s="297">
        <v>325010</v>
      </c>
      <c r="AQ223" s="297">
        <v>325010</v>
      </c>
      <c r="AR223" s="297">
        <v>167449</v>
      </c>
      <c r="AS223" s="297">
        <v>167449</v>
      </c>
      <c r="AT223" s="297">
        <v>0</v>
      </c>
      <c r="AU223" s="297">
        <v>1309928</v>
      </c>
      <c r="AV223" s="299">
        <v>3892107</v>
      </c>
      <c r="AW223" s="297">
        <v>1939803</v>
      </c>
      <c r="AX223" s="297">
        <v>1004299</v>
      </c>
      <c r="AY223" s="297">
        <v>474003</v>
      </c>
      <c r="AZ223" s="297">
        <v>474003</v>
      </c>
      <c r="BA223" s="297">
        <v>0</v>
      </c>
      <c r="BB223" s="297">
        <v>0</v>
      </c>
      <c r="BC223" s="297">
        <v>3892107</v>
      </c>
      <c r="BD223" s="397">
        <v>22515</v>
      </c>
      <c r="BE223" s="297">
        <v>9336</v>
      </c>
      <c r="BF223" s="297">
        <v>7756</v>
      </c>
      <c r="BG223" s="297">
        <v>5423</v>
      </c>
      <c r="BH223" s="297">
        <v>0</v>
      </c>
      <c r="BI223" s="297">
        <v>0</v>
      </c>
      <c r="BJ223" s="297">
        <v>0</v>
      </c>
      <c r="BK223" s="297">
        <v>22515</v>
      </c>
      <c r="BL223" s="299">
        <v>30708</v>
      </c>
      <c r="BM223" s="297">
        <v>7677</v>
      </c>
      <c r="BN223" s="297">
        <v>7677</v>
      </c>
      <c r="BO223" s="297">
        <v>7677</v>
      </c>
      <c r="BP223" s="297">
        <v>7677</v>
      </c>
      <c r="BQ223" s="297">
        <v>0</v>
      </c>
      <c r="BR223" s="297">
        <v>0</v>
      </c>
      <c r="BS223" s="297">
        <v>30708</v>
      </c>
      <c r="BT223" s="397">
        <v>94553</v>
      </c>
      <c r="BU223" s="297">
        <v>19431</v>
      </c>
      <c r="BV223" s="297">
        <v>19431</v>
      </c>
      <c r="BW223" s="297">
        <v>19431</v>
      </c>
      <c r="BX223" s="297">
        <v>19431</v>
      </c>
      <c r="BY223" s="297">
        <v>16828</v>
      </c>
      <c r="BZ223" s="297">
        <v>0</v>
      </c>
      <c r="CA223" s="297">
        <v>94553</v>
      </c>
      <c r="CB223" s="299">
        <v>298122.45944765996</v>
      </c>
      <c r="CC223" s="297">
        <v>264082</v>
      </c>
      <c r="CD223" s="297">
        <v>20515</v>
      </c>
      <c r="CE223" s="297">
        <v>13526</v>
      </c>
      <c r="CF223" s="297">
        <v>0</v>
      </c>
      <c r="CG223" s="297">
        <v>0</v>
      </c>
      <c r="CH223" s="297">
        <v>0</v>
      </c>
      <c r="CI223" s="297">
        <v>298122.45944765996</v>
      </c>
    </row>
    <row r="224" spans="1:87">
      <c r="A224" s="295">
        <v>36601</v>
      </c>
      <c r="B224" s="296" t="s">
        <v>576</v>
      </c>
      <c r="C224" s="299">
        <v>-2381045</v>
      </c>
      <c r="D224" s="297">
        <v>-2758969</v>
      </c>
      <c r="E224" s="297">
        <v>-2822689</v>
      </c>
      <c r="F224" s="297">
        <v>-2658003</v>
      </c>
      <c r="G224" s="297">
        <v>-2391206</v>
      </c>
      <c r="H224" s="297">
        <v>0</v>
      </c>
      <c r="I224" s="297">
        <v>-13011912</v>
      </c>
      <c r="J224" s="356">
        <v>0</v>
      </c>
      <c r="K224" s="357">
        <v>0</v>
      </c>
      <c r="L224" s="357">
        <v>0</v>
      </c>
      <c r="M224" s="357">
        <v>0</v>
      </c>
      <c r="N224" s="357">
        <v>0</v>
      </c>
      <c r="O224" s="356">
        <v>0</v>
      </c>
      <c r="P224" s="357">
        <v>261230.74</v>
      </c>
      <c r="Q224" s="357">
        <v>-261230.74</v>
      </c>
      <c r="R224" s="398">
        <v>6.6799999999999998E-2</v>
      </c>
      <c r="S224" s="399">
        <v>0</v>
      </c>
      <c r="T224" s="400">
        <v>0</v>
      </c>
      <c r="U224" s="400">
        <v>3910639.8203592813</v>
      </c>
      <c r="V224" s="401">
        <v>0</v>
      </c>
      <c r="W224" s="401">
        <v>7.7152503694909322E-2</v>
      </c>
      <c r="X224" s="397">
        <v>505364</v>
      </c>
      <c r="Y224" s="297">
        <v>441644</v>
      </c>
      <c r="Z224" s="297">
        <v>63720</v>
      </c>
      <c r="AA224" s="297">
        <v>0</v>
      </c>
      <c r="AB224" s="297">
        <v>0</v>
      </c>
      <c r="AC224" s="297">
        <v>0</v>
      </c>
      <c r="AD224" s="297">
        <v>0</v>
      </c>
      <c r="AE224" s="297">
        <v>505364</v>
      </c>
      <c r="AF224" s="299">
        <v>13517276</v>
      </c>
      <c r="AG224" s="299">
        <v>2822689</v>
      </c>
      <c r="AH224" s="299">
        <v>2822689</v>
      </c>
      <c r="AI224" s="299">
        <v>2822689</v>
      </c>
      <c r="AJ224" s="299">
        <v>2658003</v>
      </c>
      <c r="AK224" s="299">
        <v>2391206</v>
      </c>
      <c r="AL224" s="299">
        <v>0</v>
      </c>
      <c r="AM224" s="297">
        <v>13517276</v>
      </c>
      <c r="AN224" s="397">
        <v>0</v>
      </c>
      <c r="AO224" s="297">
        <v>0</v>
      </c>
      <c r="AP224" s="297">
        <v>0</v>
      </c>
      <c r="AQ224" s="297">
        <v>0</v>
      </c>
      <c r="AR224" s="297">
        <v>0</v>
      </c>
      <c r="AS224" s="297">
        <v>0</v>
      </c>
      <c r="AT224" s="297">
        <v>0</v>
      </c>
      <c r="AU224" s="297">
        <v>0</v>
      </c>
      <c r="AV224" s="299">
        <v>0</v>
      </c>
      <c r="AW224" s="297">
        <v>0</v>
      </c>
      <c r="AX224" s="297">
        <v>0</v>
      </c>
      <c r="AY224" s="297">
        <v>0</v>
      </c>
      <c r="AZ224" s="297">
        <v>0</v>
      </c>
      <c r="BA224" s="297">
        <v>0</v>
      </c>
      <c r="BB224" s="297">
        <v>0</v>
      </c>
      <c r="BC224" s="297">
        <v>0</v>
      </c>
      <c r="BD224" s="397">
        <v>0</v>
      </c>
      <c r="BE224" s="297">
        <v>0</v>
      </c>
      <c r="BF224" s="297">
        <v>0</v>
      </c>
      <c r="BG224" s="297">
        <v>0</v>
      </c>
      <c r="BH224" s="297">
        <v>0</v>
      </c>
      <c r="BI224" s="297">
        <v>0</v>
      </c>
      <c r="BJ224" s="297">
        <v>0</v>
      </c>
      <c r="BK224" s="297">
        <v>0</v>
      </c>
      <c r="BL224" s="299">
        <v>0</v>
      </c>
      <c r="BM224" s="297">
        <v>0</v>
      </c>
      <c r="BN224" s="297">
        <v>0</v>
      </c>
      <c r="BO224" s="297">
        <v>0</v>
      </c>
      <c r="BP224" s="297">
        <v>0</v>
      </c>
      <c r="BQ224" s="297">
        <v>0</v>
      </c>
      <c r="BR224" s="297">
        <v>0</v>
      </c>
      <c r="BS224" s="297">
        <v>0</v>
      </c>
      <c r="BT224" s="397">
        <v>0</v>
      </c>
      <c r="BU224" s="297">
        <v>0</v>
      </c>
      <c r="BV224" s="297">
        <v>0</v>
      </c>
      <c r="BW224" s="297">
        <v>0</v>
      </c>
      <c r="BX224" s="297">
        <v>0</v>
      </c>
      <c r="BY224" s="297">
        <v>0</v>
      </c>
      <c r="BZ224" s="297">
        <v>0</v>
      </c>
      <c r="CA224" s="297">
        <v>0</v>
      </c>
      <c r="CB224" s="299">
        <v>0</v>
      </c>
      <c r="CC224" s="297">
        <v>0</v>
      </c>
      <c r="CD224" s="297">
        <v>0</v>
      </c>
      <c r="CE224" s="297">
        <v>0</v>
      </c>
      <c r="CF224" s="297">
        <v>0</v>
      </c>
      <c r="CG224" s="297">
        <v>0</v>
      </c>
      <c r="CH224" s="297">
        <v>0</v>
      </c>
      <c r="CI224" s="297">
        <v>0</v>
      </c>
    </row>
    <row r="225" spans="1:87">
      <c r="A225" s="295">
        <v>36700</v>
      </c>
      <c r="B225" s="296" t="s">
        <v>577</v>
      </c>
      <c r="C225" s="299">
        <v>-28526540</v>
      </c>
      <c r="D225" s="297">
        <v>-12205842</v>
      </c>
      <c r="E225" s="297">
        <v>-4080320</v>
      </c>
      <c r="F225" s="297">
        <v>-6430291</v>
      </c>
      <c r="G225" s="297">
        <v>1009343</v>
      </c>
      <c r="H225" s="297">
        <v>0</v>
      </c>
      <c r="I225" s="297">
        <v>-50233650</v>
      </c>
      <c r="J225" s="356">
        <v>251268554</v>
      </c>
      <c r="K225" s="357">
        <v>298880292</v>
      </c>
      <c r="L225" s="357">
        <v>212708402</v>
      </c>
      <c r="M225" s="357">
        <v>203485151</v>
      </c>
      <c r="N225" s="357">
        <v>314657634</v>
      </c>
      <c r="O225" s="356">
        <v>24786031</v>
      </c>
      <c r="P225" s="357">
        <v>9356785.1300000008</v>
      </c>
      <c r="Q225" s="357">
        <v>15429245.869999999</v>
      </c>
      <c r="R225" s="398">
        <v>6.6799999999999998E-2</v>
      </c>
      <c r="S225" s="399">
        <v>8.1275668999999991E-3</v>
      </c>
      <c r="T225" s="400">
        <v>251268554</v>
      </c>
      <c r="U225" s="400">
        <v>140071633.68263474</v>
      </c>
      <c r="V225" s="401">
        <v>1.7938575241387422</v>
      </c>
      <c r="W225" s="401">
        <v>7.7152503694909322E-2</v>
      </c>
      <c r="X225" s="397">
        <v>3009794</v>
      </c>
      <c r="Y225" s="297">
        <v>2502251</v>
      </c>
      <c r="Z225" s="297">
        <v>349160</v>
      </c>
      <c r="AA225" s="297">
        <v>81740</v>
      </c>
      <c r="AB225" s="297">
        <v>76643</v>
      </c>
      <c r="AC225" s="297">
        <v>0</v>
      </c>
      <c r="AD225" s="297">
        <v>0</v>
      </c>
      <c r="AE225" s="297">
        <v>3009794</v>
      </c>
      <c r="AF225" s="299">
        <v>9408970</v>
      </c>
      <c r="AG225" s="299">
        <v>1881794</v>
      </c>
      <c r="AH225" s="299">
        <v>1881794</v>
      </c>
      <c r="AI225" s="299">
        <v>1881794</v>
      </c>
      <c r="AJ225" s="299">
        <v>1881794</v>
      </c>
      <c r="AK225" s="299">
        <v>1881794</v>
      </c>
      <c r="AL225" s="299">
        <v>0</v>
      </c>
      <c r="AM225" s="297">
        <v>9408970</v>
      </c>
      <c r="AN225" s="397">
        <v>20551604</v>
      </c>
      <c r="AO225" s="297">
        <v>5099116</v>
      </c>
      <c r="AP225" s="297">
        <v>5099116</v>
      </c>
      <c r="AQ225" s="297">
        <v>5099116</v>
      </c>
      <c r="AR225" s="297">
        <v>2627128</v>
      </c>
      <c r="AS225" s="297">
        <v>2627128</v>
      </c>
      <c r="AT225" s="297">
        <v>0</v>
      </c>
      <c r="AU225" s="297">
        <v>20551604</v>
      </c>
      <c r="AV225" s="299">
        <v>61063720</v>
      </c>
      <c r="AW225" s="297">
        <v>30433791</v>
      </c>
      <c r="AX225" s="297">
        <v>15756564</v>
      </c>
      <c r="AY225" s="297">
        <v>7436682</v>
      </c>
      <c r="AZ225" s="297">
        <v>7436682</v>
      </c>
      <c r="BA225" s="297">
        <v>0</v>
      </c>
      <c r="BB225" s="297">
        <v>0</v>
      </c>
      <c r="BC225" s="297">
        <v>61063720</v>
      </c>
      <c r="BD225" s="397">
        <v>353249</v>
      </c>
      <c r="BE225" s="297">
        <v>146477</v>
      </c>
      <c r="BF225" s="297">
        <v>121683</v>
      </c>
      <c r="BG225" s="297">
        <v>85089</v>
      </c>
      <c r="BH225" s="297">
        <v>0</v>
      </c>
      <c r="BI225" s="297">
        <v>0</v>
      </c>
      <c r="BJ225" s="297">
        <v>0</v>
      </c>
      <c r="BK225" s="297">
        <v>353249</v>
      </c>
      <c r="BL225" s="299">
        <v>481784</v>
      </c>
      <c r="BM225" s="297">
        <v>120446</v>
      </c>
      <c r="BN225" s="297">
        <v>120446</v>
      </c>
      <c r="BO225" s="297">
        <v>120446</v>
      </c>
      <c r="BP225" s="297">
        <v>120446</v>
      </c>
      <c r="BQ225" s="297">
        <v>0</v>
      </c>
      <c r="BR225" s="297">
        <v>0</v>
      </c>
      <c r="BS225" s="297">
        <v>481784</v>
      </c>
      <c r="BT225" s="397">
        <v>1483453</v>
      </c>
      <c r="BU225" s="297">
        <v>304861</v>
      </c>
      <c r="BV225" s="297">
        <v>304861</v>
      </c>
      <c r="BW225" s="297">
        <v>304861</v>
      </c>
      <c r="BX225" s="297">
        <v>304861</v>
      </c>
      <c r="BY225" s="297">
        <v>264010</v>
      </c>
      <c r="BZ225" s="297">
        <v>0</v>
      </c>
      <c r="CA225" s="297">
        <v>1483453</v>
      </c>
      <c r="CB225" s="299">
        <v>4677277.3950693896</v>
      </c>
      <c r="CC225" s="297">
        <v>4143215</v>
      </c>
      <c r="CD225" s="297">
        <v>321859</v>
      </c>
      <c r="CE225" s="297">
        <v>212204</v>
      </c>
      <c r="CF225" s="297">
        <v>0</v>
      </c>
      <c r="CG225" s="297">
        <v>0</v>
      </c>
      <c r="CH225" s="297">
        <v>0</v>
      </c>
      <c r="CI225" s="297">
        <v>4677277.3950693896</v>
      </c>
    </row>
    <row r="226" spans="1:87">
      <c r="A226" s="295">
        <v>36701</v>
      </c>
      <c r="B226" s="296" t="s">
        <v>578</v>
      </c>
      <c r="C226" s="299">
        <v>-148520</v>
      </c>
      <c r="D226" s="297">
        <v>24213</v>
      </c>
      <c r="E226" s="297">
        <v>85629</v>
      </c>
      <c r="F226" s="297">
        <v>-5289</v>
      </c>
      <c r="G226" s="297">
        <v>22843</v>
      </c>
      <c r="H226" s="297">
        <v>0</v>
      </c>
      <c r="I226" s="297">
        <v>-21124</v>
      </c>
      <c r="J226" s="356">
        <v>1350656</v>
      </c>
      <c r="K226" s="357">
        <v>1606586</v>
      </c>
      <c r="L226" s="357">
        <v>1143382</v>
      </c>
      <c r="M226" s="357">
        <v>1093803</v>
      </c>
      <c r="N226" s="357">
        <v>1691394</v>
      </c>
      <c r="O226" s="356">
        <v>133234</v>
      </c>
      <c r="P226" s="357">
        <v>38316.17</v>
      </c>
      <c r="Q226" s="357">
        <v>94917.83</v>
      </c>
      <c r="R226" s="398">
        <v>6.6799999999999998E-2</v>
      </c>
      <c r="S226" s="399">
        <v>4.36885E-5</v>
      </c>
      <c r="T226" s="400">
        <v>1350656</v>
      </c>
      <c r="U226" s="400">
        <v>573595.35928143712</v>
      </c>
      <c r="V226" s="401">
        <v>2.3547191903574913</v>
      </c>
      <c r="W226" s="401">
        <v>7.7152503694909322E-2</v>
      </c>
      <c r="X226" s="397">
        <v>320533</v>
      </c>
      <c r="Y226" s="297">
        <v>97886</v>
      </c>
      <c r="Z226" s="297">
        <v>97886</v>
      </c>
      <c r="AA226" s="297">
        <v>97886</v>
      </c>
      <c r="AB226" s="297">
        <v>19573</v>
      </c>
      <c r="AC226" s="297">
        <v>7302</v>
      </c>
      <c r="AD226" s="297">
        <v>0</v>
      </c>
      <c r="AE226" s="297">
        <v>320533</v>
      </c>
      <c r="AF226" s="299">
        <v>106032</v>
      </c>
      <c r="AG226" s="299">
        <v>89731</v>
      </c>
      <c r="AH226" s="299">
        <v>16301</v>
      </c>
      <c r="AI226" s="299">
        <v>0</v>
      </c>
      <c r="AJ226" s="299">
        <v>0</v>
      </c>
      <c r="AK226" s="299">
        <v>0</v>
      </c>
      <c r="AL226" s="299">
        <v>0</v>
      </c>
      <c r="AM226" s="297">
        <v>106032</v>
      </c>
      <c r="AN226" s="397">
        <v>110472</v>
      </c>
      <c r="AO226" s="297">
        <v>27410</v>
      </c>
      <c r="AP226" s="297">
        <v>27410</v>
      </c>
      <c r="AQ226" s="297">
        <v>27410</v>
      </c>
      <c r="AR226" s="297">
        <v>14122</v>
      </c>
      <c r="AS226" s="297">
        <v>14122</v>
      </c>
      <c r="AT226" s="297">
        <v>0</v>
      </c>
      <c r="AU226" s="297">
        <v>110472</v>
      </c>
      <c r="AV226" s="299">
        <v>328239</v>
      </c>
      <c r="AW226" s="297">
        <v>163592</v>
      </c>
      <c r="AX226" s="297">
        <v>84697</v>
      </c>
      <c r="AY226" s="297">
        <v>39975</v>
      </c>
      <c r="AZ226" s="297">
        <v>39975</v>
      </c>
      <c r="BA226" s="297">
        <v>0</v>
      </c>
      <c r="BB226" s="297">
        <v>0</v>
      </c>
      <c r="BC226" s="297">
        <v>328239</v>
      </c>
      <c r="BD226" s="397">
        <v>1898</v>
      </c>
      <c r="BE226" s="297">
        <v>787</v>
      </c>
      <c r="BF226" s="297">
        <v>654</v>
      </c>
      <c r="BG226" s="297">
        <v>457</v>
      </c>
      <c r="BH226" s="297">
        <v>0</v>
      </c>
      <c r="BI226" s="297">
        <v>0</v>
      </c>
      <c r="BJ226" s="297">
        <v>0</v>
      </c>
      <c r="BK226" s="297">
        <v>1898</v>
      </c>
      <c r="BL226" s="299">
        <v>2588</v>
      </c>
      <c r="BM226" s="297">
        <v>647</v>
      </c>
      <c r="BN226" s="297">
        <v>647</v>
      </c>
      <c r="BO226" s="297">
        <v>647</v>
      </c>
      <c r="BP226" s="297">
        <v>647</v>
      </c>
      <c r="BQ226" s="297">
        <v>0</v>
      </c>
      <c r="BR226" s="297">
        <v>0</v>
      </c>
      <c r="BS226" s="297">
        <v>2588</v>
      </c>
      <c r="BT226" s="397">
        <v>7974</v>
      </c>
      <c r="BU226" s="297">
        <v>1639</v>
      </c>
      <c r="BV226" s="297">
        <v>1639</v>
      </c>
      <c r="BW226" s="297">
        <v>1639</v>
      </c>
      <c r="BX226" s="297">
        <v>1639</v>
      </c>
      <c r="BY226" s="297">
        <v>1419</v>
      </c>
      <c r="BZ226" s="297">
        <v>0</v>
      </c>
      <c r="CA226" s="297">
        <v>7974</v>
      </c>
      <c r="CB226" s="299">
        <v>25141.99341435</v>
      </c>
      <c r="CC226" s="297">
        <v>22271</v>
      </c>
      <c r="CD226" s="297">
        <v>1730</v>
      </c>
      <c r="CE226" s="297">
        <v>1141</v>
      </c>
      <c r="CF226" s="297">
        <v>0</v>
      </c>
      <c r="CG226" s="297">
        <v>0</v>
      </c>
      <c r="CH226" s="297">
        <v>0</v>
      </c>
      <c r="CI226" s="297">
        <v>25141.99341435</v>
      </c>
    </row>
    <row r="227" spans="1:87">
      <c r="A227" s="295">
        <v>36705</v>
      </c>
      <c r="B227" s="296" t="s">
        <v>579</v>
      </c>
      <c r="C227" s="299">
        <v>-3541681</v>
      </c>
      <c r="D227" s="297">
        <v>-1352225</v>
      </c>
      <c r="E227" s="297">
        <v>-1072443</v>
      </c>
      <c r="F227" s="297">
        <v>-1117214</v>
      </c>
      <c r="G227" s="297">
        <v>-55546</v>
      </c>
      <c r="H227" s="297">
        <v>0</v>
      </c>
      <c r="I227" s="297">
        <v>-7139109</v>
      </c>
      <c r="J227" s="356">
        <v>26424869</v>
      </c>
      <c r="K227" s="357">
        <v>31431997</v>
      </c>
      <c r="L227" s="357">
        <v>22369658</v>
      </c>
      <c r="M227" s="357">
        <v>21399687</v>
      </c>
      <c r="N227" s="357">
        <v>33091234</v>
      </c>
      <c r="O227" s="356">
        <v>2606644</v>
      </c>
      <c r="P227" s="357">
        <v>1029353.88</v>
      </c>
      <c r="Q227" s="357">
        <v>1577290.12</v>
      </c>
      <c r="R227" s="398">
        <v>6.6799999999999998E-2</v>
      </c>
      <c r="S227" s="399">
        <v>8.5474240000000005E-4</v>
      </c>
      <c r="T227" s="400">
        <v>26424869</v>
      </c>
      <c r="U227" s="400">
        <v>15409489.221556887</v>
      </c>
      <c r="V227" s="401">
        <v>1.7148439263667028</v>
      </c>
      <c r="W227" s="401">
        <v>7.7152503694909322E-2</v>
      </c>
      <c r="X227" s="397">
        <v>1205738</v>
      </c>
      <c r="Y227" s="297">
        <v>602869</v>
      </c>
      <c r="Z227" s="297">
        <v>602869</v>
      </c>
      <c r="AA227" s="297">
        <v>0</v>
      </c>
      <c r="AB227" s="297">
        <v>0</v>
      </c>
      <c r="AC227" s="297">
        <v>0</v>
      </c>
      <c r="AD227" s="297">
        <v>0</v>
      </c>
      <c r="AE227" s="297">
        <v>1205738</v>
      </c>
      <c r="AF227" s="299">
        <v>3734958</v>
      </c>
      <c r="AG227" s="299">
        <v>1079282</v>
      </c>
      <c r="AH227" s="299">
        <v>832637</v>
      </c>
      <c r="AI227" s="299">
        <v>832637</v>
      </c>
      <c r="AJ227" s="299">
        <v>630807</v>
      </c>
      <c r="AK227" s="299">
        <v>359595</v>
      </c>
      <c r="AL227" s="299">
        <v>0</v>
      </c>
      <c r="AM227" s="297">
        <v>3734958</v>
      </c>
      <c r="AN227" s="397">
        <v>2161327</v>
      </c>
      <c r="AO227" s="297">
        <v>536253</v>
      </c>
      <c r="AP227" s="297">
        <v>536253</v>
      </c>
      <c r="AQ227" s="297">
        <v>536253</v>
      </c>
      <c r="AR227" s="297">
        <v>276284</v>
      </c>
      <c r="AS227" s="297">
        <v>276284</v>
      </c>
      <c r="AT227" s="297">
        <v>0</v>
      </c>
      <c r="AU227" s="297">
        <v>2161327</v>
      </c>
      <c r="AV227" s="299">
        <v>6421817</v>
      </c>
      <c r="AW227" s="297">
        <v>3200595</v>
      </c>
      <c r="AX227" s="297">
        <v>1657052</v>
      </c>
      <c r="AY227" s="297">
        <v>782085</v>
      </c>
      <c r="AZ227" s="297">
        <v>782085</v>
      </c>
      <c r="BA227" s="297">
        <v>0</v>
      </c>
      <c r="BB227" s="297">
        <v>0</v>
      </c>
      <c r="BC227" s="297">
        <v>6421817</v>
      </c>
      <c r="BD227" s="397">
        <v>37149</v>
      </c>
      <c r="BE227" s="297">
        <v>15404</v>
      </c>
      <c r="BF227" s="297">
        <v>12797</v>
      </c>
      <c r="BG227" s="297">
        <v>8948</v>
      </c>
      <c r="BH227" s="297">
        <v>0</v>
      </c>
      <c r="BI227" s="297">
        <v>0</v>
      </c>
      <c r="BJ227" s="297">
        <v>0</v>
      </c>
      <c r="BK227" s="297">
        <v>37149</v>
      </c>
      <c r="BL227" s="299">
        <v>50668</v>
      </c>
      <c r="BM227" s="297">
        <v>12667</v>
      </c>
      <c r="BN227" s="297">
        <v>12667</v>
      </c>
      <c r="BO227" s="297">
        <v>12667</v>
      </c>
      <c r="BP227" s="297">
        <v>12667</v>
      </c>
      <c r="BQ227" s="297">
        <v>0</v>
      </c>
      <c r="BR227" s="297">
        <v>0</v>
      </c>
      <c r="BS227" s="297">
        <v>50668</v>
      </c>
      <c r="BT227" s="397">
        <v>156009</v>
      </c>
      <c r="BU227" s="297">
        <v>32061</v>
      </c>
      <c r="BV227" s="297">
        <v>32061</v>
      </c>
      <c r="BW227" s="297">
        <v>32061</v>
      </c>
      <c r="BX227" s="297">
        <v>32061</v>
      </c>
      <c r="BY227" s="297">
        <v>27765</v>
      </c>
      <c r="BZ227" s="297">
        <v>0</v>
      </c>
      <c r="CA227" s="297">
        <v>156009</v>
      </c>
      <c r="CB227" s="299">
        <v>491889.80605344003</v>
      </c>
      <c r="CC227" s="297">
        <v>435725</v>
      </c>
      <c r="CD227" s="297">
        <v>33849</v>
      </c>
      <c r="CE227" s="297">
        <v>22317</v>
      </c>
      <c r="CF227" s="297">
        <v>0</v>
      </c>
      <c r="CG227" s="297">
        <v>0</v>
      </c>
      <c r="CH227" s="297">
        <v>0</v>
      </c>
      <c r="CI227" s="297">
        <v>491889.80605344003</v>
      </c>
    </row>
    <row r="228" spans="1:87">
      <c r="A228" s="295">
        <v>36800</v>
      </c>
      <c r="B228" s="296" t="s">
        <v>580</v>
      </c>
      <c r="C228" s="299">
        <v>-11450443</v>
      </c>
      <c r="D228" s="297">
        <v>-6183355</v>
      </c>
      <c r="E228" s="297">
        <v>-3089510</v>
      </c>
      <c r="F228" s="297">
        <v>-2728224</v>
      </c>
      <c r="G228" s="297">
        <v>569717</v>
      </c>
      <c r="H228" s="297">
        <v>0</v>
      </c>
      <c r="I228" s="297">
        <v>-22881815</v>
      </c>
      <c r="J228" s="356">
        <v>88581782</v>
      </c>
      <c r="K228" s="357">
        <v>105366742</v>
      </c>
      <c r="L228" s="357">
        <v>74987853</v>
      </c>
      <c r="M228" s="357">
        <v>71736304</v>
      </c>
      <c r="N228" s="357">
        <v>110928859</v>
      </c>
      <c r="O228" s="356">
        <v>8738025</v>
      </c>
      <c r="P228" s="357">
        <v>3433100.26</v>
      </c>
      <c r="Q228" s="357">
        <v>5304924.74</v>
      </c>
      <c r="R228" s="398">
        <v>6.6799999999999998E-2</v>
      </c>
      <c r="S228" s="399">
        <v>2.8652783999999999E-3</v>
      </c>
      <c r="T228" s="400">
        <v>88581782</v>
      </c>
      <c r="U228" s="400">
        <v>51393716.467065863</v>
      </c>
      <c r="V228" s="401">
        <v>1.7235916779197122</v>
      </c>
      <c r="W228" s="401">
        <v>7.7152503694909322E-2</v>
      </c>
      <c r="X228" s="397">
        <v>1245630</v>
      </c>
      <c r="Y228" s="297">
        <v>1245630</v>
      </c>
      <c r="Z228" s="297">
        <v>0</v>
      </c>
      <c r="AA228" s="297">
        <v>0</v>
      </c>
      <c r="AB228" s="297">
        <v>0</v>
      </c>
      <c r="AC228" s="297">
        <v>0</v>
      </c>
      <c r="AD228" s="297">
        <v>0</v>
      </c>
      <c r="AE228" s="297">
        <v>1245630</v>
      </c>
      <c r="AF228" s="299">
        <v>8674116</v>
      </c>
      <c r="AG228" s="299">
        <v>2420641</v>
      </c>
      <c r="AH228" s="299">
        <v>2420641</v>
      </c>
      <c r="AI228" s="299">
        <v>2285629</v>
      </c>
      <c r="AJ228" s="299">
        <v>1097685</v>
      </c>
      <c r="AK228" s="299">
        <v>449520</v>
      </c>
      <c r="AL228" s="299">
        <v>0</v>
      </c>
      <c r="AM228" s="297">
        <v>8674116</v>
      </c>
      <c r="AN228" s="397">
        <v>7245227</v>
      </c>
      <c r="AO228" s="297">
        <v>1797634</v>
      </c>
      <c r="AP228" s="297">
        <v>1797634</v>
      </c>
      <c r="AQ228" s="297">
        <v>1797634</v>
      </c>
      <c r="AR228" s="297">
        <v>926163</v>
      </c>
      <c r="AS228" s="297">
        <v>926163</v>
      </c>
      <c r="AT228" s="297">
        <v>0</v>
      </c>
      <c r="AU228" s="297">
        <v>7245227</v>
      </c>
      <c r="AV228" s="299">
        <v>21527298</v>
      </c>
      <c r="AW228" s="297">
        <v>10729076</v>
      </c>
      <c r="AX228" s="297">
        <v>5554792</v>
      </c>
      <c r="AY228" s="297">
        <v>2621715</v>
      </c>
      <c r="AZ228" s="297">
        <v>2621715</v>
      </c>
      <c r="BA228" s="297">
        <v>0</v>
      </c>
      <c r="BB228" s="297">
        <v>0</v>
      </c>
      <c r="BC228" s="297">
        <v>21527298</v>
      </c>
      <c r="BD228" s="397">
        <v>124534</v>
      </c>
      <c r="BE228" s="297">
        <v>51639</v>
      </c>
      <c r="BF228" s="297">
        <v>42898</v>
      </c>
      <c r="BG228" s="297">
        <v>29997</v>
      </c>
      <c r="BH228" s="297">
        <v>0</v>
      </c>
      <c r="BI228" s="297">
        <v>0</v>
      </c>
      <c r="BJ228" s="297">
        <v>0</v>
      </c>
      <c r="BK228" s="297">
        <v>124534</v>
      </c>
      <c r="BL228" s="299">
        <v>169848</v>
      </c>
      <c r="BM228" s="297">
        <v>42462</v>
      </c>
      <c r="BN228" s="297">
        <v>42462</v>
      </c>
      <c r="BO228" s="297">
        <v>42462</v>
      </c>
      <c r="BP228" s="297">
        <v>42462</v>
      </c>
      <c r="BQ228" s="297">
        <v>0</v>
      </c>
      <c r="BR228" s="297">
        <v>0</v>
      </c>
      <c r="BS228" s="297">
        <v>169848</v>
      </c>
      <c r="BT228" s="397">
        <v>522974</v>
      </c>
      <c r="BU228" s="297">
        <v>107475</v>
      </c>
      <c r="BV228" s="297">
        <v>107475</v>
      </c>
      <c r="BW228" s="297">
        <v>107475</v>
      </c>
      <c r="BX228" s="297">
        <v>107475</v>
      </c>
      <c r="BY228" s="297">
        <v>93074</v>
      </c>
      <c r="BZ228" s="297">
        <v>0</v>
      </c>
      <c r="CA228" s="297">
        <v>522974</v>
      </c>
      <c r="CB228" s="299">
        <v>1648919.2959950399</v>
      </c>
      <c r="CC228" s="297">
        <v>1460642</v>
      </c>
      <c r="CD228" s="297">
        <v>113468</v>
      </c>
      <c r="CE228" s="297">
        <v>74810</v>
      </c>
      <c r="CF228" s="297">
        <v>0</v>
      </c>
      <c r="CG228" s="297">
        <v>0</v>
      </c>
      <c r="CH228" s="297">
        <v>0</v>
      </c>
      <c r="CI228" s="297">
        <v>1648919.2959950399</v>
      </c>
    </row>
    <row r="229" spans="1:87">
      <c r="A229" s="295">
        <v>36802</v>
      </c>
      <c r="B229" s="296" t="s">
        <v>581</v>
      </c>
      <c r="C229" s="299">
        <v>243043</v>
      </c>
      <c r="D229" s="297">
        <v>560332</v>
      </c>
      <c r="E229" s="297">
        <v>390935</v>
      </c>
      <c r="F229" s="297">
        <v>222700</v>
      </c>
      <c r="G229" s="297">
        <v>57476</v>
      </c>
      <c r="H229" s="297">
        <v>0</v>
      </c>
      <c r="I229" s="297">
        <v>1474486</v>
      </c>
      <c r="J229" s="356">
        <v>7407082</v>
      </c>
      <c r="K229" s="357">
        <v>8810617</v>
      </c>
      <c r="L229" s="357">
        <v>6270377</v>
      </c>
      <c r="M229" s="357">
        <v>5998488</v>
      </c>
      <c r="N229" s="357">
        <v>9275713</v>
      </c>
      <c r="O229" s="356">
        <v>730661</v>
      </c>
      <c r="P229" s="357">
        <v>243808.2</v>
      </c>
      <c r="Q229" s="357">
        <v>486852.8</v>
      </c>
      <c r="R229" s="398">
        <v>6.6799999999999998E-2</v>
      </c>
      <c r="S229" s="399">
        <v>2.3959050000000001E-4</v>
      </c>
      <c r="T229" s="400">
        <v>7407082</v>
      </c>
      <c r="U229" s="400">
        <v>3649823.3532934133</v>
      </c>
      <c r="V229" s="401">
        <v>2.029435751545682</v>
      </c>
      <c r="W229" s="401">
        <v>7.7152503694909322E-2</v>
      </c>
      <c r="X229" s="397">
        <v>2905426</v>
      </c>
      <c r="Y229" s="297">
        <v>1130011</v>
      </c>
      <c r="Z229" s="297">
        <v>902716</v>
      </c>
      <c r="AA229" s="297">
        <v>485905</v>
      </c>
      <c r="AB229" s="297">
        <v>386794</v>
      </c>
      <c r="AC229" s="297">
        <v>0</v>
      </c>
      <c r="AD229" s="297">
        <v>0</v>
      </c>
      <c r="AE229" s="297">
        <v>2905426</v>
      </c>
      <c r="AF229" s="299">
        <v>138755</v>
      </c>
      <c r="AG229" s="299">
        <v>27751</v>
      </c>
      <c r="AH229" s="299">
        <v>27751</v>
      </c>
      <c r="AI229" s="299">
        <v>27751</v>
      </c>
      <c r="AJ229" s="299">
        <v>27751</v>
      </c>
      <c r="AK229" s="299">
        <v>27751</v>
      </c>
      <c r="AL229" s="299">
        <v>0</v>
      </c>
      <c r="AM229" s="297">
        <v>138755</v>
      </c>
      <c r="AN229" s="397">
        <v>605836</v>
      </c>
      <c r="AO229" s="297">
        <v>150316</v>
      </c>
      <c r="AP229" s="297">
        <v>150316</v>
      </c>
      <c r="AQ229" s="297">
        <v>150316</v>
      </c>
      <c r="AR229" s="297">
        <v>77444</v>
      </c>
      <c r="AS229" s="297">
        <v>77444</v>
      </c>
      <c r="AT229" s="297">
        <v>0</v>
      </c>
      <c r="AU229" s="297">
        <v>605836</v>
      </c>
      <c r="AV229" s="299">
        <v>1800082</v>
      </c>
      <c r="AW229" s="297">
        <v>897150</v>
      </c>
      <c r="AX229" s="297">
        <v>464484</v>
      </c>
      <c r="AY229" s="297">
        <v>219224</v>
      </c>
      <c r="AZ229" s="297">
        <v>219224</v>
      </c>
      <c r="BA229" s="297">
        <v>0</v>
      </c>
      <c r="BB229" s="297">
        <v>0</v>
      </c>
      <c r="BC229" s="297">
        <v>1800082</v>
      </c>
      <c r="BD229" s="397">
        <v>10413</v>
      </c>
      <c r="BE229" s="297">
        <v>4318</v>
      </c>
      <c r="BF229" s="297">
        <v>3587</v>
      </c>
      <c r="BG229" s="297">
        <v>2508</v>
      </c>
      <c r="BH229" s="297">
        <v>0</v>
      </c>
      <c r="BI229" s="297">
        <v>0</v>
      </c>
      <c r="BJ229" s="297">
        <v>0</v>
      </c>
      <c r="BK229" s="297">
        <v>10413</v>
      </c>
      <c r="BL229" s="299">
        <v>14204</v>
      </c>
      <c r="BM229" s="297">
        <v>3551</v>
      </c>
      <c r="BN229" s="297">
        <v>3551</v>
      </c>
      <c r="BO229" s="297">
        <v>3551</v>
      </c>
      <c r="BP229" s="297">
        <v>3551</v>
      </c>
      <c r="BQ229" s="297">
        <v>0</v>
      </c>
      <c r="BR229" s="297">
        <v>0</v>
      </c>
      <c r="BS229" s="297">
        <v>14204</v>
      </c>
      <c r="BT229" s="397">
        <v>43730</v>
      </c>
      <c r="BU229" s="297">
        <v>8987</v>
      </c>
      <c r="BV229" s="297">
        <v>8987</v>
      </c>
      <c r="BW229" s="297">
        <v>8987</v>
      </c>
      <c r="BX229" s="297">
        <v>8987</v>
      </c>
      <c r="BY229" s="297">
        <v>7783</v>
      </c>
      <c r="BZ229" s="297">
        <v>0</v>
      </c>
      <c r="CA229" s="297">
        <v>43730</v>
      </c>
      <c r="CB229" s="299">
        <v>137880.28367055001</v>
      </c>
      <c r="CC229" s="297">
        <v>122137</v>
      </c>
      <c r="CD229" s="297">
        <v>9488</v>
      </c>
      <c r="CE229" s="297">
        <v>6255</v>
      </c>
      <c r="CF229" s="297">
        <v>0</v>
      </c>
      <c r="CG229" s="297">
        <v>0</v>
      </c>
      <c r="CH229" s="297">
        <v>0</v>
      </c>
      <c r="CI229" s="297">
        <v>137880.28367055001</v>
      </c>
    </row>
    <row r="230" spans="1:87">
      <c r="A230" s="295">
        <v>36810</v>
      </c>
      <c r="B230" s="296" t="s">
        <v>582</v>
      </c>
      <c r="C230" s="299">
        <v>-21857789</v>
      </c>
      <c r="D230" s="297">
        <v>-9501835</v>
      </c>
      <c r="E230" s="297">
        <v>-3014036</v>
      </c>
      <c r="F230" s="297">
        <v>-3878536</v>
      </c>
      <c r="G230" s="297">
        <v>1399288</v>
      </c>
      <c r="H230" s="297">
        <v>0</v>
      </c>
      <c r="I230" s="297">
        <v>-36852908</v>
      </c>
      <c r="J230" s="356">
        <v>180828895</v>
      </c>
      <c r="K230" s="357">
        <v>215093342</v>
      </c>
      <c r="L230" s="357">
        <v>153078548</v>
      </c>
      <c r="M230" s="357">
        <v>146440908</v>
      </c>
      <c r="N230" s="357">
        <v>226447725</v>
      </c>
      <c r="O230" s="356">
        <v>17837611</v>
      </c>
      <c r="P230" s="357">
        <v>6753490.25</v>
      </c>
      <c r="Q230" s="357">
        <v>11084120.75</v>
      </c>
      <c r="R230" s="398">
        <v>6.6799999999999998E-2</v>
      </c>
      <c r="S230" s="399">
        <v>5.8491161000000002E-3</v>
      </c>
      <c r="T230" s="400">
        <v>180828895</v>
      </c>
      <c r="U230" s="400">
        <v>101100153.44311377</v>
      </c>
      <c r="V230" s="401">
        <v>1.788611479227352</v>
      </c>
      <c r="W230" s="401">
        <v>7.7152503694909322E-2</v>
      </c>
      <c r="X230" s="397">
        <v>1464440</v>
      </c>
      <c r="Y230" s="297">
        <v>1070333</v>
      </c>
      <c r="Z230" s="297">
        <v>131369</v>
      </c>
      <c r="AA230" s="297">
        <v>131369</v>
      </c>
      <c r="AB230" s="297">
        <v>131369</v>
      </c>
      <c r="AC230" s="297">
        <v>0</v>
      </c>
      <c r="AD230" s="297">
        <v>0</v>
      </c>
      <c r="AE230" s="297">
        <v>1464440</v>
      </c>
      <c r="AF230" s="299">
        <v>6771262</v>
      </c>
      <c r="AG230" s="299">
        <v>1952082</v>
      </c>
      <c r="AH230" s="299">
        <v>1952082</v>
      </c>
      <c r="AI230" s="299">
        <v>1504380</v>
      </c>
      <c r="AJ230" s="299">
        <v>681359</v>
      </c>
      <c r="AK230" s="299">
        <v>681359</v>
      </c>
      <c r="AL230" s="299">
        <v>0</v>
      </c>
      <c r="AM230" s="297">
        <v>6771262</v>
      </c>
      <c r="AN230" s="397">
        <v>14790247</v>
      </c>
      <c r="AO230" s="297">
        <v>3669650</v>
      </c>
      <c r="AP230" s="297">
        <v>3669650</v>
      </c>
      <c r="AQ230" s="297">
        <v>3669650</v>
      </c>
      <c r="AR230" s="297">
        <v>1890649</v>
      </c>
      <c r="AS230" s="297">
        <v>1890649</v>
      </c>
      <c r="AT230" s="297">
        <v>0</v>
      </c>
      <c r="AU230" s="297">
        <v>14790247</v>
      </c>
      <c r="AV230" s="299">
        <v>43945352</v>
      </c>
      <c r="AW230" s="297">
        <v>21902099</v>
      </c>
      <c r="AX230" s="297">
        <v>11339430</v>
      </c>
      <c r="AY230" s="297">
        <v>5351911</v>
      </c>
      <c r="AZ230" s="297">
        <v>5351911</v>
      </c>
      <c r="BA230" s="297">
        <v>0</v>
      </c>
      <c r="BB230" s="297">
        <v>0</v>
      </c>
      <c r="BC230" s="297">
        <v>43945352</v>
      </c>
      <c r="BD230" s="397">
        <v>254220</v>
      </c>
      <c r="BE230" s="297">
        <v>105414</v>
      </c>
      <c r="BF230" s="297">
        <v>87571</v>
      </c>
      <c r="BG230" s="297">
        <v>61235</v>
      </c>
      <c r="BH230" s="297">
        <v>0</v>
      </c>
      <c r="BI230" s="297">
        <v>0</v>
      </c>
      <c r="BJ230" s="297">
        <v>0</v>
      </c>
      <c r="BK230" s="297">
        <v>254220</v>
      </c>
      <c r="BL230" s="299">
        <v>346720</v>
      </c>
      <c r="BM230" s="297">
        <v>86680</v>
      </c>
      <c r="BN230" s="297">
        <v>86680</v>
      </c>
      <c r="BO230" s="297">
        <v>86680</v>
      </c>
      <c r="BP230" s="297">
        <v>86680</v>
      </c>
      <c r="BQ230" s="297">
        <v>0</v>
      </c>
      <c r="BR230" s="297">
        <v>0</v>
      </c>
      <c r="BS230" s="297">
        <v>346720</v>
      </c>
      <c r="BT230" s="397">
        <v>1067588</v>
      </c>
      <c r="BU230" s="297">
        <v>219397</v>
      </c>
      <c r="BV230" s="297">
        <v>219397</v>
      </c>
      <c r="BW230" s="297">
        <v>219397</v>
      </c>
      <c r="BX230" s="297">
        <v>219397</v>
      </c>
      <c r="BY230" s="297">
        <v>189998</v>
      </c>
      <c r="BZ230" s="297">
        <v>0</v>
      </c>
      <c r="CA230" s="297">
        <v>1067588</v>
      </c>
      <c r="CB230" s="299">
        <v>3366067.46548791</v>
      </c>
      <c r="CC230" s="297">
        <v>2981722</v>
      </c>
      <c r="CD230" s="297">
        <v>231630</v>
      </c>
      <c r="CE230" s="297">
        <v>152715</v>
      </c>
      <c r="CF230" s="297">
        <v>0</v>
      </c>
      <c r="CG230" s="297">
        <v>0</v>
      </c>
      <c r="CH230" s="297">
        <v>0</v>
      </c>
      <c r="CI230" s="297">
        <v>3366067.46548791</v>
      </c>
    </row>
    <row r="231" spans="1:87">
      <c r="A231" s="295">
        <v>36900</v>
      </c>
      <c r="B231" s="296" t="s">
        <v>583</v>
      </c>
      <c r="C231" s="299">
        <v>-2192399</v>
      </c>
      <c r="D231" s="297">
        <v>-1216375</v>
      </c>
      <c r="E231" s="297">
        <v>-490254</v>
      </c>
      <c r="F231" s="297">
        <v>-546511</v>
      </c>
      <c r="G231" s="297">
        <v>-138367</v>
      </c>
      <c r="H231" s="297">
        <v>0</v>
      </c>
      <c r="I231" s="297">
        <v>-4583906</v>
      </c>
      <c r="J231" s="356">
        <v>15849111</v>
      </c>
      <c r="K231" s="357">
        <v>18852287</v>
      </c>
      <c r="L231" s="357">
        <v>13416876</v>
      </c>
      <c r="M231" s="357">
        <v>12835107</v>
      </c>
      <c r="N231" s="357">
        <v>19847465</v>
      </c>
      <c r="O231" s="356">
        <v>1563413</v>
      </c>
      <c r="P231" s="357">
        <v>628691.93999999994</v>
      </c>
      <c r="Q231" s="357">
        <v>934721.06</v>
      </c>
      <c r="R231" s="398">
        <v>6.6799999999999998E-2</v>
      </c>
      <c r="S231" s="399">
        <v>5.1265749999999998E-4</v>
      </c>
      <c r="T231" s="400">
        <v>15849111</v>
      </c>
      <c r="U231" s="400">
        <v>9411555.9880239516</v>
      </c>
      <c r="V231" s="401">
        <v>1.6840053887123161</v>
      </c>
      <c r="W231" s="401">
        <v>7.7152503694909322E-2</v>
      </c>
      <c r="X231" s="397">
        <v>453056</v>
      </c>
      <c r="Y231" s="297">
        <v>255191</v>
      </c>
      <c r="Z231" s="297">
        <v>65955</v>
      </c>
      <c r="AA231" s="297">
        <v>65955</v>
      </c>
      <c r="AB231" s="297">
        <v>65955</v>
      </c>
      <c r="AC231" s="297">
        <v>0</v>
      </c>
      <c r="AD231" s="297">
        <v>0</v>
      </c>
      <c r="AE231" s="297">
        <v>453056</v>
      </c>
      <c r="AF231" s="299">
        <v>2272042</v>
      </c>
      <c r="AG231" s="299">
        <v>609103</v>
      </c>
      <c r="AH231" s="299">
        <v>609103</v>
      </c>
      <c r="AI231" s="299">
        <v>412378</v>
      </c>
      <c r="AJ231" s="299">
        <v>320729</v>
      </c>
      <c r="AK231" s="299">
        <v>320729</v>
      </c>
      <c r="AL231" s="299">
        <v>0</v>
      </c>
      <c r="AM231" s="297">
        <v>2272042</v>
      </c>
      <c r="AN231" s="397">
        <v>1296321</v>
      </c>
      <c r="AO231" s="297">
        <v>321634</v>
      </c>
      <c r="AP231" s="297">
        <v>321634</v>
      </c>
      <c r="AQ231" s="297">
        <v>321634</v>
      </c>
      <c r="AR231" s="297">
        <v>165710</v>
      </c>
      <c r="AS231" s="297">
        <v>165710</v>
      </c>
      <c r="AT231" s="297">
        <v>0</v>
      </c>
      <c r="AU231" s="297">
        <v>1296321</v>
      </c>
      <c r="AV231" s="299">
        <v>3851678</v>
      </c>
      <c r="AW231" s="297">
        <v>1919653</v>
      </c>
      <c r="AX231" s="297">
        <v>993867</v>
      </c>
      <c r="AY231" s="297">
        <v>469079</v>
      </c>
      <c r="AZ231" s="297">
        <v>469079</v>
      </c>
      <c r="BA231" s="297">
        <v>0</v>
      </c>
      <c r="BB231" s="297">
        <v>0</v>
      </c>
      <c r="BC231" s="297">
        <v>3851678</v>
      </c>
      <c r="BD231" s="397">
        <v>22281</v>
      </c>
      <c r="BE231" s="297">
        <v>9239</v>
      </c>
      <c r="BF231" s="297">
        <v>7675</v>
      </c>
      <c r="BG231" s="297">
        <v>5367</v>
      </c>
      <c r="BH231" s="297">
        <v>0</v>
      </c>
      <c r="BI231" s="297">
        <v>0</v>
      </c>
      <c r="BJ231" s="297">
        <v>0</v>
      </c>
      <c r="BK231" s="297">
        <v>22281</v>
      </c>
      <c r="BL231" s="299">
        <v>30388</v>
      </c>
      <c r="BM231" s="297">
        <v>7597</v>
      </c>
      <c r="BN231" s="297">
        <v>7597</v>
      </c>
      <c r="BO231" s="297">
        <v>7597</v>
      </c>
      <c r="BP231" s="297">
        <v>7597</v>
      </c>
      <c r="BQ231" s="297">
        <v>0</v>
      </c>
      <c r="BR231" s="297">
        <v>0</v>
      </c>
      <c r="BS231" s="297">
        <v>30388</v>
      </c>
      <c r="BT231" s="397">
        <v>93571</v>
      </c>
      <c r="BU231" s="297">
        <v>19230</v>
      </c>
      <c r="BV231" s="297">
        <v>19230</v>
      </c>
      <c r="BW231" s="297">
        <v>19230</v>
      </c>
      <c r="BX231" s="297">
        <v>19230</v>
      </c>
      <c r="BY231" s="297">
        <v>16653</v>
      </c>
      <c r="BZ231" s="297">
        <v>0</v>
      </c>
      <c r="CA231" s="297">
        <v>93571</v>
      </c>
      <c r="CB231" s="299">
        <v>295025.72733824997</v>
      </c>
      <c r="CC231" s="297">
        <v>261339</v>
      </c>
      <c r="CD231" s="297">
        <v>20302</v>
      </c>
      <c r="CE231" s="297">
        <v>13385</v>
      </c>
      <c r="CF231" s="297">
        <v>0</v>
      </c>
      <c r="CG231" s="297">
        <v>0</v>
      </c>
      <c r="CH231" s="297">
        <v>0</v>
      </c>
      <c r="CI231" s="297">
        <v>295025.72733824997</v>
      </c>
    </row>
    <row r="232" spans="1:87">
      <c r="A232" s="295">
        <v>36901</v>
      </c>
      <c r="B232" s="296" t="s">
        <v>584</v>
      </c>
      <c r="C232" s="299">
        <v>-635225</v>
      </c>
      <c r="D232" s="297">
        <v>-330648</v>
      </c>
      <c r="E232" s="297">
        <v>-180818</v>
      </c>
      <c r="F232" s="297">
        <v>-331123</v>
      </c>
      <c r="G232" s="297">
        <v>-160749</v>
      </c>
      <c r="H232" s="297">
        <v>0</v>
      </c>
      <c r="I232" s="297">
        <v>-1638563</v>
      </c>
      <c r="J232" s="356">
        <v>5751407</v>
      </c>
      <c r="K232" s="357">
        <v>6841215</v>
      </c>
      <c r="L232" s="357">
        <v>4868785</v>
      </c>
      <c r="M232" s="357">
        <v>4657670</v>
      </c>
      <c r="N232" s="357">
        <v>7202350</v>
      </c>
      <c r="O232" s="356">
        <v>567339</v>
      </c>
      <c r="P232" s="357">
        <v>242473.38</v>
      </c>
      <c r="Q232" s="357">
        <v>324865.62</v>
      </c>
      <c r="R232" s="398">
        <v>6.6799999999999998E-2</v>
      </c>
      <c r="S232" s="399">
        <v>1.8603580000000001E-4</v>
      </c>
      <c r="T232" s="400">
        <v>5751407</v>
      </c>
      <c r="U232" s="400">
        <v>3629841.0179640721</v>
      </c>
      <c r="V232" s="401">
        <v>1.5844790368328268</v>
      </c>
      <c r="W232" s="401">
        <v>7.7152503694909322E-2</v>
      </c>
      <c r="X232" s="397">
        <v>499415</v>
      </c>
      <c r="Y232" s="297">
        <v>258861</v>
      </c>
      <c r="Z232" s="297">
        <v>140582</v>
      </c>
      <c r="AA232" s="297">
        <v>98302</v>
      </c>
      <c r="AB232" s="297">
        <v>1670</v>
      </c>
      <c r="AC232" s="297">
        <v>0</v>
      </c>
      <c r="AD232" s="297">
        <v>0</v>
      </c>
      <c r="AE232" s="297">
        <v>499415</v>
      </c>
      <c r="AF232" s="299">
        <v>1134630</v>
      </c>
      <c r="AG232" s="299">
        <v>226926</v>
      </c>
      <c r="AH232" s="299">
        <v>226926</v>
      </c>
      <c r="AI232" s="299">
        <v>226926</v>
      </c>
      <c r="AJ232" s="299">
        <v>226926</v>
      </c>
      <c r="AK232" s="299">
        <v>226926</v>
      </c>
      <c r="AL232" s="299">
        <v>0</v>
      </c>
      <c r="AM232" s="297">
        <v>1134630</v>
      </c>
      <c r="AN232" s="397">
        <v>470416</v>
      </c>
      <c r="AO232" s="297">
        <v>116716</v>
      </c>
      <c r="AP232" s="297">
        <v>116716</v>
      </c>
      <c r="AQ232" s="297">
        <v>116716</v>
      </c>
      <c r="AR232" s="297">
        <v>60134</v>
      </c>
      <c r="AS232" s="297">
        <v>60134</v>
      </c>
      <c r="AT232" s="297">
        <v>0</v>
      </c>
      <c r="AU232" s="297">
        <v>470416</v>
      </c>
      <c r="AV232" s="299">
        <v>1397717</v>
      </c>
      <c r="AW232" s="297">
        <v>696614</v>
      </c>
      <c r="AX232" s="297">
        <v>360660</v>
      </c>
      <c r="AY232" s="297">
        <v>170222</v>
      </c>
      <c r="AZ232" s="297">
        <v>170222</v>
      </c>
      <c r="BA232" s="297">
        <v>0</v>
      </c>
      <c r="BB232" s="297">
        <v>0</v>
      </c>
      <c r="BC232" s="297">
        <v>1397717</v>
      </c>
      <c r="BD232" s="397">
        <v>8086</v>
      </c>
      <c r="BE232" s="297">
        <v>3353</v>
      </c>
      <c r="BF232" s="297">
        <v>2785</v>
      </c>
      <c r="BG232" s="297">
        <v>1948</v>
      </c>
      <c r="BH232" s="297">
        <v>0</v>
      </c>
      <c r="BI232" s="297">
        <v>0</v>
      </c>
      <c r="BJ232" s="297">
        <v>0</v>
      </c>
      <c r="BK232" s="297">
        <v>8086</v>
      </c>
      <c r="BL232" s="299">
        <v>11028</v>
      </c>
      <c r="BM232" s="297">
        <v>2757</v>
      </c>
      <c r="BN232" s="297">
        <v>2757</v>
      </c>
      <c r="BO232" s="297">
        <v>2757</v>
      </c>
      <c r="BP232" s="297">
        <v>2757</v>
      </c>
      <c r="BQ232" s="297">
        <v>0</v>
      </c>
      <c r="BR232" s="297">
        <v>0</v>
      </c>
      <c r="BS232" s="297">
        <v>11028</v>
      </c>
      <c r="BT232" s="397">
        <v>33955</v>
      </c>
      <c r="BU232" s="297">
        <v>6978</v>
      </c>
      <c r="BV232" s="297">
        <v>6978</v>
      </c>
      <c r="BW232" s="297">
        <v>6978</v>
      </c>
      <c r="BX232" s="297">
        <v>6978</v>
      </c>
      <c r="BY232" s="297">
        <v>6043</v>
      </c>
      <c r="BZ232" s="297">
        <v>0</v>
      </c>
      <c r="CA232" s="297">
        <v>33955</v>
      </c>
      <c r="CB232" s="299">
        <v>107060.45889498001</v>
      </c>
      <c r="CC232" s="297">
        <v>94836</v>
      </c>
      <c r="CD232" s="297">
        <v>7367</v>
      </c>
      <c r="CE232" s="297">
        <v>4857</v>
      </c>
      <c r="CF232" s="297">
        <v>0</v>
      </c>
      <c r="CG232" s="297">
        <v>0</v>
      </c>
      <c r="CH232" s="297">
        <v>0</v>
      </c>
      <c r="CI232" s="297">
        <v>107060.45889498001</v>
      </c>
    </row>
    <row r="233" spans="1:87">
      <c r="A233" s="295">
        <v>36905</v>
      </c>
      <c r="B233" s="296" t="s">
        <v>585</v>
      </c>
      <c r="C233" s="299">
        <v>-496964</v>
      </c>
      <c r="D233" s="297">
        <v>-161647</v>
      </c>
      <c r="E233" s="297">
        <v>-24091</v>
      </c>
      <c r="F233" s="297">
        <v>-187327</v>
      </c>
      <c r="G233" s="297">
        <v>38320</v>
      </c>
      <c r="H233" s="297">
        <v>0</v>
      </c>
      <c r="I233" s="297">
        <v>-831709</v>
      </c>
      <c r="J233" s="356">
        <v>5978739</v>
      </c>
      <c r="K233" s="357">
        <v>7111623</v>
      </c>
      <c r="L233" s="357">
        <v>5061230</v>
      </c>
      <c r="M233" s="357">
        <v>4841770</v>
      </c>
      <c r="N233" s="357">
        <v>7487032</v>
      </c>
      <c r="O233" s="356">
        <v>589764</v>
      </c>
      <c r="P233" s="357">
        <v>252086.83</v>
      </c>
      <c r="Q233" s="357">
        <v>337677.17000000004</v>
      </c>
      <c r="R233" s="398">
        <v>6.6799999999999998E-2</v>
      </c>
      <c r="S233" s="399">
        <v>1.9338910000000001E-4</v>
      </c>
      <c r="T233" s="400">
        <v>5978739</v>
      </c>
      <c r="U233" s="400">
        <v>3773754.9401197606</v>
      </c>
      <c r="V233" s="401">
        <v>1.584294448067755</v>
      </c>
      <c r="W233" s="401">
        <v>7.7152503694909322E-2</v>
      </c>
      <c r="X233" s="397">
        <v>550871</v>
      </c>
      <c r="Y233" s="297">
        <v>273841</v>
      </c>
      <c r="Z233" s="297">
        <v>169589</v>
      </c>
      <c r="AA233" s="297">
        <v>107441</v>
      </c>
      <c r="AB233" s="297">
        <v>0</v>
      </c>
      <c r="AC233" s="297">
        <v>0</v>
      </c>
      <c r="AD233" s="297">
        <v>0</v>
      </c>
      <c r="AE233" s="297">
        <v>550871</v>
      </c>
      <c r="AF233" s="299">
        <v>339572</v>
      </c>
      <c r="AG233" s="299">
        <v>77275</v>
      </c>
      <c r="AH233" s="299">
        <v>77275</v>
      </c>
      <c r="AI233" s="299">
        <v>77275</v>
      </c>
      <c r="AJ233" s="299">
        <v>77275</v>
      </c>
      <c r="AK233" s="299">
        <v>30472</v>
      </c>
      <c r="AL233" s="299">
        <v>0</v>
      </c>
      <c r="AM233" s="297">
        <v>339572</v>
      </c>
      <c r="AN233" s="397">
        <v>489009</v>
      </c>
      <c r="AO233" s="297">
        <v>121329</v>
      </c>
      <c r="AP233" s="297">
        <v>121329</v>
      </c>
      <c r="AQ233" s="297">
        <v>121329</v>
      </c>
      <c r="AR233" s="297">
        <v>62510</v>
      </c>
      <c r="AS233" s="297">
        <v>62510</v>
      </c>
      <c r="AT233" s="297">
        <v>0</v>
      </c>
      <c r="AU233" s="297">
        <v>489009</v>
      </c>
      <c r="AV233" s="299">
        <v>1452963</v>
      </c>
      <c r="AW233" s="297">
        <v>724148</v>
      </c>
      <c r="AX233" s="297">
        <v>374915</v>
      </c>
      <c r="AY233" s="297">
        <v>176950</v>
      </c>
      <c r="AZ233" s="297">
        <v>176950</v>
      </c>
      <c r="BA233" s="297">
        <v>0</v>
      </c>
      <c r="BB233" s="297">
        <v>0</v>
      </c>
      <c r="BC233" s="297">
        <v>1452963</v>
      </c>
      <c r="BD233" s="397">
        <v>8405</v>
      </c>
      <c r="BE233" s="297">
        <v>3485</v>
      </c>
      <c r="BF233" s="297">
        <v>2895</v>
      </c>
      <c r="BG233" s="297">
        <v>2025</v>
      </c>
      <c r="BH233" s="297">
        <v>0</v>
      </c>
      <c r="BI233" s="297">
        <v>0</v>
      </c>
      <c r="BJ233" s="297">
        <v>0</v>
      </c>
      <c r="BK233" s="297">
        <v>8405</v>
      </c>
      <c r="BL233" s="299">
        <v>11464</v>
      </c>
      <c r="BM233" s="297">
        <v>2866</v>
      </c>
      <c r="BN233" s="297">
        <v>2866</v>
      </c>
      <c r="BO233" s="297">
        <v>2866</v>
      </c>
      <c r="BP233" s="297">
        <v>2866</v>
      </c>
      <c r="BQ233" s="297">
        <v>0</v>
      </c>
      <c r="BR233" s="297">
        <v>0</v>
      </c>
      <c r="BS233" s="297">
        <v>11464</v>
      </c>
      <c r="BT233" s="397">
        <v>35298</v>
      </c>
      <c r="BU233" s="297">
        <v>7254</v>
      </c>
      <c r="BV233" s="297">
        <v>7254</v>
      </c>
      <c r="BW233" s="297">
        <v>7254</v>
      </c>
      <c r="BX233" s="297">
        <v>7254</v>
      </c>
      <c r="BY233" s="297">
        <v>6282</v>
      </c>
      <c r="BZ233" s="297">
        <v>0</v>
      </c>
      <c r="CA233" s="297">
        <v>35298</v>
      </c>
      <c r="CB233" s="299">
        <v>111292.15877421001</v>
      </c>
      <c r="CC233" s="297">
        <v>98585</v>
      </c>
      <c r="CD233" s="297">
        <v>7658</v>
      </c>
      <c r="CE233" s="297">
        <v>5049</v>
      </c>
      <c r="CF233" s="297">
        <v>0</v>
      </c>
      <c r="CG233" s="297">
        <v>0</v>
      </c>
      <c r="CH233" s="297">
        <v>0</v>
      </c>
      <c r="CI233" s="297">
        <v>111292.15877421001</v>
      </c>
    </row>
    <row r="234" spans="1:87">
      <c r="A234" s="295">
        <v>37000</v>
      </c>
      <c r="B234" s="296" t="s">
        <v>586</v>
      </c>
      <c r="C234" s="299">
        <v>-8029720</v>
      </c>
      <c r="D234" s="297">
        <v>-4361103</v>
      </c>
      <c r="E234" s="297">
        <v>-2077423</v>
      </c>
      <c r="F234" s="297">
        <v>-1636867</v>
      </c>
      <c r="G234" s="297">
        <v>-147468</v>
      </c>
      <c r="H234" s="297">
        <v>0</v>
      </c>
      <c r="I234" s="297">
        <v>-16252581</v>
      </c>
      <c r="J234" s="356">
        <v>51178533</v>
      </c>
      <c r="K234" s="357">
        <v>60876121</v>
      </c>
      <c r="L234" s="357">
        <v>43324577</v>
      </c>
      <c r="M234" s="357">
        <v>41445980</v>
      </c>
      <c r="N234" s="357">
        <v>64089659</v>
      </c>
      <c r="O234" s="356">
        <v>5048434</v>
      </c>
      <c r="P234" s="357">
        <v>2028977.73</v>
      </c>
      <c r="Q234" s="357">
        <v>3019456.27</v>
      </c>
      <c r="R234" s="398">
        <v>6.6799999999999998E-2</v>
      </c>
      <c r="S234" s="399">
        <v>1.6554278E-3</v>
      </c>
      <c r="T234" s="400">
        <v>51178533</v>
      </c>
      <c r="U234" s="400">
        <v>30373918.113772456</v>
      </c>
      <c r="V234" s="401">
        <v>1.6849499892736624</v>
      </c>
      <c r="W234" s="401">
        <v>7.7152503694909322E-2</v>
      </c>
      <c r="X234" s="397">
        <v>260219</v>
      </c>
      <c r="Y234" s="297">
        <v>135656</v>
      </c>
      <c r="Z234" s="297">
        <v>41521</v>
      </c>
      <c r="AA234" s="297">
        <v>41521</v>
      </c>
      <c r="AB234" s="297">
        <v>41521</v>
      </c>
      <c r="AC234" s="297">
        <v>0</v>
      </c>
      <c r="AD234" s="297">
        <v>0</v>
      </c>
      <c r="AE234" s="297">
        <v>260219</v>
      </c>
      <c r="AF234" s="299">
        <v>7584568</v>
      </c>
      <c r="AG234" s="299">
        <v>2228698</v>
      </c>
      <c r="AH234" s="299">
        <v>2228698</v>
      </c>
      <c r="AI234" s="299">
        <v>1654498</v>
      </c>
      <c r="AJ234" s="299">
        <v>736337</v>
      </c>
      <c r="AK234" s="299">
        <v>736337</v>
      </c>
      <c r="AL234" s="299">
        <v>0</v>
      </c>
      <c r="AM234" s="297">
        <v>7584568</v>
      </c>
      <c r="AN234" s="397">
        <v>4185963</v>
      </c>
      <c r="AO234" s="297">
        <v>1038591</v>
      </c>
      <c r="AP234" s="297">
        <v>1038591</v>
      </c>
      <c r="AQ234" s="297">
        <v>1038591</v>
      </c>
      <c r="AR234" s="297">
        <v>535095</v>
      </c>
      <c r="AS234" s="297">
        <v>535095</v>
      </c>
      <c r="AT234" s="297">
        <v>0</v>
      </c>
      <c r="AU234" s="297">
        <v>4185963</v>
      </c>
      <c r="AV234" s="299">
        <v>12437496</v>
      </c>
      <c r="AW234" s="297">
        <v>6198773</v>
      </c>
      <c r="AX234" s="297">
        <v>3209307</v>
      </c>
      <c r="AY234" s="297">
        <v>1514708</v>
      </c>
      <c r="AZ234" s="297">
        <v>1514708</v>
      </c>
      <c r="BA234" s="297">
        <v>0</v>
      </c>
      <c r="BB234" s="297">
        <v>0</v>
      </c>
      <c r="BC234" s="297">
        <v>12437496</v>
      </c>
      <c r="BD234" s="397">
        <v>71950</v>
      </c>
      <c r="BE234" s="297">
        <v>29835</v>
      </c>
      <c r="BF234" s="297">
        <v>24784</v>
      </c>
      <c r="BG234" s="297">
        <v>17331</v>
      </c>
      <c r="BH234" s="297">
        <v>0</v>
      </c>
      <c r="BI234" s="297">
        <v>0</v>
      </c>
      <c r="BJ234" s="297">
        <v>0</v>
      </c>
      <c r="BK234" s="297">
        <v>71950</v>
      </c>
      <c r="BL234" s="299">
        <v>98128</v>
      </c>
      <c r="BM234" s="297">
        <v>24532</v>
      </c>
      <c r="BN234" s="297">
        <v>24532</v>
      </c>
      <c r="BO234" s="297">
        <v>24532</v>
      </c>
      <c r="BP234" s="297">
        <v>24532</v>
      </c>
      <c r="BQ234" s="297">
        <v>0</v>
      </c>
      <c r="BR234" s="297">
        <v>0</v>
      </c>
      <c r="BS234" s="297">
        <v>98128</v>
      </c>
      <c r="BT234" s="397">
        <v>302151</v>
      </c>
      <c r="BU234" s="297">
        <v>62094</v>
      </c>
      <c r="BV234" s="297">
        <v>62094</v>
      </c>
      <c r="BW234" s="297">
        <v>62094</v>
      </c>
      <c r="BX234" s="297">
        <v>62094</v>
      </c>
      <c r="BY234" s="297">
        <v>53774</v>
      </c>
      <c r="BZ234" s="297">
        <v>0</v>
      </c>
      <c r="CA234" s="297">
        <v>302151</v>
      </c>
      <c r="CB234" s="299">
        <v>952670.72217017994</v>
      </c>
      <c r="CC234" s="297">
        <v>843893</v>
      </c>
      <c r="CD234" s="297">
        <v>65556</v>
      </c>
      <c r="CE234" s="297">
        <v>43222</v>
      </c>
      <c r="CF234" s="297">
        <v>0</v>
      </c>
      <c r="CG234" s="297">
        <v>0</v>
      </c>
      <c r="CH234" s="297">
        <v>0</v>
      </c>
      <c r="CI234" s="297">
        <v>952670.72217017994</v>
      </c>
    </row>
    <row r="235" spans="1:87" ht="31.5">
      <c r="A235" s="295">
        <v>37001</v>
      </c>
      <c r="B235" s="296" t="s">
        <v>732</v>
      </c>
      <c r="C235" s="299">
        <v>344654</v>
      </c>
      <c r="D235" s="297">
        <v>391045</v>
      </c>
      <c r="E235" s="297">
        <v>382467</v>
      </c>
      <c r="F235" s="297">
        <v>253956</v>
      </c>
      <c r="G235" s="297">
        <v>146276</v>
      </c>
      <c r="H235" s="297">
        <v>0</v>
      </c>
      <c r="I235" s="297">
        <v>1518398</v>
      </c>
      <c r="J235" s="356">
        <v>5126427</v>
      </c>
      <c r="K235" s="357">
        <v>6097810</v>
      </c>
      <c r="L235" s="357">
        <v>4339716</v>
      </c>
      <c r="M235" s="357">
        <v>4151541</v>
      </c>
      <c r="N235" s="357">
        <v>6419702</v>
      </c>
      <c r="O235" s="356">
        <v>505689</v>
      </c>
      <c r="P235" s="357">
        <v>193697.99</v>
      </c>
      <c r="Q235" s="357">
        <v>311991.01</v>
      </c>
      <c r="R235" s="398">
        <v>6.6799999999999998E-2</v>
      </c>
      <c r="S235" s="399">
        <v>1.6582009999999999E-4</v>
      </c>
      <c r="T235" s="400">
        <v>5126427</v>
      </c>
      <c r="U235" s="400">
        <v>2899670.5089820358</v>
      </c>
      <c r="V235" s="401">
        <v>1.7679343167164514</v>
      </c>
      <c r="W235" s="401">
        <v>7.7152503694909322E-2</v>
      </c>
      <c r="X235" s="397">
        <v>2412716</v>
      </c>
      <c r="Y235" s="297">
        <v>939316</v>
      </c>
      <c r="Z235" s="297">
        <v>608802</v>
      </c>
      <c r="AA235" s="297">
        <v>428989</v>
      </c>
      <c r="AB235" s="297">
        <v>348319</v>
      </c>
      <c r="AC235" s="297">
        <v>87290</v>
      </c>
      <c r="AD235" s="297">
        <v>0</v>
      </c>
      <c r="AE235" s="297">
        <v>2412716</v>
      </c>
      <c r="AF235" s="299">
        <v>0</v>
      </c>
      <c r="AG235" s="299">
        <v>0</v>
      </c>
      <c r="AH235" s="299">
        <v>0</v>
      </c>
      <c r="AI235" s="299">
        <v>0</v>
      </c>
      <c r="AJ235" s="299">
        <v>0</v>
      </c>
      <c r="AK235" s="299">
        <v>0</v>
      </c>
      <c r="AL235" s="299">
        <v>0</v>
      </c>
      <c r="AM235" s="297">
        <v>0</v>
      </c>
      <c r="AN235" s="397">
        <v>419298</v>
      </c>
      <c r="AO235" s="297">
        <v>104033</v>
      </c>
      <c r="AP235" s="297">
        <v>104033</v>
      </c>
      <c r="AQ235" s="297">
        <v>104033</v>
      </c>
      <c r="AR235" s="297">
        <v>53599</v>
      </c>
      <c r="AS235" s="297">
        <v>53599</v>
      </c>
      <c r="AT235" s="297">
        <v>0</v>
      </c>
      <c r="AU235" s="297">
        <v>419298</v>
      </c>
      <c r="AV235" s="299">
        <v>1245833</v>
      </c>
      <c r="AW235" s="297">
        <v>620916</v>
      </c>
      <c r="AX235" s="297">
        <v>321468</v>
      </c>
      <c r="AY235" s="297">
        <v>151725</v>
      </c>
      <c r="AZ235" s="297">
        <v>151725</v>
      </c>
      <c r="BA235" s="297">
        <v>0</v>
      </c>
      <c r="BB235" s="297">
        <v>0</v>
      </c>
      <c r="BC235" s="297">
        <v>1245833</v>
      </c>
      <c r="BD235" s="397">
        <v>7207</v>
      </c>
      <c r="BE235" s="297">
        <v>2988</v>
      </c>
      <c r="BF235" s="297">
        <v>2483</v>
      </c>
      <c r="BG235" s="297">
        <v>1736</v>
      </c>
      <c r="BH235" s="297">
        <v>0</v>
      </c>
      <c r="BI235" s="297">
        <v>0</v>
      </c>
      <c r="BJ235" s="297">
        <v>0</v>
      </c>
      <c r="BK235" s="297">
        <v>7207</v>
      </c>
      <c r="BL235" s="299">
        <v>9828</v>
      </c>
      <c r="BM235" s="297">
        <v>2457</v>
      </c>
      <c r="BN235" s="297">
        <v>2457</v>
      </c>
      <c r="BO235" s="297">
        <v>2457</v>
      </c>
      <c r="BP235" s="297">
        <v>2457</v>
      </c>
      <c r="BQ235" s="297">
        <v>0</v>
      </c>
      <c r="BR235" s="297">
        <v>0</v>
      </c>
      <c r="BS235" s="297">
        <v>9828</v>
      </c>
      <c r="BT235" s="397">
        <v>30266</v>
      </c>
      <c r="BU235" s="297">
        <v>6220</v>
      </c>
      <c r="BV235" s="297">
        <v>6220</v>
      </c>
      <c r="BW235" s="297">
        <v>6220</v>
      </c>
      <c r="BX235" s="297">
        <v>6220</v>
      </c>
      <c r="BY235" s="297">
        <v>5386</v>
      </c>
      <c r="BZ235" s="297">
        <v>0</v>
      </c>
      <c r="CA235" s="297">
        <v>30266</v>
      </c>
      <c r="CB235" s="299">
        <v>95426.665190309999</v>
      </c>
      <c r="CC235" s="297">
        <v>84531</v>
      </c>
      <c r="CD235" s="297">
        <v>6567</v>
      </c>
      <c r="CE235" s="297">
        <v>4329</v>
      </c>
      <c r="CF235" s="297">
        <v>0</v>
      </c>
      <c r="CG235" s="297">
        <v>0</v>
      </c>
      <c r="CH235" s="297">
        <v>0</v>
      </c>
      <c r="CI235" s="297">
        <v>95426.665190309999</v>
      </c>
    </row>
    <row r="236" spans="1:87">
      <c r="A236" s="295">
        <v>37005</v>
      </c>
      <c r="B236" s="296" t="s">
        <v>587</v>
      </c>
      <c r="C236" s="299">
        <v>-1535403</v>
      </c>
      <c r="D236" s="297">
        <v>-333607</v>
      </c>
      <c r="E236" s="297">
        <v>151585</v>
      </c>
      <c r="F236" s="297">
        <v>124693</v>
      </c>
      <c r="G236" s="297">
        <v>449756</v>
      </c>
      <c r="H236" s="297">
        <v>0</v>
      </c>
      <c r="I236" s="297">
        <v>-1142976</v>
      </c>
      <c r="J236" s="356">
        <v>14965543</v>
      </c>
      <c r="K236" s="357">
        <v>17801296</v>
      </c>
      <c r="L236" s="357">
        <v>12668902</v>
      </c>
      <c r="M236" s="357">
        <v>12119566</v>
      </c>
      <c r="N236" s="357">
        <v>18740994</v>
      </c>
      <c r="O236" s="356">
        <v>1476255</v>
      </c>
      <c r="P236" s="357">
        <v>637715.49</v>
      </c>
      <c r="Q236" s="357">
        <v>838539.51</v>
      </c>
      <c r="R236" s="398">
        <v>6.6799999999999998E-2</v>
      </c>
      <c r="S236" s="399">
        <v>4.8407749999999997E-4</v>
      </c>
      <c r="T236" s="400">
        <v>14965543</v>
      </c>
      <c r="U236" s="400">
        <v>9546639.0718562882</v>
      </c>
      <c r="V236" s="401">
        <v>1.5676242588995288</v>
      </c>
      <c r="W236" s="401">
        <v>7.7152503694909322E-2</v>
      </c>
      <c r="X236" s="397">
        <v>1907606</v>
      </c>
      <c r="Y236" s="297">
        <v>414857</v>
      </c>
      <c r="Z236" s="297">
        <v>414857</v>
      </c>
      <c r="AA236" s="297">
        <v>400166</v>
      </c>
      <c r="AB236" s="297">
        <v>400166</v>
      </c>
      <c r="AC236" s="297">
        <v>277560</v>
      </c>
      <c r="AD236" s="297">
        <v>0</v>
      </c>
      <c r="AE236" s="297">
        <v>1907606</v>
      </c>
      <c r="AF236" s="299">
        <v>439802</v>
      </c>
      <c r="AG236" s="299">
        <v>214266</v>
      </c>
      <c r="AH236" s="299">
        <v>112768</v>
      </c>
      <c r="AI236" s="299">
        <v>112768</v>
      </c>
      <c r="AJ236" s="299">
        <v>0</v>
      </c>
      <c r="AK236" s="299">
        <v>0</v>
      </c>
      <c r="AL236" s="299">
        <v>0</v>
      </c>
      <c r="AM236" s="297">
        <v>439802</v>
      </c>
      <c r="AN236" s="397">
        <v>1224053</v>
      </c>
      <c r="AO236" s="297">
        <v>303703</v>
      </c>
      <c r="AP236" s="297">
        <v>303703</v>
      </c>
      <c r="AQ236" s="297">
        <v>303703</v>
      </c>
      <c r="AR236" s="297">
        <v>156472</v>
      </c>
      <c r="AS236" s="297">
        <v>156472</v>
      </c>
      <c r="AT236" s="297">
        <v>0</v>
      </c>
      <c r="AU236" s="297">
        <v>1224053</v>
      </c>
      <c r="AV236" s="299">
        <v>3636952</v>
      </c>
      <c r="AW236" s="297">
        <v>1812635</v>
      </c>
      <c r="AX236" s="297">
        <v>938460</v>
      </c>
      <c r="AY236" s="297">
        <v>442928</v>
      </c>
      <c r="AZ236" s="297">
        <v>442928</v>
      </c>
      <c r="BA236" s="297">
        <v>0</v>
      </c>
      <c r="BB236" s="297">
        <v>0</v>
      </c>
      <c r="BC236" s="297">
        <v>3636952</v>
      </c>
      <c r="BD236" s="397">
        <v>21039</v>
      </c>
      <c r="BE236" s="297">
        <v>8724</v>
      </c>
      <c r="BF236" s="297">
        <v>7247</v>
      </c>
      <c r="BG236" s="297">
        <v>5068</v>
      </c>
      <c r="BH236" s="297">
        <v>0</v>
      </c>
      <c r="BI236" s="297">
        <v>0</v>
      </c>
      <c r="BJ236" s="297">
        <v>0</v>
      </c>
      <c r="BK236" s="297">
        <v>21039</v>
      </c>
      <c r="BL236" s="299">
        <v>28696</v>
      </c>
      <c r="BM236" s="297">
        <v>7174</v>
      </c>
      <c r="BN236" s="297">
        <v>7174</v>
      </c>
      <c r="BO236" s="297">
        <v>7174</v>
      </c>
      <c r="BP236" s="297">
        <v>7174</v>
      </c>
      <c r="BQ236" s="297">
        <v>0</v>
      </c>
      <c r="BR236" s="297">
        <v>0</v>
      </c>
      <c r="BS236" s="297">
        <v>28696</v>
      </c>
      <c r="BT236" s="397">
        <v>88354</v>
      </c>
      <c r="BU236" s="297">
        <v>18157</v>
      </c>
      <c r="BV236" s="297">
        <v>18157</v>
      </c>
      <c r="BW236" s="297">
        <v>18157</v>
      </c>
      <c r="BX236" s="297">
        <v>18157</v>
      </c>
      <c r="BY236" s="297">
        <v>15724</v>
      </c>
      <c r="BZ236" s="297">
        <v>0</v>
      </c>
      <c r="CA236" s="297">
        <v>88354</v>
      </c>
      <c r="CB236" s="299">
        <v>278578.42034025001</v>
      </c>
      <c r="CC236" s="297">
        <v>246770</v>
      </c>
      <c r="CD236" s="297">
        <v>19170</v>
      </c>
      <c r="CE236" s="297">
        <v>12639</v>
      </c>
      <c r="CF236" s="297">
        <v>0</v>
      </c>
      <c r="CG236" s="297">
        <v>0</v>
      </c>
      <c r="CH236" s="297">
        <v>0</v>
      </c>
      <c r="CI236" s="297">
        <v>278578.42034025001</v>
      </c>
    </row>
    <row r="237" spans="1:87">
      <c r="A237" s="295">
        <v>37100</v>
      </c>
      <c r="B237" s="296" t="s">
        <v>588</v>
      </c>
      <c r="C237" s="299">
        <v>-9234850</v>
      </c>
      <c r="D237" s="297">
        <v>-3731851</v>
      </c>
      <c r="E237" s="297">
        <v>-432584</v>
      </c>
      <c r="F237" s="297">
        <v>-1482589</v>
      </c>
      <c r="G237" s="297">
        <v>887360</v>
      </c>
      <c r="H237" s="297">
        <v>0</v>
      </c>
      <c r="I237" s="297">
        <v>-13994514</v>
      </c>
      <c r="J237" s="356">
        <v>92235177</v>
      </c>
      <c r="K237" s="357">
        <v>109712402</v>
      </c>
      <c r="L237" s="357">
        <v>78080590</v>
      </c>
      <c r="M237" s="357">
        <v>74694937</v>
      </c>
      <c r="N237" s="357">
        <v>115503918</v>
      </c>
      <c r="O237" s="356">
        <v>9098409</v>
      </c>
      <c r="P237" s="357">
        <v>3441146.33</v>
      </c>
      <c r="Q237" s="357">
        <v>5657262.6699999999</v>
      </c>
      <c r="R237" s="398">
        <v>6.6799999999999998E-2</v>
      </c>
      <c r="S237" s="399">
        <v>2.9834516E-3</v>
      </c>
      <c r="T237" s="400">
        <v>92235177</v>
      </c>
      <c r="U237" s="400">
        <v>51514166.616766468</v>
      </c>
      <c r="V237" s="401">
        <v>1.7904817850625956</v>
      </c>
      <c r="W237" s="401">
        <v>7.7152503694909322E-2</v>
      </c>
      <c r="X237" s="397">
        <v>3402530</v>
      </c>
      <c r="Y237" s="297">
        <v>1856689</v>
      </c>
      <c r="Z237" s="297">
        <v>578365</v>
      </c>
      <c r="AA237" s="297">
        <v>578365</v>
      </c>
      <c r="AB237" s="297">
        <v>389111</v>
      </c>
      <c r="AC237" s="297">
        <v>0</v>
      </c>
      <c r="AD237" s="297">
        <v>0</v>
      </c>
      <c r="AE237" s="297">
        <v>3402530</v>
      </c>
      <c r="AF237" s="299">
        <v>1306369</v>
      </c>
      <c r="AG237" s="299">
        <v>392315</v>
      </c>
      <c r="AH237" s="299">
        <v>392315</v>
      </c>
      <c r="AI237" s="299">
        <v>173913</v>
      </c>
      <c r="AJ237" s="299">
        <v>173913</v>
      </c>
      <c r="AK237" s="299">
        <v>173913</v>
      </c>
      <c r="AL237" s="299">
        <v>0</v>
      </c>
      <c r="AM237" s="297">
        <v>1306369</v>
      </c>
      <c r="AN237" s="397">
        <v>7544043</v>
      </c>
      <c r="AO237" s="297">
        <v>1871774</v>
      </c>
      <c r="AP237" s="297">
        <v>1871774</v>
      </c>
      <c r="AQ237" s="297">
        <v>1871774</v>
      </c>
      <c r="AR237" s="297">
        <v>964361</v>
      </c>
      <c r="AS237" s="297">
        <v>964361</v>
      </c>
      <c r="AT237" s="297">
        <v>0</v>
      </c>
      <c r="AU237" s="297">
        <v>7544043</v>
      </c>
      <c r="AV237" s="299">
        <v>22415153</v>
      </c>
      <c r="AW237" s="297">
        <v>11171577</v>
      </c>
      <c r="AX237" s="297">
        <v>5783889</v>
      </c>
      <c r="AY237" s="297">
        <v>2729843</v>
      </c>
      <c r="AZ237" s="297">
        <v>2729843</v>
      </c>
      <c r="BA237" s="297">
        <v>0</v>
      </c>
      <c r="BB237" s="297">
        <v>0</v>
      </c>
      <c r="BC237" s="297">
        <v>22415153</v>
      </c>
      <c r="BD237" s="397">
        <v>129670</v>
      </c>
      <c r="BE237" s="297">
        <v>53769</v>
      </c>
      <c r="BF237" s="297">
        <v>44667</v>
      </c>
      <c r="BG237" s="297">
        <v>31234</v>
      </c>
      <c r="BH237" s="297">
        <v>0</v>
      </c>
      <c r="BI237" s="297">
        <v>0</v>
      </c>
      <c r="BJ237" s="297">
        <v>0</v>
      </c>
      <c r="BK237" s="297">
        <v>129670</v>
      </c>
      <c r="BL237" s="299">
        <v>176852</v>
      </c>
      <c r="BM237" s="297">
        <v>44213</v>
      </c>
      <c r="BN237" s="297">
        <v>44213</v>
      </c>
      <c r="BO237" s="297">
        <v>44213</v>
      </c>
      <c r="BP237" s="297">
        <v>44213</v>
      </c>
      <c r="BQ237" s="297">
        <v>0</v>
      </c>
      <c r="BR237" s="297">
        <v>0</v>
      </c>
      <c r="BS237" s="297">
        <v>176852</v>
      </c>
      <c r="BT237" s="397">
        <v>544543</v>
      </c>
      <c r="BU237" s="297">
        <v>111908</v>
      </c>
      <c r="BV237" s="297">
        <v>111908</v>
      </c>
      <c r="BW237" s="297">
        <v>111908</v>
      </c>
      <c r="BX237" s="297">
        <v>111908</v>
      </c>
      <c r="BY237" s="297">
        <v>96912</v>
      </c>
      <c r="BZ237" s="297">
        <v>0</v>
      </c>
      <c r="CA237" s="297">
        <v>544543</v>
      </c>
      <c r="CB237" s="299">
        <v>1716925.9754679601</v>
      </c>
      <c r="CC237" s="297">
        <v>1520883</v>
      </c>
      <c r="CD237" s="297">
        <v>118147</v>
      </c>
      <c r="CE237" s="297">
        <v>77895</v>
      </c>
      <c r="CF237" s="297">
        <v>0</v>
      </c>
      <c r="CG237" s="297">
        <v>0</v>
      </c>
      <c r="CH237" s="297">
        <v>0</v>
      </c>
      <c r="CI237" s="297">
        <v>1716925.9754679601</v>
      </c>
    </row>
    <row r="238" spans="1:87">
      <c r="A238" s="295">
        <v>37200</v>
      </c>
      <c r="B238" s="296" t="s">
        <v>589</v>
      </c>
      <c r="C238" s="299">
        <v>-2433800</v>
      </c>
      <c r="D238" s="297">
        <v>-1420032</v>
      </c>
      <c r="E238" s="297">
        <v>-647126</v>
      </c>
      <c r="F238" s="297">
        <v>-703577</v>
      </c>
      <c r="G238" s="297">
        <v>-163740</v>
      </c>
      <c r="H238" s="297">
        <v>0</v>
      </c>
      <c r="I238" s="297">
        <v>-5368275</v>
      </c>
      <c r="J238" s="356">
        <v>17273516</v>
      </c>
      <c r="K238" s="357">
        <v>20546596</v>
      </c>
      <c r="L238" s="357">
        <v>14622689</v>
      </c>
      <c r="M238" s="357">
        <v>13988635</v>
      </c>
      <c r="N238" s="357">
        <v>21631213</v>
      </c>
      <c r="O238" s="356">
        <v>1703922</v>
      </c>
      <c r="P238" s="357">
        <v>723784.67</v>
      </c>
      <c r="Q238" s="357">
        <v>980137.33</v>
      </c>
      <c r="R238" s="398">
        <v>6.6799999999999998E-2</v>
      </c>
      <c r="S238" s="399">
        <v>5.5873149999999998E-4</v>
      </c>
      <c r="T238" s="400">
        <v>17273516</v>
      </c>
      <c r="U238" s="400">
        <v>10835099.850299401</v>
      </c>
      <c r="V238" s="401">
        <v>1.5942184417915344</v>
      </c>
      <c r="W238" s="401">
        <v>7.7152503694909322E-2</v>
      </c>
      <c r="X238" s="397">
        <v>256217</v>
      </c>
      <c r="Y238" s="297">
        <v>256217</v>
      </c>
      <c r="Z238" s="297">
        <v>0</v>
      </c>
      <c r="AA238" s="297">
        <v>0</v>
      </c>
      <c r="AB238" s="297">
        <v>0</v>
      </c>
      <c r="AC238" s="297">
        <v>0</v>
      </c>
      <c r="AD238" s="297">
        <v>0</v>
      </c>
      <c r="AE238" s="297">
        <v>256217</v>
      </c>
      <c r="AF238" s="299">
        <v>2611082</v>
      </c>
      <c r="AG238" s="299">
        <v>686300</v>
      </c>
      <c r="AH238" s="299">
        <v>686300</v>
      </c>
      <c r="AI238" s="299">
        <v>490369</v>
      </c>
      <c r="AJ238" s="299">
        <v>385621</v>
      </c>
      <c r="AK238" s="299">
        <v>362492</v>
      </c>
      <c r="AL238" s="299">
        <v>0</v>
      </c>
      <c r="AM238" s="297">
        <v>2611082</v>
      </c>
      <c r="AN238" s="397">
        <v>1412825</v>
      </c>
      <c r="AO238" s="297">
        <v>350540</v>
      </c>
      <c r="AP238" s="297">
        <v>350540</v>
      </c>
      <c r="AQ238" s="297">
        <v>350540</v>
      </c>
      <c r="AR238" s="297">
        <v>180603</v>
      </c>
      <c r="AS238" s="297">
        <v>180603</v>
      </c>
      <c r="AT238" s="297">
        <v>0</v>
      </c>
      <c r="AU238" s="297">
        <v>1412825</v>
      </c>
      <c r="AV238" s="299">
        <v>4197840</v>
      </c>
      <c r="AW238" s="297">
        <v>2092178</v>
      </c>
      <c r="AX238" s="297">
        <v>1083189</v>
      </c>
      <c r="AY238" s="297">
        <v>511236</v>
      </c>
      <c r="AZ238" s="297">
        <v>511236</v>
      </c>
      <c r="BA238" s="297">
        <v>0</v>
      </c>
      <c r="BB238" s="297">
        <v>0</v>
      </c>
      <c r="BC238" s="297">
        <v>4197840</v>
      </c>
      <c r="BD238" s="397">
        <v>24284</v>
      </c>
      <c r="BE238" s="297">
        <v>10070</v>
      </c>
      <c r="BF238" s="297">
        <v>8365</v>
      </c>
      <c r="BG238" s="297">
        <v>5849</v>
      </c>
      <c r="BH238" s="297">
        <v>0</v>
      </c>
      <c r="BI238" s="297">
        <v>0</v>
      </c>
      <c r="BJ238" s="297">
        <v>0</v>
      </c>
      <c r="BK238" s="297">
        <v>24284</v>
      </c>
      <c r="BL238" s="299">
        <v>33120</v>
      </c>
      <c r="BM238" s="297">
        <v>8280</v>
      </c>
      <c r="BN238" s="297">
        <v>8280</v>
      </c>
      <c r="BO238" s="297">
        <v>8280</v>
      </c>
      <c r="BP238" s="297">
        <v>8280</v>
      </c>
      <c r="BQ238" s="297">
        <v>0</v>
      </c>
      <c r="BR238" s="297">
        <v>0</v>
      </c>
      <c r="BS238" s="297">
        <v>33120</v>
      </c>
      <c r="BT238" s="397">
        <v>101980</v>
      </c>
      <c r="BU238" s="297">
        <v>20958</v>
      </c>
      <c r="BV238" s="297">
        <v>20958</v>
      </c>
      <c r="BW238" s="297">
        <v>20958</v>
      </c>
      <c r="BX238" s="297">
        <v>20958</v>
      </c>
      <c r="BY238" s="297">
        <v>18149</v>
      </c>
      <c r="BZ238" s="297">
        <v>0</v>
      </c>
      <c r="CA238" s="297">
        <v>101980</v>
      </c>
      <c r="CB238" s="299">
        <v>321540.53568764997</v>
      </c>
      <c r="CC238" s="297">
        <v>284826</v>
      </c>
      <c r="CD238" s="297">
        <v>22126</v>
      </c>
      <c r="CE238" s="297">
        <v>14588</v>
      </c>
      <c r="CF238" s="297">
        <v>0</v>
      </c>
      <c r="CG238" s="297">
        <v>0</v>
      </c>
      <c r="CH238" s="297">
        <v>0</v>
      </c>
      <c r="CI238" s="297">
        <v>321540.53568764997</v>
      </c>
    </row>
    <row r="239" spans="1:87">
      <c r="A239" s="295">
        <v>37300</v>
      </c>
      <c r="B239" s="296" t="s">
        <v>590</v>
      </c>
      <c r="C239" s="299">
        <v>-6381317</v>
      </c>
      <c r="D239" s="297">
        <v>-3699997</v>
      </c>
      <c r="E239" s="297">
        <v>-2017432</v>
      </c>
      <c r="F239" s="297">
        <v>-2006718</v>
      </c>
      <c r="G239" s="297">
        <v>31460</v>
      </c>
      <c r="H239" s="297">
        <v>0</v>
      </c>
      <c r="I239" s="297">
        <v>-14074004</v>
      </c>
      <c r="J239" s="356">
        <v>46340205</v>
      </c>
      <c r="K239" s="357">
        <v>55121001</v>
      </c>
      <c r="L239" s="357">
        <v>39228749</v>
      </c>
      <c r="M239" s="357">
        <v>37527751</v>
      </c>
      <c r="N239" s="357">
        <v>58030737</v>
      </c>
      <c r="O239" s="356">
        <v>4571164</v>
      </c>
      <c r="P239" s="357">
        <v>1752595.4</v>
      </c>
      <c r="Q239" s="357">
        <v>2818568.6</v>
      </c>
      <c r="R239" s="398">
        <v>6.6799999999999998E-2</v>
      </c>
      <c r="S239" s="399">
        <v>1.4989266E-3</v>
      </c>
      <c r="T239" s="400">
        <v>46340205</v>
      </c>
      <c r="U239" s="400">
        <v>26236458.083832335</v>
      </c>
      <c r="V239" s="401">
        <v>1.7662523215569321</v>
      </c>
      <c r="W239" s="401">
        <v>7.7152503694909322E-2</v>
      </c>
      <c r="X239" s="397">
        <v>725708</v>
      </c>
      <c r="Y239" s="297">
        <v>725708</v>
      </c>
      <c r="Z239" s="297">
        <v>0</v>
      </c>
      <c r="AA239" s="297">
        <v>0</v>
      </c>
      <c r="AB239" s="297">
        <v>0</v>
      </c>
      <c r="AC239" s="297">
        <v>0</v>
      </c>
      <c r="AD239" s="297">
        <v>0</v>
      </c>
      <c r="AE239" s="297">
        <v>725708</v>
      </c>
      <c r="AF239" s="299">
        <v>6715539</v>
      </c>
      <c r="AG239" s="299">
        <v>1731590</v>
      </c>
      <c r="AH239" s="299">
        <v>1731590</v>
      </c>
      <c r="AI239" s="299">
        <v>1596894</v>
      </c>
      <c r="AJ239" s="299">
        <v>1153727</v>
      </c>
      <c r="AK239" s="299">
        <v>501738</v>
      </c>
      <c r="AL239" s="299">
        <v>0</v>
      </c>
      <c r="AM239" s="297">
        <v>6715539</v>
      </c>
      <c r="AN239" s="397">
        <v>3790230</v>
      </c>
      <c r="AO239" s="297">
        <v>940405</v>
      </c>
      <c r="AP239" s="297">
        <v>940405</v>
      </c>
      <c r="AQ239" s="297">
        <v>940405</v>
      </c>
      <c r="AR239" s="297">
        <v>484508</v>
      </c>
      <c r="AS239" s="297">
        <v>484508</v>
      </c>
      <c r="AT239" s="297">
        <v>0</v>
      </c>
      <c r="AU239" s="297">
        <v>3790230</v>
      </c>
      <c r="AV239" s="299">
        <v>11261677</v>
      </c>
      <c r="AW239" s="297">
        <v>5612752</v>
      </c>
      <c r="AX239" s="297">
        <v>2905905</v>
      </c>
      <c r="AY239" s="297">
        <v>1371510</v>
      </c>
      <c r="AZ239" s="297">
        <v>1371510</v>
      </c>
      <c r="BA239" s="297">
        <v>0</v>
      </c>
      <c r="BB239" s="297">
        <v>0</v>
      </c>
      <c r="BC239" s="297">
        <v>11261677</v>
      </c>
      <c r="BD239" s="397">
        <v>65147</v>
      </c>
      <c r="BE239" s="297">
        <v>27014</v>
      </c>
      <c r="BF239" s="297">
        <v>22441</v>
      </c>
      <c r="BG239" s="297">
        <v>15692</v>
      </c>
      <c r="BH239" s="297">
        <v>0</v>
      </c>
      <c r="BI239" s="297">
        <v>0</v>
      </c>
      <c r="BJ239" s="297">
        <v>0</v>
      </c>
      <c r="BK239" s="297">
        <v>65147</v>
      </c>
      <c r="BL239" s="299">
        <v>88852</v>
      </c>
      <c r="BM239" s="297">
        <v>22213</v>
      </c>
      <c r="BN239" s="297">
        <v>22213</v>
      </c>
      <c r="BO239" s="297">
        <v>22213</v>
      </c>
      <c r="BP239" s="297">
        <v>22213</v>
      </c>
      <c r="BQ239" s="297">
        <v>0</v>
      </c>
      <c r="BR239" s="297">
        <v>0</v>
      </c>
      <c r="BS239" s="297">
        <v>88852</v>
      </c>
      <c r="BT239" s="397">
        <v>273586</v>
      </c>
      <c r="BU239" s="297">
        <v>56224</v>
      </c>
      <c r="BV239" s="297">
        <v>56224</v>
      </c>
      <c r="BW239" s="297">
        <v>56224</v>
      </c>
      <c r="BX239" s="297">
        <v>56224</v>
      </c>
      <c r="BY239" s="297">
        <v>48690</v>
      </c>
      <c r="BZ239" s="297">
        <v>0</v>
      </c>
      <c r="CA239" s="297">
        <v>273586</v>
      </c>
      <c r="CB239" s="299">
        <v>862606.92644046003</v>
      </c>
      <c r="CC239" s="297">
        <v>764112</v>
      </c>
      <c r="CD239" s="297">
        <v>59359</v>
      </c>
      <c r="CE239" s="297">
        <v>39136</v>
      </c>
      <c r="CF239" s="297">
        <v>0</v>
      </c>
      <c r="CG239" s="297">
        <v>0</v>
      </c>
      <c r="CH239" s="297">
        <v>0</v>
      </c>
      <c r="CI239" s="297">
        <v>862606.92644046003</v>
      </c>
    </row>
    <row r="240" spans="1:87">
      <c r="A240" s="295">
        <v>37301</v>
      </c>
      <c r="B240" s="296" t="s">
        <v>591</v>
      </c>
      <c r="C240" s="299">
        <v>-635116</v>
      </c>
      <c r="D240" s="297">
        <v>-354842</v>
      </c>
      <c r="E240" s="297">
        <v>-107574</v>
      </c>
      <c r="F240" s="297">
        <v>-169752</v>
      </c>
      <c r="G240" s="297">
        <v>17134</v>
      </c>
      <c r="H240" s="297">
        <v>0</v>
      </c>
      <c r="I240" s="297">
        <v>-1250150</v>
      </c>
      <c r="J240" s="356">
        <v>5634274</v>
      </c>
      <c r="K240" s="357">
        <v>6701887</v>
      </c>
      <c r="L240" s="357">
        <v>4769628</v>
      </c>
      <c r="M240" s="357">
        <v>4562812</v>
      </c>
      <c r="N240" s="357">
        <v>7055668</v>
      </c>
      <c r="O240" s="356">
        <v>555785</v>
      </c>
      <c r="P240" s="357">
        <v>222937.89</v>
      </c>
      <c r="Q240" s="357">
        <v>332847.11</v>
      </c>
      <c r="R240" s="398">
        <v>6.6799999999999998E-2</v>
      </c>
      <c r="S240" s="399">
        <v>1.8224699999999999E-4</v>
      </c>
      <c r="T240" s="400">
        <v>5634274</v>
      </c>
      <c r="U240" s="400">
        <v>3337393.562874252</v>
      </c>
      <c r="V240" s="401">
        <v>1.6882258246904551</v>
      </c>
      <c r="W240" s="401">
        <v>7.7152503694909322E-2</v>
      </c>
      <c r="X240" s="397">
        <v>162763</v>
      </c>
      <c r="Y240" s="297">
        <v>143567</v>
      </c>
      <c r="Z240" s="297">
        <v>9598</v>
      </c>
      <c r="AA240" s="297">
        <v>9598</v>
      </c>
      <c r="AB240" s="297">
        <v>0</v>
      </c>
      <c r="AC240" s="297">
        <v>0</v>
      </c>
      <c r="AD240" s="297">
        <v>0</v>
      </c>
      <c r="AE240" s="297">
        <v>162763</v>
      </c>
      <c r="AF240" s="299">
        <v>429999</v>
      </c>
      <c r="AG240" s="299">
        <v>125111</v>
      </c>
      <c r="AH240" s="299">
        <v>125111</v>
      </c>
      <c r="AI240" s="299">
        <v>66041</v>
      </c>
      <c r="AJ240" s="299">
        <v>66041</v>
      </c>
      <c r="AK240" s="299">
        <v>47695</v>
      </c>
      <c r="AL240" s="299">
        <v>0</v>
      </c>
      <c r="AM240" s="297">
        <v>429999</v>
      </c>
      <c r="AN240" s="397">
        <v>460835</v>
      </c>
      <c r="AO240" s="297">
        <v>114339</v>
      </c>
      <c r="AP240" s="297">
        <v>114339</v>
      </c>
      <c r="AQ240" s="297">
        <v>114339</v>
      </c>
      <c r="AR240" s="297">
        <v>58909</v>
      </c>
      <c r="AS240" s="297">
        <v>58909</v>
      </c>
      <c r="AT240" s="297">
        <v>0</v>
      </c>
      <c r="AU240" s="297">
        <v>460835</v>
      </c>
      <c r="AV240" s="299">
        <v>1369251</v>
      </c>
      <c r="AW240" s="297">
        <v>682426</v>
      </c>
      <c r="AX240" s="297">
        <v>353314</v>
      </c>
      <c r="AY240" s="297">
        <v>166755</v>
      </c>
      <c r="AZ240" s="297">
        <v>166755</v>
      </c>
      <c r="BA240" s="297">
        <v>0</v>
      </c>
      <c r="BB240" s="297">
        <v>0</v>
      </c>
      <c r="BC240" s="297">
        <v>1369251</v>
      </c>
      <c r="BD240" s="397">
        <v>7922</v>
      </c>
      <c r="BE240" s="297">
        <v>3285</v>
      </c>
      <c r="BF240" s="297">
        <v>2729</v>
      </c>
      <c r="BG240" s="297">
        <v>1908</v>
      </c>
      <c r="BH240" s="297">
        <v>0</v>
      </c>
      <c r="BI240" s="297">
        <v>0</v>
      </c>
      <c r="BJ240" s="297">
        <v>0</v>
      </c>
      <c r="BK240" s="297">
        <v>7922</v>
      </c>
      <c r="BL240" s="299">
        <v>10804</v>
      </c>
      <c r="BM240" s="297">
        <v>2701</v>
      </c>
      <c r="BN240" s="297">
        <v>2701</v>
      </c>
      <c r="BO240" s="297">
        <v>2701</v>
      </c>
      <c r="BP240" s="297">
        <v>2701</v>
      </c>
      <c r="BQ240" s="297">
        <v>0</v>
      </c>
      <c r="BR240" s="297">
        <v>0</v>
      </c>
      <c r="BS240" s="297">
        <v>10804</v>
      </c>
      <c r="BT240" s="397">
        <v>33264</v>
      </c>
      <c r="BU240" s="297">
        <v>6836</v>
      </c>
      <c r="BV240" s="297">
        <v>6836</v>
      </c>
      <c r="BW240" s="297">
        <v>6836</v>
      </c>
      <c r="BX240" s="297">
        <v>6836</v>
      </c>
      <c r="BY240" s="297">
        <v>5920</v>
      </c>
      <c r="BZ240" s="297">
        <v>0</v>
      </c>
      <c r="CA240" s="297">
        <v>33264</v>
      </c>
      <c r="CB240" s="299">
        <v>104880.0685257</v>
      </c>
      <c r="CC240" s="297">
        <v>92905</v>
      </c>
      <c r="CD240" s="297">
        <v>7217</v>
      </c>
      <c r="CE240" s="297">
        <v>4758</v>
      </c>
      <c r="CF240" s="297">
        <v>0</v>
      </c>
      <c r="CG240" s="297">
        <v>0</v>
      </c>
      <c r="CH240" s="297">
        <v>0</v>
      </c>
      <c r="CI240" s="297">
        <v>104880.0685257</v>
      </c>
    </row>
    <row r="241" spans="1:87">
      <c r="A241" s="295">
        <v>37305</v>
      </c>
      <c r="B241" s="296" t="s">
        <v>592</v>
      </c>
      <c r="C241" s="299">
        <v>-2028884</v>
      </c>
      <c r="D241" s="297">
        <v>-732412</v>
      </c>
      <c r="E241" s="297">
        <v>-303835</v>
      </c>
      <c r="F241" s="297">
        <v>-338138</v>
      </c>
      <c r="G241" s="297">
        <v>190291</v>
      </c>
      <c r="H241" s="297">
        <v>0</v>
      </c>
      <c r="I241" s="297">
        <v>-3212978</v>
      </c>
      <c r="J241" s="356">
        <v>11559328</v>
      </c>
      <c r="K241" s="357">
        <v>13749653</v>
      </c>
      <c r="L241" s="357">
        <v>9785411</v>
      </c>
      <c r="M241" s="357">
        <v>9361106</v>
      </c>
      <c r="N241" s="357">
        <v>14475472</v>
      </c>
      <c r="O241" s="356">
        <v>1140254</v>
      </c>
      <c r="P241" s="357">
        <v>494288.24</v>
      </c>
      <c r="Q241" s="357">
        <v>645965.76</v>
      </c>
      <c r="R241" s="398">
        <v>6.6799999999999998E-2</v>
      </c>
      <c r="S241" s="399">
        <v>3.7389960000000001E-4</v>
      </c>
      <c r="T241" s="400">
        <v>11559328</v>
      </c>
      <c r="U241" s="400">
        <v>7399524.5508982036</v>
      </c>
      <c r="V241" s="401">
        <v>1.5621717206947914</v>
      </c>
      <c r="W241" s="401">
        <v>7.7152503694909322E-2</v>
      </c>
      <c r="X241" s="397">
        <v>286435</v>
      </c>
      <c r="Y241" s="297">
        <v>57287</v>
      </c>
      <c r="Z241" s="297">
        <v>57287</v>
      </c>
      <c r="AA241" s="297">
        <v>57287</v>
      </c>
      <c r="AB241" s="297">
        <v>57287</v>
      </c>
      <c r="AC241" s="297">
        <v>57287</v>
      </c>
      <c r="AD241" s="297">
        <v>0</v>
      </c>
      <c r="AE241" s="297">
        <v>286435</v>
      </c>
      <c r="AF241" s="299">
        <v>1482858</v>
      </c>
      <c r="AG241" s="299">
        <v>745296</v>
      </c>
      <c r="AH241" s="299">
        <v>298690</v>
      </c>
      <c r="AI241" s="299">
        <v>256221</v>
      </c>
      <c r="AJ241" s="299">
        <v>182651</v>
      </c>
      <c r="AK241" s="299">
        <v>0</v>
      </c>
      <c r="AL241" s="299">
        <v>0</v>
      </c>
      <c r="AM241" s="297">
        <v>1482858</v>
      </c>
      <c r="AN241" s="397">
        <v>945454</v>
      </c>
      <c r="AO241" s="297">
        <v>234579</v>
      </c>
      <c r="AP241" s="297">
        <v>234579</v>
      </c>
      <c r="AQ241" s="297">
        <v>234579</v>
      </c>
      <c r="AR241" s="297">
        <v>120858</v>
      </c>
      <c r="AS241" s="297">
        <v>120858</v>
      </c>
      <c r="AT241" s="297">
        <v>0</v>
      </c>
      <c r="AU241" s="297">
        <v>945454</v>
      </c>
      <c r="AV241" s="299">
        <v>2809168</v>
      </c>
      <c r="AW241" s="297">
        <v>1400072</v>
      </c>
      <c r="AX241" s="297">
        <v>724863</v>
      </c>
      <c r="AY241" s="297">
        <v>342116</v>
      </c>
      <c r="AZ241" s="297">
        <v>342116</v>
      </c>
      <c r="BA241" s="297">
        <v>0</v>
      </c>
      <c r="BB241" s="297">
        <v>0</v>
      </c>
      <c r="BC241" s="297">
        <v>2809168</v>
      </c>
      <c r="BD241" s="397">
        <v>16251</v>
      </c>
      <c r="BE241" s="297">
        <v>6739</v>
      </c>
      <c r="BF241" s="297">
        <v>5598</v>
      </c>
      <c r="BG241" s="297">
        <v>3914</v>
      </c>
      <c r="BH241" s="297">
        <v>0</v>
      </c>
      <c r="BI241" s="297">
        <v>0</v>
      </c>
      <c r="BJ241" s="297">
        <v>0</v>
      </c>
      <c r="BK241" s="297">
        <v>16251</v>
      </c>
      <c r="BL241" s="299">
        <v>22164</v>
      </c>
      <c r="BM241" s="297">
        <v>5541</v>
      </c>
      <c r="BN241" s="297">
        <v>5541</v>
      </c>
      <c r="BO241" s="297">
        <v>5541</v>
      </c>
      <c r="BP241" s="297">
        <v>5541</v>
      </c>
      <c r="BQ241" s="297">
        <v>0</v>
      </c>
      <c r="BR241" s="297">
        <v>0</v>
      </c>
      <c r="BS241" s="297">
        <v>22164</v>
      </c>
      <c r="BT241" s="397">
        <v>68245</v>
      </c>
      <c r="BU241" s="297">
        <v>14025</v>
      </c>
      <c r="BV241" s="297">
        <v>14025</v>
      </c>
      <c r="BW241" s="297">
        <v>14025</v>
      </c>
      <c r="BX241" s="297">
        <v>14025</v>
      </c>
      <c r="BY241" s="297">
        <v>12145</v>
      </c>
      <c r="BZ241" s="297">
        <v>0</v>
      </c>
      <c r="CA241" s="297">
        <v>68245</v>
      </c>
      <c r="CB241" s="299">
        <v>215172.90089675999</v>
      </c>
      <c r="CC241" s="297">
        <v>190604</v>
      </c>
      <c r="CD241" s="297">
        <v>14807</v>
      </c>
      <c r="CE241" s="297">
        <v>9762</v>
      </c>
      <c r="CF241" s="297">
        <v>0</v>
      </c>
      <c r="CG241" s="297">
        <v>0</v>
      </c>
      <c r="CH241" s="297">
        <v>0</v>
      </c>
      <c r="CI241" s="297">
        <v>215172.90089675999</v>
      </c>
    </row>
    <row r="242" spans="1:87">
      <c r="A242" s="295">
        <v>37400</v>
      </c>
      <c r="B242" s="296" t="s">
        <v>593</v>
      </c>
      <c r="C242" s="299">
        <v>-30327674</v>
      </c>
      <c r="D242" s="297">
        <v>-13789654</v>
      </c>
      <c r="E242" s="297">
        <v>-4174526</v>
      </c>
      <c r="F242" s="297">
        <v>-6395928</v>
      </c>
      <c r="G242" s="297">
        <v>844785</v>
      </c>
      <c r="H242" s="297">
        <v>0</v>
      </c>
      <c r="I242" s="297">
        <v>-53842997</v>
      </c>
      <c r="J242" s="356">
        <v>241874724</v>
      </c>
      <c r="K242" s="357">
        <v>287706468</v>
      </c>
      <c r="L242" s="357">
        <v>204756167</v>
      </c>
      <c r="M242" s="357">
        <v>195877733</v>
      </c>
      <c r="N242" s="357">
        <v>302893964</v>
      </c>
      <c r="O242" s="356">
        <v>23859390</v>
      </c>
      <c r="P242" s="357">
        <v>8978481.5199999996</v>
      </c>
      <c r="Q242" s="357">
        <v>14880908.48</v>
      </c>
      <c r="R242" s="398">
        <v>6.6799999999999998E-2</v>
      </c>
      <c r="S242" s="399">
        <v>7.8237128000000003E-3</v>
      </c>
      <c r="T242" s="400">
        <v>241874724</v>
      </c>
      <c r="U242" s="400">
        <v>134408405.98802394</v>
      </c>
      <c r="V242" s="401">
        <v>1.7995505729124674</v>
      </c>
      <c r="W242" s="401">
        <v>7.7152503694909322E-2</v>
      </c>
      <c r="X242" s="397">
        <v>1245115</v>
      </c>
      <c r="Y242" s="297">
        <v>1245115</v>
      </c>
      <c r="Z242" s="297">
        <v>0</v>
      </c>
      <c r="AA242" s="297">
        <v>0</v>
      </c>
      <c r="AB242" s="297">
        <v>0</v>
      </c>
      <c r="AC242" s="297">
        <v>0</v>
      </c>
      <c r="AD242" s="297">
        <v>0</v>
      </c>
      <c r="AE242" s="297">
        <v>1245115</v>
      </c>
      <c r="AF242" s="299">
        <v>12892416</v>
      </c>
      <c r="AG242" s="299">
        <v>3515470</v>
      </c>
      <c r="AH242" s="299">
        <v>3515470</v>
      </c>
      <c r="AI242" s="299">
        <v>1979509</v>
      </c>
      <c r="AJ242" s="299">
        <v>1943702</v>
      </c>
      <c r="AK242" s="299">
        <v>1938265</v>
      </c>
      <c r="AL242" s="299">
        <v>0</v>
      </c>
      <c r="AM242" s="297">
        <v>12892416</v>
      </c>
      <c r="AN242" s="397">
        <v>19783270</v>
      </c>
      <c r="AO242" s="297">
        <v>4908483</v>
      </c>
      <c r="AP242" s="297">
        <v>4908483</v>
      </c>
      <c r="AQ242" s="297">
        <v>4908483</v>
      </c>
      <c r="AR242" s="297">
        <v>2528911</v>
      </c>
      <c r="AS242" s="297">
        <v>2528911</v>
      </c>
      <c r="AT242" s="297">
        <v>0</v>
      </c>
      <c r="AU242" s="297">
        <v>19783270</v>
      </c>
      <c r="AV242" s="299">
        <v>58780815</v>
      </c>
      <c r="AW242" s="297">
        <v>29296005</v>
      </c>
      <c r="AX242" s="297">
        <v>15167495</v>
      </c>
      <c r="AY242" s="297">
        <v>7158657</v>
      </c>
      <c r="AZ242" s="297">
        <v>7158657</v>
      </c>
      <c r="BA242" s="297">
        <v>0</v>
      </c>
      <c r="BB242" s="297">
        <v>0</v>
      </c>
      <c r="BC242" s="297">
        <v>58780815</v>
      </c>
      <c r="BD242" s="397">
        <v>340043</v>
      </c>
      <c r="BE242" s="297">
        <v>141001</v>
      </c>
      <c r="BF242" s="297">
        <v>117134</v>
      </c>
      <c r="BG242" s="297">
        <v>81908</v>
      </c>
      <c r="BH242" s="297">
        <v>0</v>
      </c>
      <c r="BI242" s="297">
        <v>0</v>
      </c>
      <c r="BJ242" s="297">
        <v>0</v>
      </c>
      <c r="BK242" s="297">
        <v>340043</v>
      </c>
      <c r="BL242" s="299">
        <v>463772</v>
      </c>
      <c r="BM242" s="297">
        <v>115943</v>
      </c>
      <c r="BN242" s="297">
        <v>115943</v>
      </c>
      <c r="BO242" s="297">
        <v>115943</v>
      </c>
      <c r="BP242" s="297">
        <v>115943</v>
      </c>
      <c r="BQ242" s="297">
        <v>0</v>
      </c>
      <c r="BR242" s="297">
        <v>0</v>
      </c>
      <c r="BS242" s="297">
        <v>463772</v>
      </c>
      <c r="BT242" s="397">
        <v>1427993</v>
      </c>
      <c r="BU242" s="297">
        <v>293463</v>
      </c>
      <c r="BV242" s="297">
        <v>293463</v>
      </c>
      <c r="BW242" s="297">
        <v>293463</v>
      </c>
      <c r="BX242" s="297">
        <v>293463</v>
      </c>
      <c r="BY242" s="297">
        <v>254140</v>
      </c>
      <c r="BZ242" s="297">
        <v>0</v>
      </c>
      <c r="CA242" s="297">
        <v>1427993</v>
      </c>
      <c r="CB242" s="299">
        <v>4502414.4956536805</v>
      </c>
      <c r="CC242" s="297">
        <v>3988318</v>
      </c>
      <c r="CD242" s="297">
        <v>309826</v>
      </c>
      <c r="CE242" s="297">
        <v>204270</v>
      </c>
      <c r="CF242" s="297">
        <v>0</v>
      </c>
      <c r="CG242" s="297">
        <v>0</v>
      </c>
      <c r="CH242" s="297">
        <v>0</v>
      </c>
      <c r="CI242" s="297">
        <v>4502414.4956536805</v>
      </c>
    </row>
    <row r="243" spans="1:87">
      <c r="A243" s="295">
        <v>37405</v>
      </c>
      <c r="B243" s="296" t="s">
        <v>594</v>
      </c>
      <c r="C243" s="299">
        <v>-7158188</v>
      </c>
      <c r="D243" s="297">
        <v>-3152940</v>
      </c>
      <c r="E243" s="297">
        <v>-1860955</v>
      </c>
      <c r="F243" s="297">
        <v>-1434167</v>
      </c>
      <c r="G243" s="297">
        <v>671333</v>
      </c>
      <c r="H243" s="297">
        <v>0</v>
      </c>
      <c r="I243" s="297">
        <v>-12934917</v>
      </c>
      <c r="J243" s="356">
        <v>48734068</v>
      </c>
      <c r="K243" s="357">
        <v>57968465</v>
      </c>
      <c r="L243" s="357">
        <v>41255245</v>
      </c>
      <c r="M243" s="357">
        <v>39466376</v>
      </c>
      <c r="N243" s="357">
        <v>61028514</v>
      </c>
      <c r="O243" s="356">
        <v>4807303</v>
      </c>
      <c r="P243" s="357">
        <v>1970272.02</v>
      </c>
      <c r="Q243" s="357">
        <v>2837030.98</v>
      </c>
      <c r="R243" s="398">
        <v>6.6799999999999998E-2</v>
      </c>
      <c r="S243" s="399">
        <v>1.5763588E-3</v>
      </c>
      <c r="T243" s="400">
        <v>48734068</v>
      </c>
      <c r="U243" s="400">
        <v>29495090.11976048</v>
      </c>
      <c r="V243" s="401">
        <v>1.6522773045317873</v>
      </c>
      <c r="W243" s="401">
        <v>7.7152503694909322E-2</v>
      </c>
      <c r="X243" s="397">
        <v>1224643</v>
      </c>
      <c r="Y243" s="297">
        <v>446435</v>
      </c>
      <c r="Z243" s="297">
        <v>446435</v>
      </c>
      <c r="AA243" s="297">
        <v>110591</v>
      </c>
      <c r="AB243" s="297">
        <v>110591</v>
      </c>
      <c r="AC243" s="297">
        <v>110591</v>
      </c>
      <c r="AD243" s="297">
        <v>0</v>
      </c>
      <c r="AE243" s="297">
        <v>1224643</v>
      </c>
      <c r="AF243" s="299">
        <v>5657771</v>
      </c>
      <c r="AG243" s="299">
        <v>1951501</v>
      </c>
      <c r="AH243" s="299">
        <v>1529284</v>
      </c>
      <c r="AI243" s="299">
        <v>1529284</v>
      </c>
      <c r="AJ243" s="299">
        <v>647702</v>
      </c>
      <c r="AK243" s="299">
        <v>0</v>
      </c>
      <c r="AL243" s="299">
        <v>0</v>
      </c>
      <c r="AM243" s="297">
        <v>5657771</v>
      </c>
      <c r="AN243" s="397">
        <v>3986027</v>
      </c>
      <c r="AO243" s="297">
        <v>988984</v>
      </c>
      <c r="AP243" s="297">
        <v>988984</v>
      </c>
      <c r="AQ243" s="297">
        <v>988984</v>
      </c>
      <c r="AR243" s="297">
        <v>509537</v>
      </c>
      <c r="AS243" s="297">
        <v>509537</v>
      </c>
      <c r="AT243" s="297">
        <v>0</v>
      </c>
      <c r="AU243" s="297">
        <v>3986027</v>
      </c>
      <c r="AV243" s="299">
        <v>11843438</v>
      </c>
      <c r="AW243" s="297">
        <v>5902698</v>
      </c>
      <c r="AX243" s="297">
        <v>3056019</v>
      </c>
      <c r="AY243" s="297">
        <v>1442360</v>
      </c>
      <c r="AZ243" s="297">
        <v>1442360</v>
      </c>
      <c r="BA243" s="297">
        <v>0</v>
      </c>
      <c r="BB243" s="297">
        <v>0</v>
      </c>
      <c r="BC243" s="297">
        <v>11843438</v>
      </c>
      <c r="BD243" s="397">
        <v>68514</v>
      </c>
      <c r="BE243" s="297">
        <v>28410</v>
      </c>
      <c r="BF243" s="297">
        <v>23601</v>
      </c>
      <c r="BG243" s="297">
        <v>16503</v>
      </c>
      <c r="BH243" s="297">
        <v>0</v>
      </c>
      <c r="BI243" s="297">
        <v>0</v>
      </c>
      <c r="BJ243" s="297">
        <v>0</v>
      </c>
      <c r="BK243" s="297">
        <v>68514</v>
      </c>
      <c r="BL243" s="299">
        <v>93444</v>
      </c>
      <c r="BM243" s="297">
        <v>23361</v>
      </c>
      <c r="BN243" s="297">
        <v>23361</v>
      </c>
      <c r="BO243" s="297">
        <v>23361</v>
      </c>
      <c r="BP243" s="297">
        <v>23361</v>
      </c>
      <c r="BQ243" s="297">
        <v>0</v>
      </c>
      <c r="BR243" s="297">
        <v>0</v>
      </c>
      <c r="BS243" s="297">
        <v>93444</v>
      </c>
      <c r="BT243" s="397">
        <v>287719</v>
      </c>
      <c r="BU243" s="297">
        <v>59128</v>
      </c>
      <c r="BV243" s="297">
        <v>59128</v>
      </c>
      <c r="BW243" s="297">
        <v>59128</v>
      </c>
      <c r="BX243" s="297">
        <v>59128</v>
      </c>
      <c r="BY243" s="297">
        <v>51205</v>
      </c>
      <c r="BZ243" s="297">
        <v>0</v>
      </c>
      <c r="CA243" s="297">
        <v>287719</v>
      </c>
      <c r="CB243" s="299">
        <v>907167.84893628</v>
      </c>
      <c r="CC243" s="297">
        <v>803585</v>
      </c>
      <c r="CD243" s="297">
        <v>62425</v>
      </c>
      <c r="CE243" s="297">
        <v>41157</v>
      </c>
      <c r="CF243" s="297">
        <v>0</v>
      </c>
      <c r="CG243" s="297">
        <v>0</v>
      </c>
      <c r="CH243" s="297">
        <v>0</v>
      </c>
      <c r="CI243" s="297">
        <v>907167.84893628</v>
      </c>
    </row>
    <row r="244" spans="1:87">
      <c r="A244" s="295">
        <v>37500</v>
      </c>
      <c r="B244" s="296" t="s">
        <v>595</v>
      </c>
      <c r="C244" s="299">
        <v>-3578142</v>
      </c>
      <c r="D244" s="297">
        <v>-1785801</v>
      </c>
      <c r="E244" s="297">
        <v>-705283</v>
      </c>
      <c r="F244" s="297">
        <v>-791761</v>
      </c>
      <c r="G244" s="297">
        <v>85714</v>
      </c>
      <c r="H244" s="297">
        <v>0</v>
      </c>
      <c r="I244" s="297">
        <v>-6775273</v>
      </c>
      <c r="J244" s="356">
        <v>25148994</v>
      </c>
      <c r="K244" s="357">
        <v>29914363</v>
      </c>
      <c r="L244" s="357">
        <v>21289582</v>
      </c>
      <c r="M244" s="357">
        <v>20366444</v>
      </c>
      <c r="N244" s="357">
        <v>31493487</v>
      </c>
      <c r="O244" s="356">
        <v>2480787</v>
      </c>
      <c r="P244" s="357">
        <v>1044730.69</v>
      </c>
      <c r="Q244" s="357">
        <v>1436056.31</v>
      </c>
      <c r="R244" s="398">
        <v>6.6799999999999998E-2</v>
      </c>
      <c r="S244" s="399">
        <v>8.1347280000000004E-4</v>
      </c>
      <c r="T244" s="400">
        <v>25148994</v>
      </c>
      <c r="U244" s="400">
        <v>15639680.988023952</v>
      </c>
      <c r="V244" s="401">
        <v>1.6080247429124535</v>
      </c>
      <c r="W244" s="401">
        <v>7.7152503694909322E-2</v>
      </c>
      <c r="X244" s="397">
        <v>56666</v>
      </c>
      <c r="Y244" s="297">
        <v>56666</v>
      </c>
      <c r="Z244" s="297">
        <v>0</v>
      </c>
      <c r="AA244" s="297">
        <v>0</v>
      </c>
      <c r="AB244" s="297">
        <v>0</v>
      </c>
      <c r="AC244" s="297">
        <v>0</v>
      </c>
      <c r="AD244" s="297">
        <v>0</v>
      </c>
      <c r="AE244" s="297">
        <v>56666</v>
      </c>
      <c r="AF244" s="299">
        <v>2444629</v>
      </c>
      <c r="AG244" s="299">
        <v>717540</v>
      </c>
      <c r="AH244" s="299">
        <v>717540</v>
      </c>
      <c r="AI244" s="299">
        <v>477055</v>
      </c>
      <c r="AJ244" s="299">
        <v>328840</v>
      </c>
      <c r="AK244" s="299">
        <v>203654</v>
      </c>
      <c r="AL244" s="299">
        <v>0</v>
      </c>
      <c r="AM244" s="297">
        <v>2444629</v>
      </c>
      <c r="AN244" s="397">
        <v>2056971</v>
      </c>
      <c r="AO244" s="297">
        <v>510361</v>
      </c>
      <c r="AP244" s="297">
        <v>510361</v>
      </c>
      <c r="AQ244" s="297">
        <v>510361</v>
      </c>
      <c r="AR244" s="297">
        <v>262944</v>
      </c>
      <c r="AS244" s="297">
        <v>262944</v>
      </c>
      <c r="AT244" s="297">
        <v>0</v>
      </c>
      <c r="AU244" s="297">
        <v>2056971</v>
      </c>
      <c r="AV244" s="299">
        <v>6111752</v>
      </c>
      <c r="AW244" s="297">
        <v>3046061</v>
      </c>
      <c r="AX244" s="297">
        <v>1577045</v>
      </c>
      <c r="AY244" s="297">
        <v>744323</v>
      </c>
      <c r="AZ244" s="297">
        <v>744323</v>
      </c>
      <c r="BA244" s="297">
        <v>0</v>
      </c>
      <c r="BB244" s="297">
        <v>0</v>
      </c>
      <c r="BC244" s="297">
        <v>6111752</v>
      </c>
      <c r="BD244" s="397">
        <v>35356</v>
      </c>
      <c r="BE244" s="297">
        <v>14661</v>
      </c>
      <c r="BF244" s="297">
        <v>12179</v>
      </c>
      <c r="BG244" s="297">
        <v>8516</v>
      </c>
      <c r="BH244" s="297">
        <v>0</v>
      </c>
      <c r="BI244" s="297">
        <v>0</v>
      </c>
      <c r="BJ244" s="297">
        <v>0</v>
      </c>
      <c r="BK244" s="297">
        <v>35356</v>
      </c>
      <c r="BL244" s="299">
        <v>48220</v>
      </c>
      <c r="BM244" s="297">
        <v>12055</v>
      </c>
      <c r="BN244" s="297">
        <v>12055</v>
      </c>
      <c r="BO244" s="297">
        <v>12055</v>
      </c>
      <c r="BP244" s="297">
        <v>12055</v>
      </c>
      <c r="BQ244" s="297">
        <v>0</v>
      </c>
      <c r="BR244" s="297">
        <v>0</v>
      </c>
      <c r="BS244" s="297">
        <v>48220</v>
      </c>
      <c r="BT244" s="397">
        <v>148476</v>
      </c>
      <c r="BU244" s="297">
        <v>30513</v>
      </c>
      <c r="BV244" s="297">
        <v>30513</v>
      </c>
      <c r="BW244" s="297">
        <v>30513</v>
      </c>
      <c r="BX244" s="297">
        <v>30513</v>
      </c>
      <c r="BY244" s="297">
        <v>26424</v>
      </c>
      <c r="BZ244" s="297">
        <v>0</v>
      </c>
      <c r="CA244" s="297">
        <v>148476</v>
      </c>
      <c r="CB244" s="299">
        <v>468139.84870968002</v>
      </c>
      <c r="CC244" s="297">
        <v>414687</v>
      </c>
      <c r="CD244" s="297">
        <v>32214</v>
      </c>
      <c r="CE244" s="297">
        <v>21239</v>
      </c>
      <c r="CF244" s="297">
        <v>0</v>
      </c>
      <c r="CG244" s="297">
        <v>0</v>
      </c>
      <c r="CH244" s="297">
        <v>0</v>
      </c>
      <c r="CI244" s="297">
        <v>468139.84870968002</v>
      </c>
    </row>
    <row r="245" spans="1:87">
      <c r="A245" s="295">
        <v>37600</v>
      </c>
      <c r="B245" s="296" t="s">
        <v>596</v>
      </c>
      <c r="C245" s="299">
        <v>-22837170</v>
      </c>
      <c r="D245" s="297">
        <v>-13307468</v>
      </c>
      <c r="E245" s="297">
        <v>-6523641</v>
      </c>
      <c r="F245" s="297">
        <v>-5836832</v>
      </c>
      <c r="G245" s="297">
        <v>-40623</v>
      </c>
      <c r="H245" s="297">
        <v>0</v>
      </c>
      <c r="I245" s="297">
        <v>-48545734</v>
      </c>
      <c r="J245" s="356">
        <v>148027281</v>
      </c>
      <c r="K245" s="357">
        <v>176076299</v>
      </c>
      <c r="L245" s="357">
        <v>125310732</v>
      </c>
      <c r="M245" s="357">
        <v>119877132</v>
      </c>
      <c r="N245" s="357">
        <v>185371043</v>
      </c>
      <c r="O245" s="356">
        <v>14601942</v>
      </c>
      <c r="P245" s="357">
        <v>5712371.4900000002</v>
      </c>
      <c r="Q245" s="357">
        <v>8889570.5099999998</v>
      </c>
      <c r="R245" s="398">
        <v>6.6799999999999998E-2</v>
      </c>
      <c r="S245" s="399">
        <v>4.7881106000000001E-3</v>
      </c>
      <c r="T245" s="400">
        <v>148027281</v>
      </c>
      <c r="U245" s="400">
        <v>85514543.263473064</v>
      </c>
      <c r="V245" s="401">
        <v>1.7310187875753855</v>
      </c>
      <c r="W245" s="401">
        <v>7.7152503694909322E-2</v>
      </c>
      <c r="X245" s="397">
        <v>1353573</v>
      </c>
      <c r="Y245" s="297">
        <v>1353573</v>
      </c>
      <c r="Z245" s="297">
        <v>0</v>
      </c>
      <c r="AA245" s="297">
        <v>0</v>
      </c>
      <c r="AB245" s="297">
        <v>0</v>
      </c>
      <c r="AC245" s="297">
        <v>0</v>
      </c>
      <c r="AD245" s="297">
        <v>0</v>
      </c>
      <c r="AE245" s="297">
        <v>1353573</v>
      </c>
      <c r="AF245" s="299">
        <v>24075551</v>
      </c>
      <c r="AG245" s="299">
        <v>7019670</v>
      </c>
      <c r="AH245" s="299">
        <v>7019670</v>
      </c>
      <c r="AI245" s="299">
        <v>5180291</v>
      </c>
      <c r="AJ245" s="299">
        <v>3112071</v>
      </c>
      <c r="AK245" s="299">
        <v>1743849</v>
      </c>
      <c r="AL245" s="299">
        <v>0</v>
      </c>
      <c r="AM245" s="297">
        <v>24075551</v>
      </c>
      <c r="AN245" s="397">
        <v>12107357</v>
      </c>
      <c r="AO245" s="297">
        <v>3003990</v>
      </c>
      <c r="AP245" s="297">
        <v>3003990</v>
      </c>
      <c r="AQ245" s="297">
        <v>3003990</v>
      </c>
      <c r="AR245" s="297">
        <v>1547693</v>
      </c>
      <c r="AS245" s="297">
        <v>1547693</v>
      </c>
      <c r="AT245" s="297">
        <v>0</v>
      </c>
      <c r="AU245" s="297">
        <v>12107357</v>
      </c>
      <c r="AV245" s="299">
        <v>35973846</v>
      </c>
      <c r="AW245" s="297">
        <v>17929149</v>
      </c>
      <c r="AX245" s="297">
        <v>9282504</v>
      </c>
      <c r="AY245" s="297">
        <v>4381097</v>
      </c>
      <c r="AZ245" s="297">
        <v>4381097</v>
      </c>
      <c r="BA245" s="297">
        <v>0</v>
      </c>
      <c r="BB245" s="297">
        <v>0</v>
      </c>
      <c r="BC245" s="297">
        <v>35973846</v>
      </c>
      <c r="BD245" s="397">
        <v>208106</v>
      </c>
      <c r="BE245" s="297">
        <v>86293</v>
      </c>
      <c r="BF245" s="297">
        <v>71686</v>
      </c>
      <c r="BG245" s="297">
        <v>50127</v>
      </c>
      <c r="BH245" s="297">
        <v>0</v>
      </c>
      <c r="BI245" s="297">
        <v>0</v>
      </c>
      <c r="BJ245" s="297">
        <v>0</v>
      </c>
      <c r="BK245" s="297">
        <v>208106</v>
      </c>
      <c r="BL245" s="299">
        <v>283828</v>
      </c>
      <c r="BM245" s="297">
        <v>70957</v>
      </c>
      <c r="BN245" s="297">
        <v>70957</v>
      </c>
      <c r="BO245" s="297">
        <v>70957</v>
      </c>
      <c r="BP245" s="297">
        <v>70957</v>
      </c>
      <c r="BQ245" s="297">
        <v>0</v>
      </c>
      <c r="BR245" s="297">
        <v>0</v>
      </c>
      <c r="BS245" s="297">
        <v>283828</v>
      </c>
      <c r="BT245" s="397">
        <v>873932</v>
      </c>
      <c r="BU245" s="297">
        <v>179600</v>
      </c>
      <c r="BV245" s="297">
        <v>179600</v>
      </c>
      <c r="BW245" s="297">
        <v>179600</v>
      </c>
      <c r="BX245" s="297">
        <v>179600</v>
      </c>
      <c r="BY245" s="297">
        <v>155533</v>
      </c>
      <c r="BZ245" s="297">
        <v>0</v>
      </c>
      <c r="CA245" s="297">
        <v>873932</v>
      </c>
      <c r="CB245" s="299">
        <v>2755476.7312308601</v>
      </c>
      <c r="CC245" s="297">
        <v>2440850</v>
      </c>
      <c r="CD245" s="297">
        <v>189613</v>
      </c>
      <c r="CE245" s="297">
        <v>125013</v>
      </c>
      <c r="CF245" s="297">
        <v>0</v>
      </c>
      <c r="CG245" s="297">
        <v>0</v>
      </c>
      <c r="CH245" s="297">
        <v>0</v>
      </c>
      <c r="CI245" s="297">
        <v>2755476.7312308601</v>
      </c>
    </row>
    <row r="246" spans="1:87">
      <c r="A246" s="295">
        <v>37601</v>
      </c>
      <c r="B246" s="296" t="s">
        <v>597</v>
      </c>
      <c r="C246" s="299">
        <v>393773</v>
      </c>
      <c r="D246" s="297">
        <v>1091257</v>
      </c>
      <c r="E246" s="297">
        <v>1223014</v>
      </c>
      <c r="F246" s="297">
        <v>190270</v>
      </c>
      <c r="G246" s="297">
        <v>299597</v>
      </c>
      <c r="H246" s="297">
        <v>0</v>
      </c>
      <c r="I246" s="297">
        <v>3197911</v>
      </c>
      <c r="J246" s="356">
        <v>15130360</v>
      </c>
      <c r="K246" s="357">
        <v>17997344</v>
      </c>
      <c r="L246" s="357">
        <v>12808426</v>
      </c>
      <c r="M246" s="357">
        <v>12253040</v>
      </c>
      <c r="N246" s="357">
        <v>18947390</v>
      </c>
      <c r="O246" s="356">
        <v>1492513</v>
      </c>
      <c r="P246" s="357">
        <v>484957.32</v>
      </c>
      <c r="Q246" s="357">
        <v>1007555.6799999999</v>
      </c>
      <c r="R246" s="398">
        <v>6.6799999999999998E-2</v>
      </c>
      <c r="S246" s="399">
        <v>4.8940870000000001E-4</v>
      </c>
      <c r="T246" s="400">
        <v>15130360</v>
      </c>
      <c r="U246" s="400">
        <v>7259840.1197604798</v>
      </c>
      <c r="V246" s="401">
        <v>2.0841175219295582</v>
      </c>
      <c r="W246" s="401">
        <v>7.7152503694909322E-2</v>
      </c>
      <c r="X246" s="397">
        <v>5837443</v>
      </c>
      <c r="Y246" s="297">
        <v>2148885</v>
      </c>
      <c r="Z246" s="297">
        <v>1733954</v>
      </c>
      <c r="AA246" s="297">
        <v>1360322</v>
      </c>
      <c r="AB246" s="297">
        <v>468777</v>
      </c>
      <c r="AC246" s="297">
        <v>125505</v>
      </c>
      <c r="AD246" s="297">
        <v>0</v>
      </c>
      <c r="AE246" s="297">
        <v>5837443</v>
      </c>
      <c r="AF246" s="299">
        <v>0</v>
      </c>
      <c r="AG246" s="299">
        <v>0</v>
      </c>
      <c r="AH246" s="299">
        <v>0</v>
      </c>
      <c r="AI246" s="299">
        <v>0</v>
      </c>
      <c r="AJ246" s="299">
        <v>0</v>
      </c>
      <c r="AK246" s="299">
        <v>0</v>
      </c>
      <c r="AL246" s="299">
        <v>0</v>
      </c>
      <c r="AM246" s="297">
        <v>0</v>
      </c>
      <c r="AN246" s="397">
        <v>1237533</v>
      </c>
      <c r="AO246" s="297">
        <v>307048</v>
      </c>
      <c r="AP246" s="297">
        <v>307048</v>
      </c>
      <c r="AQ246" s="297">
        <v>307048</v>
      </c>
      <c r="AR246" s="297">
        <v>158195</v>
      </c>
      <c r="AS246" s="297">
        <v>158195</v>
      </c>
      <c r="AT246" s="297">
        <v>0</v>
      </c>
      <c r="AU246" s="297">
        <v>1237533</v>
      </c>
      <c r="AV246" s="299">
        <v>3677006</v>
      </c>
      <c r="AW246" s="297">
        <v>1832598</v>
      </c>
      <c r="AX246" s="297">
        <v>948796</v>
      </c>
      <c r="AY246" s="297">
        <v>447806</v>
      </c>
      <c r="AZ246" s="297">
        <v>447806</v>
      </c>
      <c r="BA246" s="297">
        <v>0</v>
      </c>
      <c r="BB246" s="297">
        <v>0</v>
      </c>
      <c r="BC246" s="297">
        <v>3677006</v>
      </c>
      <c r="BD246" s="397">
        <v>21271</v>
      </c>
      <c r="BE246" s="297">
        <v>8820</v>
      </c>
      <c r="BF246" s="297">
        <v>7327</v>
      </c>
      <c r="BG246" s="297">
        <v>5124</v>
      </c>
      <c r="BH246" s="297">
        <v>0</v>
      </c>
      <c r="BI246" s="297">
        <v>0</v>
      </c>
      <c r="BJ246" s="297">
        <v>0</v>
      </c>
      <c r="BK246" s="297">
        <v>21271</v>
      </c>
      <c r="BL246" s="299">
        <v>29012</v>
      </c>
      <c r="BM246" s="297">
        <v>7253</v>
      </c>
      <c r="BN246" s="297">
        <v>7253</v>
      </c>
      <c r="BO246" s="297">
        <v>7253</v>
      </c>
      <c r="BP246" s="297">
        <v>7253</v>
      </c>
      <c r="BQ246" s="297">
        <v>0</v>
      </c>
      <c r="BR246" s="297">
        <v>0</v>
      </c>
      <c r="BS246" s="297">
        <v>29012</v>
      </c>
      <c r="BT246" s="397">
        <v>89327</v>
      </c>
      <c r="BU246" s="297">
        <v>18357</v>
      </c>
      <c r="BV246" s="297">
        <v>18357</v>
      </c>
      <c r="BW246" s="297">
        <v>18357</v>
      </c>
      <c r="BX246" s="297">
        <v>18357</v>
      </c>
      <c r="BY246" s="297">
        <v>15898</v>
      </c>
      <c r="BZ246" s="297">
        <v>0</v>
      </c>
      <c r="CA246" s="297">
        <v>89327</v>
      </c>
      <c r="CB246" s="299">
        <v>281646.43584296998</v>
      </c>
      <c r="CC246" s="297">
        <v>249487</v>
      </c>
      <c r="CD246" s="297">
        <v>19381</v>
      </c>
      <c r="CE246" s="297">
        <v>12778</v>
      </c>
      <c r="CF246" s="297">
        <v>0</v>
      </c>
      <c r="CG246" s="297">
        <v>0</v>
      </c>
      <c r="CH246" s="297">
        <v>0</v>
      </c>
      <c r="CI246" s="297">
        <v>281646.43584296998</v>
      </c>
    </row>
    <row r="247" spans="1:87">
      <c r="A247" s="295">
        <v>37605</v>
      </c>
      <c r="B247" s="296" t="s">
        <v>598</v>
      </c>
      <c r="C247" s="299">
        <v>-2576050</v>
      </c>
      <c r="D247" s="297">
        <v>-1062495</v>
      </c>
      <c r="E247" s="297">
        <v>-505844</v>
      </c>
      <c r="F247" s="297">
        <v>-565321</v>
      </c>
      <c r="G247" s="297">
        <v>98635</v>
      </c>
      <c r="H247" s="297">
        <v>0</v>
      </c>
      <c r="I247" s="297">
        <v>-4611075</v>
      </c>
      <c r="J247" s="356">
        <v>19184464</v>
      </c>
      <c r="K247" s="357">
        <v>22819641</v>
      </c>
      <c r="L247" s="357">
        <v>16240380</v>
      </c>
      <c r="M247" s="357">
        <v>15536181</v>
      </c>
      <c r="N247" s="357">
        <v>24024248</v>
      </c>
      <c r="O247" s="356">
        <v>1892424</v>
      </c>
      <c r="P247" s="357">
        <v>767804.77</v>
      </c>
      <c r="Q247" s="357">
        <v>1124619.23</v>
      </c>
      <c r="R247" s="398">
        <v>6.6799999999999998E-2</v>
      </c>
      <c r="S247" s="399">
        <v>6.2054329999999998E-4</v>
      </c>
      <c r="T247" s="400">
        <v>19184464</v>
      </c>
      <c r="U247" s="400">
        <v>11494083.383233534</v>
      </c>
      <c r="V247" s="401">
        <v>1.6690729795804731</v>
      </c>
      <c r="W247" s="401">
        <v>7.7152503694909322E-2</v>
      </c>
      <c r="X247" s="397">
        <v>168308</v>
      </c>
      <c r="Y247" s="297">
        <v>84154</v>
      </c>
      <c r="Z247" s="297">
        <v>84154</v>
      </c>
      <c r="AA247" s="297">
        <v>0</v>
      </c>
      <c r="AB247" s="297">
        <v>0</v>
      </c>
      <c r="AC247" s="297">
        <v>0</v>
      </c>
      <c r="AD247" s="297">
        <v>0</v>
      </c>
      <c r="AE247" s="297">
        <v>168308</v>
      </c>
      <c r="AF247" s="299">
        <v>1432603</v>
      </c>
      <c r="AG247" s="299">
        <v>434818</v>
      </c>
      <c r="AH247" s="299">
        <v>331745</v>
      </c>
      <c r="AI247" s="299">
        <v>331745</v>
      </c>
      <c r="AJ247" s="299">
        <v>212190</v>
      </c>
      <c r="AK247" s="299">
        <v>122105</v>
      </c>
      <c r="AL247" s="299">
        <v>0</v>
      </c>
      <c r="AM247" s="297">
        <v>1432603</v>
      </c>
      <c r="AN247" s="397">
        <v>1569124</v>
      </c>
      <c r="AO247" s="297">
        <v>389320</v>
      </c>
      <c r="AP247" s="297">
        <v>389320</v>
      </c>
      <c r="AQ247" s="297">
        <v>389320</v>
      </c>
      <c r="AR247" s="297">
        <v>200582</v>
      </c>
      <c r="AS247" s="297">
        <v>200582</v>
      </c>
      <c r="AT247" s="297">
        <v>0</v>
      </c>
      <c r="AU247" s="297">
        <v>1569124</v>
      </c>
      <c r="AV247" s="299">
        <v>4662242</v>
      </c>
      <c r="AW247" s="297">
        <v>2323633</v>
      </c>
      <c r="AX247" s="297">
        <v>1203021</v>
      </c>
      <c r="AY247" s="297">
        <v>567794</v>
      </c>
      <c r="AZ247" s="297">
        <v>567794</v>
      </c>
      <c r="BA247" s="297">
        <v>0</v>
      </c>
      <c r="BB247" s="297">
        <v>0</v>
      </c>
      <c r="BC247" s="297">
        <v>4662242</v>
      </c>
      <c r="BD247" s="397">
        <v>26972</v>
      </c>
      <c r="BE247" s="297">
        <v>11184</v>
      </c>
      <c r="BF247" s="297">
        <v>9291</v>
      </c>
      <c r="BG247" s="297">
        <v>6497</v>
      </c>
      <c r="BH247" s="297">
        <v>0</v>
      </c>
      <c r="BI247" s="297">
        <v>0</v>
      </c>
      <c r="BJ247" s="297">
        <v>0</v>
      </c>
      <c r="BK247" s="297">
        <v>26972</v>
      </c>
      <c r="BL247" s="299">
        <v>36784</v>
      </c>
      <c r="BM247" s="297">
        <v>9196</v>
      </c>
      <c r="BN247" s="297">
        <v>9196</v>
      </c>
      <c r="BO247" s="297">
        <v>9196</v>
      </c>
      <c r="BP247" s="297">
        <v>9196</v>
      </c>
      <c r="BQ247" s="297">
        <v>0</v>
      </c>
      <c r="BR247" s="297">
        <v>0</v>
      </c>
      <c r="BS247" s="297">
        <v>36784</v>
      </c>
      <c r="BT247" s="397">
        <v>113262</v>
      </c>
      <c r="BU247" s="297">
        <v>23276</v>
      </c>
      <c r="BV247" s="297">
        <v>23276</v>
      </c>
      <c r="BW247" s="297">
        <v>23276</v>
      </c>
      <c r="BX247" s="297">
        <v>23276</v>
      </c>
      <c r="BY247" s="297">
        <v>20157</v>
      </c>
      <c r="BZ247" s="297">
        <v>0</v>
      </c>
      <c r="CA247" s="297">
        <v>113262</v>
      </c>
      <c r="CB247" s="299">
        <v>357112.18196823</v>
      </c>
      <c r="CC247" s="297">
        <v>316336</v>
      </c>
      <c r="CD247" s="297">
        <v>24574</v>
      </c>
      <c r="CE247" s="297">
        <v>16202</v>
      </c>
      <c r="CF247" s="297">
        <v>0</v>
      </c>
      <c r="CG247" s="297">
        <v>0</v>
      </c>
      <c r="CH247" s="297">
        <v>0</v>
      </c>
      <c r="CI247" s="297">
        <v>357112.18196823</v>
      </c>
    </row>
    <row r="248" spans="1:87">
      <c r="A248" s="295">
        <v>37610</v>
      </c>
      <c r="B248" s="296" t="s">
        <v>599</v>
      </c>
      <c r="C248" s="299">
        <v>-6731307</v>
      </c>
      <c r="D248" s="297">
        <v>-3898476</v>
      </c>
      <c r="E248" s="297">
        <v>-1334434</v>
      </c>
      <c r="F248" s="297">
        <v>-1551996</v>
      </c>
      <c r="G248" s="297">
        <v>-49755</v>
      </c>
      <c r="H248" s="297">
        <v>0</v>
      </c>
      <c r="I248" s="297">
        <v>-13565968</v>
      </c>
      <c r="J248" s="356">
        <v>48282533</v>
      </c>
      <c r="K248" s="357">
        <v>57431371</v>
      </c>
      <c r="L248" s="357">
        <v>40873003</v>
      </c>
      <c r="M248" s="357">
        <v>39100709</v>
      </c>
      <c r="N248" s="357">
        <v>60463068</v>
      </c>
      <c r="O248" s="356">
        <v>4762762</v>
      </c>
      <c r="P248" s="357">
        <v>1784832.81</v>
      </c>
      <c r="Q248" s="357">
        <v>2977929.19</v>
      </c>
      <c r="R248" s="398">
        <v>6.6799999999999998E-2</v>
      </c>
      <c r="S248" s="399">
        <v>1.5617534000000001E-3</v>
      </c>
      <c r="T248" s="400">
        <v>48282533</v>
      </c>
      <c r="U248" s="400">
        <v>26719054.041916169</v>
      </c>
      <c r="V248" s="401">
        <v>1.8070449995817814</v>
      </c>
      <c r="W248" s="401">
        <v>7.7152503694909322E-2</v>
      </c>
      <c r="X248" s="397">
        <v>717002</v>
      </c>
      <c r="Y248" s="297">
        <v>717002</v>
      </c>
      <c r="Z248" s="297">
        <v>0</v>
      </c>
      <c r="AA248" s="297">
        <v>0</v>
      </c>
      <c r="AB248" s="297">
        <v>0</v>
      </c>
      <c r="AC248" s="297">
        <v>0</v>
      </c>
      <c r="AD248" s="297">
        <v>0</v>
      </c>
      <c r="AE248" s="297">
        <v>717002</v>
      </c>
      <c r="AF248" s="299">
        <v>5859953</v>
      </c>
      <c r="AG248" s="299">
        <v>1847565</v>
      </c>
      <c r="AH248" s="299">
        <v>1847565</v>
      </c>
      <c r="AI248" s="299">
        <v>896269</v>
      </c>
      <c r="AJ248" s="299">
        <v>663252</v>
      </c>
      <c r="AK248" s="299">
        <v>605302</v>
      </c>
      <c r="AL248" s="299">
        <v>0</v>
      </c>
      <c r="AM248" s="297">
        <v>5859953</v>
      </c>
      <c r="AN248" s="397">
        <v>3949096</v>
      </c>
      <c r="AO248" s="297">
        <v>979821</v>
      </c>
      <c r="AP248" s="297">
        <v>979821</v>
      </c>
      <c r="AQ248" s="297">
        <v>979821</v>
      </c>
      <c r="AR248" s="297">
        <v>504816</v>
      </c>
      <c r="AS248" s="297">
        <v>504816</v>
      </c>
      <c r="AT248" s="297">
        <v>0</v>
      </c>
      <c r="AU248" s="297">
        <v>3949096</v>
      </c>
      <c r="AV248" s="299">
        <v>11733705</v>
      </c>
      <c r="AW248" s="297">
        <v>5848008</v>
      </c>
      <c r="AX248" s="297">
        <v>3027704</v>
      </c>
      <c r="AY248" s="297">
        <v>1428996</v>
      </c>
      <c r="AZ248" s="297">
        <v>1428996</v>
      </c>
      <c r="BA248" s="297">
        <v>0</v>
      </c>
      <c r="BB248" s="297">
        <v>0</v>
      </c>
      <c r="BC248" s="297">
        <v>11733705</v>
      </c>
      <c r="BD248" s="397">
        <v>67878</v>
      </c>
      <c r="BE248" s="297">
        <v>28146</v>
      </c>
      <c r="BF248" s="297">
        <v>23382</v>
      </c>
      <c r="BG248" s="297">
        <v>16350</v>
      </c>
      <c r="BH248" s="297">
        <v>0</v>
      </c>
      <c r="BI248" s="297">
        <v>0</v>
      </c>
      <c r="BJ248" s="297">
        <v>0</v>
      </c>
      <c r="BK248" s="297">
        <v>67878</v>
      </c>
      <c r="BL248" s="299">
        <v>92576</v>
      </c>
      <c r="BM248" s="297">
        <v>23144</v>
      </c>
      <c r="BN248" s="297">
        <v>23144</v>
      </c>
      <c r="BO248" s="297">
        <v>23144</v>
      </c>
      <c r="BP248" s="297">
        <v>23144</v>
      </c>
      <c r="BQ248" s="297">
        <v>0</v>
      </c>
      <c r="BR248" s="297">
        <v>0</v>
      </c>
      <c r="BS248" s="297">
        <v>92576</v>
      </c>
      <c r="BT248" s="397">
        <v>285053</v>
      </c>
      <c r="BU248" s="297">
        <v>58581</v>
      </c>
      <c r="BV248" s="297">
        <v>58581</v>
      </c>
      <c r="BW248" s="297">
        <v>58581</v>
      </c>
      <c r="BX248" s="297">
        <v>58581</v>
      </c>
      <c r="BY248" s="297">
        <v>50731</v>
      </c>
      <c r="BZ248" s="297">
        <v>0</v>
      </c>
      <c r="CA248" s="297">
        <v>285053</v>
      </c>
      <c r="CB248" s="299">
        <v>898762.68806754006</v>
      </c>
      <c r="CC248" s="297">
        <v>796140</v>
      </c>
      <c r="CD248" s="297">
        <v>61847</v>
      </c>
      <c r="CE248" s="297">
        <v>40776</v>
      </c>
      <c r="CF248" s="297">
        <v>0</v>
      </c>
      <c r="CG248" s="297">
        <v>0</v>
      </c>
      <c r="CH248" s="297">
        <v>0</v>
      </c>
      <c r="CI248" s="297">
        <v>898762.68806754006</v>
      </c>
    </row>
    <row r="249" spans="1:87">
      <c r="A249" s="295">
        <v>37700</v>
      </c>
      <c r="B249" s="296" t="s">
        <v>600</v>
      </c>
      <c r="C249" s="299">
        <v>-9544450</v>
      </c>
      <c r="D249" s="297">
        <v>-5078623</v>
      </c>
      <c r="E249" s="297">
        <v>-2327246</v>
      </c>
      <c r="F249" s="297">
        <v>-2479578</v>
      </c>
      <c r="G249" s="297">
        <v>-81940</v>
      </c>
      <c r="H249" s="297">
        <v>0</v>
      </c>
      <c r="I249" s="297">
        <v>-19511837</v>
      </c>
      <c r="J249" s="356">
        <v>64411115</v>
      </c>
      <c r="K249" s="357">
        <v>76616085</v>
      </c>
      <c r="L249" s="357">
        <v>54526462</v>
      </c>
      <c r="M249" s="357">
        <v>52162140</v>
      </c>
      <c r="N249" s="357">
        <v>80660507</v>
      </c>
      <c r="O249" s="356">
        <v>6353743</v>
      </c>
      <c r="P249" s="357">
        <v>2580375.11</v>
      </c>
      <c r="Q249" s="357">
        <v>3773367.89</v>
      </c>
      <c r="R249" s="398">
        <v>6.6799999999999998E-2</v>
      </c>
      <c r="S249" s="399">
        <v>2.0834507E-3</v>
      </c>
      <c r="T249" s="400">
        <v>64411115</v>
      </c>
      <c r="U249" s="400">
        <v>38628369.910179637</v>
      </c>
      <c r="V249" s="401">
        <v>1.667456202520881</v>
      </c>
      <c r="W249" s="401">
        <v>7.7152503694909322E-2</v>
      </c>
      <c r="X249" s="397">
        <v>269813</v>
      </c>
      <c r="Y249" s="297">
        <v>269813</v>
      </c>
      <c r="Z249" s="297">
        <v>0</v>
      </c>
      <c r="AA249" s="297">
        <v>0</v>
      </c>
      <c r="AB249" s="297">
        <v>0</v>
      </c>
      <c r="AC249" s="297">
        <v>0</v>
      </c>
      <c r="AD249" s="297">
        <v>0</v>
      </c>
      <c r="AE249" s="297">
        <v>269813</v>
      </c>
      <c r="AF249" s="299">
        <v>8544958</v>
      </c>
      <c r="AG249" s="299">
        <v>2342613</v>
      </c>
      <c r="AH249" s="299">
        <v>2342613</v>
      </c>
      <c r="AI249" s="299">
        <v>1742714</v>
      </c>
      <c r="AJ249" s="299">
        <v>1293953</v>
      </c>
      <c r="AK249" s="299">
        <v>823065</v>
      </c>
      <c r="AL249" s="299">
        <v>0</v>
      </c>
      <c r="AM249" s="297">
        <v>8544958</v>
      </c>
      <c r="AN249" s="397">
        <v>5268275</v>
      </c>
      <c r="AO249" s="297">
        <v>1307126</v>
      </c>
      <c r="AP249" s="297">
        <v>1307126</v>
      </c>
      <c r="AQ249" s="297">
        <v>1307126</v>
      </c>
      <c r="AR249" s="297">
        <v>673448</v>
      </c>
      <c r="AS249" s="297">
        <v>673448</v>
      </c>
      <c r="AT249" s="297">
        <v>0</v>
      </c>
      <c r="AU249" s="297">
        <v>5268275</v>
      </c>
      <c r="AV249" s="299">
        <v>15653301</v>
      </c>
      <c r="AW249" s="297">
        <v>7801511</v>
      </c>
      <c r="AX249" s="297">
        <v>4039096</v>
      </c>
      <c r="AY249" s="297">
        <v>1906347</v>
      </c>
      <c r="AZ249" s="297">
        <v>1906347</v>
      </c>
      <c r="BA249" s="297">
        <v>0</v>
      </c>
      <c r="BB249" s="297">
        <v>0</v>
      </c>
      <c r="BC249" s="297">
        <v>15653301</v>
      </c>
      <c r="BD249" s="397">
        <v>90553</v>
      </c>
      <c r="BE249" s="297">
        <v>37548</v>
      </c>
      <c r="BF249" s="297">
        <v>31193</v>
      </c>
      <c r="BG249" s="297">
        <v>21812</v>
      </c>
      <c r="BH249" s="297">
        <v>0</v>
      </c>
      <c r="BI249" s="297">
        <v>0</v>
      </c>
      <c r="BJ249" s="297">
        <v>0</v>
      </c>
      <c r="BK249" s="297">
        <v>90553</v>
      </c>
      <c r="BL249" s="299">
        <v>123504</v>
      </c>
      <c r="BM249" s="297">
        <v>30876</v>
      </c>
      <c r="BN249" s="297">
        <v>30876</v>
      </c>
      <c r="BO249" s="297">
        <v>30876</v>
      </c>
      <c r="BP249" s="297">
        <v>30876</v>
      </c>
      <c r="BQ249" s="297">
        <v>0</v>
      </c>
      <c r="BR249" s="297">
        <v>0</v>
      </c>
      <c r="BS249" s="297">
        <v>123504</v>
      </c>
      <c r="BT249" s="397">
        <v>380274</v>
      </c>
      <c r="BU249" s="297">
        <v>78149</v>
      </c>
      <c r="BV249" s="297">
        <v>78149</v>
      </c>
      <c r="BW249" s="297">
        <v>78149</v>
      </c>
      <c r="BX249" s="297">
        <v>78149</v>
      </c>
      <c r="BY249" s="297">
        <v>67677</v>
      </c>
      <c r="BZ249" s="297">
        <v>0</v>
      </c>
      <c r="CA249" s="297">
        <v>380274</v>
      </c>
      <c r="CB249" s="299">
        <v>1198990.66753317</v>
      </c>
      <c r="CC249" s="297">
        <v>1062087</v>
      </c>
      <c r="CD249" s="297">
        <v>82506</v>
      </c>
      <c r="CE249" s="297">
        <v>54397</v>
      </c>
      <c r="CF249" s="297">
        <v>0</v>
      </c>
      <c r="CG249" s="297">
        <v>0</v>
      </c>
      <c r="CH249" s="297">
        <v>0</v>
      </c>
      <c r="CI249" s="297">
        <v>1198990.66753317</v>
      </c>
    </row>
    <row r="250" spans="1:87">
      <c r="A250" s="295">
        <v>37705</v>
      </c>
      <c r="B250" s="296" t="s">
        <v>601</v>
      </c>
      <c r="C250" s="299">
        <v>-2613210</v>
      </c>
      <c r="D250" s="297">
        <v>-1012475</v>
      </c>
      <c r="E250" s="297">
        <v>-634733</v>
      </c>
      <c r="F250" s="297">
        <v>-707453</v>
      </c>
      <c r="G250" s="297">
        <v>172930</v>
      </c>
      <c r="H250" s="297">
        <v>0</v>
      </c>
      <c r="I250" s="297">
        <v>-4794941</v>
      </c>
      <c r="J250" s="356">
        <v>19792552</v>
      </c>
      <c r="K250" s="357">
        <v>23542953</v>
      </c>
      <c r="L250" s="357">
        <v>16755150</v>
      </c>
      <c r="M250" s="357">
        <v>16028629</v>
      </c>
      <c r="N250" s="357">
        <v>24785743</v>
      </c>
      <c r="O250" s="356">
        <v>1952408</v>
      </c>
      <c r="P250" s="357">
        <v>816655.94</v>
      </c>
      <c r="Q250" s="357">
        <v>1135752.06</v>
      </c>
      <c r="R250" s="398">
        <v>6.6799999999999998E-2</v>
      </c>
      <c r="S250" s="399">
        <v>6.4021260000000002E-4</v>
      </c>
      <c r="T250" s="400">
        <v>19792552</v>
      </c>
      <c r="U250" s="400">
        <v>12225388.323353292</v>
      </c>
      <c r="V250" s="401">
        <v>1.6189712323650032</v>
      </c>
      <c r="W250" s="401">
        <v>7.7152503694909322E-2</v>
      </c>
      <c r="X250" s="397">
        <v>566748</v>
      </c>
      <c r="Y250" s="297">
        <v>283374</v>
      </c>
      <c r="Z250" s="297">
        <v>283374</v>
      </c>
      <c r="AA250" s="297">
        <v>0</v>
      </c>
      <c r="AB250" s="297">
        <v>0</v>
      </c>
      <c r="AC250" s="297">
        <v>0</v>
      </c>
      <c r="AD250" s="297">
        <v>0</v>
      </c>
      <c r="AE250" s="297">
        <v>566748</v>
      </c>
      <c r="AF250" s="299">
        <v>1908824</v>
      </c>
      <c r="AG250" s="299">
        <v>600660</v>
      </c>
      <c r="AH250" s="299">
        <v>455115</v>
      </c>
      <c r="AI250" s="299">
        <v>455115</v>
      </c>
      <c r="AJ250" s="299">
        <v>343128</v>
      </c>
      <c r="AK250" s="299">
        <v>54806</v>
      </c>
      <c r="AL250" s="299">
        <v>0</v>
      </c>
      <c r="AM250" s="297">
        <v>1908824</v>
      </c>
      <c r="AN250" s="397">
        <v>1618860</v>
      </c>
      <c r="AO250" s="297">
        <v>401660</v>
      </c>
      <c r="AP250" s="297">
        <v>401660</v>
      </c>
      <c r="AQ250" s="297">
        <v>401660</v>
      </c>
      <c r="AR250" s="297">
        <v>206940</v>
      </c>
      <c r="AS250" s="297">
        <v>206940</v>
      </c>
      <c r="AT250" s="297">
        <v>0</v>
      </c>
      <c r="AU250" s="297">
        <v>1618860</v>
      </c>
      <c r="AV250" s="299">
        <v>4810020</v>
      </c>
      <c r="AW250" s="297">
        <v>2397285</v>
      </c>
      <c r="AX250" s="297">
        <v>1241153</v>
      </c>
      <c r="AY250" s="297">
        <v>585791</v>
      </c>
      <c r="AZ250" s="297">
        <v>585791</v>
      </c>
      <c r="BA250" s="297">
        <v>0</v>
      </c>
      <c r="BB250" s="297">
        <v>0</v>
      </c>
      <c r="BC250" s="297">
        <v>4810020</v>
      </c>
      <c r="BD250" s="397">
        <v>27825</v>
      </c>
      <c r="BE250" s="297">
        <v>11538</v>
      </c>
      <c r="BF250" s="297">
        <v>9585</v>
      </c>
      <c r="BG250" s="297">
        <v>6702</v>
      </c>
      <c r="BH250" s="297">
        <v>0</v>
      </c>
      <c r="BI250" s="297">
        <v>0</v>
      </c>
      <c r="BJ250" s="297">
        <v>0</v>
      </c>
      <c r="BK250" s="297">
        <v>27825</v>
      </c>
      <c r="BL250" s="299">
        <v>37952</v>
      </c>
      <c r="BM250" s="297">
        <v>9488</v>
      </c>
      <c r="BN250" s="297">
        <v>9488</v>
      </c>
      <c r="BO250" s="297">
        <v>9488</v>
      </c>
      <c r="BP250" s="297">
        <v>9488</v>
      </c>
      <c r="BQ250" s="297">
        <v>0</v>
      </c>
      <c r="BR250" s="297">
        <v>0</v>
      </c>
      <c r="BS250" s="297">
        <v>37952</v>
      </c>
      <c r="BT250" s="397">
        <v>116852</v>
      </c>
      <c r="BU250" s="297">
        <v>24014</v>
      </c>
      <c r="BV250" s="297">
        <v>24014</v>
      </c>
      <c r="BW250" s="297">
        <v>24014</v>
      </c>
      <c r="BX250" s="297">
        <v>24014</v>
      </c>
      <c r="BY250" s="297">
        <v>20796</v>
      </c>
      <c r="BZ250" s="297">
        <v>0</v>
      </c>
      <c r="CA250" s="297">
        <v>116852</v>
      </c>
      <c r="CB250" s="299">
        <v>368431.53170706</v>
      </c>
      <c r="CC250" s="297">
        <v>326363</v>
      </c>
      <c r="CD250" s="297">
        <v>25353</v>
      </c>
      <c r="CE250" s="297">
        <v>16715</v>
      </c>
      <c r="CF250" s="297">
        <v>0</v>
      </c>
      <c r="CG250" s="297">
        <v>0</v>
      </c>
      <c r="CH250" s="297">
        <v>0</v>
      </c>
      <c r="CI250" s="297">
        <v>368431.53170706</v>
      </c>
    </row>
    <row r="251" spans="1:87">
      <c r="A251" s="295">
        <v>37800</v>
      </c>
      <c r="B251" s="296" t="s">
        <v>602</v>
      </c>
      <c r="C251" s="299">
        <v>-28565321</v>
      </c>
      <c r="D251" s="297">
        <v>-16216999</v>
      </c>
      <c r="E251" s="297">
        <v>-9194859</v>
      </c>
      <c r="F251" s="297">
        <v>-9448738</v>
      </c>
      <c r="G251" s="297">
        <v>-864935</v>
      </c>
      <c r="H251" s="297">
        <v>0</v>
      </c>
      <c r="I251" s="297">
        <v>-64290852</v>
      </c>
      <c r="J251" s="356">
        <v>192881710</v>
      </c>
      <c r="K251" s="357">
        <v>229429991</v>
      </c>
      <c r="L251" s="357">
        <v>163281715</v>
      </c>
      <c r="M251" s="357">
        <v>156201655</v>
      </c>
      <c r="N251" s="357">
        <v>241541178</v>
      </c>
      <c r="O251" s="356">
        <v>19026544</v>
      </c>
      <c r="P251" s="357">
        <v>8023494.5999999996</v>
      </c>
      <c r="Q251" s="357">
        <v>11003049.4</v>
      </c>
      <c r="R251" s="398">
        <v>6.6799999999999998E-2</v>
      </c>
      <c r="S251" s="399">
        <v>6.2389780999999997E-3</v>
      </c>
      <c r="T251" s="400">
        <v>192881710</v>
      </c>
      <c r="U251" s="400">
        <v>120112194.61077844</v>
      </c>
      <c r="V251" s="401">
        <v>1.6058461892652114</v>
      </c>
      <c r="W251" s="401">
        <v>7.7152503694909322E-2</v>
      </c>
      <c r="X251" s="397">
        <v>1832744</v>
      </c>
      <c r="Y251" s="297">
        <v>1832744</v>
      </c>
      <c r="Z251" s="297">
        <v>0</v>
      </c>
      <c r="AA251" s="297">
        <v>0</v>
      </c>
      <c r="AB251" s="297">
        <v>0</v>
      </c>
      <c r="AC251" s="297">
        <v>0</v>
      </c>
      <c r="AD251" s="297">
        <v>0</v>
      </c>
      <c r="AE251" s="297">
        <v>1832744</v>
      </c>
      <c r="AF251" s="299">
        <v>32474865</v>
      </c>
      <c r="AG251" s="299">
        <v>8023906</v>
      </c>
      <c r="AH251" s="299">
        <v>8023906</v>
      </c>
      <c r="AI251" s="299">
        <v>7444455</v>
      </c>
      <c r="AJ251" s="299">
        <v>5898334</v>
      </c>
      <c r="AK251" s="299">
        <v>3084264</v>
      </c>
      <c r="AL251" s="299">
        <v>0</v>
      </c>
      <c r="AM251" s="297">
        <v>32474865</v>
      </c>
      <c r="AN251" s="397">
        <v>15776063</v>
      </c>
      <c r="AO251" s="297">
        <v>3914243</v>
      </c>
      <c r="AP251" s="297">
        <v>3914243</v>
      </c>
      <c r="AQ251" s="297">
        <v>3914243</v>
      </c>
      <c r="AR251" s="297">
        <v>2016667</v>
      </c>
      <c r="AS251" s="297">
        <v>2016667</v>
      </c>
      <c r="AT251" s="297">
        <v>0</v>
      </c>
      <c r="AU251" s="297">
        <v>15776063</v>
      </c>
      <c r="AV251" s="299">
        <v>46874448</v>
      </c>
      <c r="AW251" s="297">
        <v>23361943</v>
      </c>
      <c r="AX251" s="297">
        <v>12095238</v>
      </c>
      <c r="AY251" s="297">
        <v>5708633</v>
      </c>
      <c r="AZ251" s="297">
        <v>5708633</v>
      </c>
      <c r="BA251" s="297">
        <v>0</v>
      </c>
      <c r="BB251" s="297">
        <v>0</v>
      </c>
      <c r="BC251" s="297">
        <v>46874448</v>
      </c>
      <c r="BD251" s="397">
        <v>271165</v>
      </c>
      <c r="BE251" s="297">
        <v>112440</v>
      </c>
      <c r="BF251" s="297">
        <v>93408</v>
      </c>
      <c r="BG251" s="297">
        <v>65317</v>
      </c>
      <c r="BH251" s="297">
        <v>0</v>
      </c>
      <c r="BI251" s="297">
        <v>0</v>
      </c>
      <c r="BJ251" s="297">
        <v>0</v>
      </c>
      <c r="BK251" s="297">
        <v>271165</v>
      </c>
      <c r="BL251" s="299">
        <v>369832</v>
      </c>
      <c r="BM251" s="297">
        <v>92458</v>
      </c>
      <c r="BN251" s="297">
        <v>92458</v>
      </c>
      <c r="BO251" s="297">
        <v>92458</v>
      </c>
      <c r="BP251" s="297">
        <v>92458</v>
      </c>
      <c r="BQ251" s="297">
        <v>0</v>
      </c>
      <c r="BR251" s="297">
        <v>0</v>
      </c>
      <c r="BS251" s="297">
        <v>369832</v>
      </c>
      <c r="BT251" s="397">
        <v>1138746</v>
      </c>
      <c r="BU251" s="297">
        <v>234021</v>
      </c>
      <c r="BV251" s="297">
        <v>234021</v>
      </c>
      <c r="BW251" s="297">
        <v>234021</v>
      </c>
      <c r="BX251" s="297">
        <v>234021</v>
      </c>
      <c r="BY251" s="297">
        <v>202662</v>
      </c>
      <c r="BZ251" s="297">
        <v>0</v>
      </c>
      <c r="CA251" s="297">
        <v>1138746</v>
      </c>
      <c r="CB251" s="299">
        <v>3590426.45782011</v>
      </c>
      <c r="CC251" s="297">
        <v>3180463</v>
      </c>
      <c r="CD251" s="297">
        <v>247069</v>
      </c>
      <c r="CE251" s="297">
        <v>162894</v>
      </c>
      <c r="CF251" s="297">
        <v>0</v>
      </c>
      <c r="CG251" s="297">
        <v>0</v>
      </c>
      <c r="CH251" s="297">
        <v>0</v>
      </c>
      <c r="CI251" s="297">
        <v>3590426.45782011</v>
      </c>
    </row>
    <row r="252" spans="1:87">
      <c r="A252" s="295">
        <v>37801</v>
      </c>
      <c r="B252" s="296" t="s">
        <v>603</v>
      </c>
      <c r="C252" s="299">
        <v>-109541</v>
      </c>
      <c r="D252" s="297">
        <v>-72938</v>
      </c>
      <c r="E252" s="297">
        <v>-9866</v>
      </c>
      <c r="F252" s="297">
        <v>-13775</v>
      </c>
      <c r="G252" s="297">
        <v>-11464</v>
      </c>
      <c r="H252" s="297">
        <v>0</v>
      </c>
      <c r="I252" s="297">
        <v>-217584</v>
      </c>
      <c r="J252" s="356">
        <v>1931560</v>
      </c>
      <c r="K252" s="357">
        <v>2297562</v>
      </c>
      <c r="L252" s="357">
        <v>1635139</v>
      </c>
      <c r="M252" s="357">
        <v>1564238</v>
      </c>
      <c r="N252" s="357">
        <v>2418847</v>
      </c>
      <c r="O252" s="356">
        <v>190536</v>
      </c>
      <c r="P252" s="357">
        <v>59695.1</v>
      </c>
      <c r="Q252" s="357">
        <v>130840.9</v>
      </c>
      <c r="R252" s="398">
        <v>6.6799999999999998E-2</v>
      </c>
      <c r="S252" s="399">
        <v>6.2478500000000002E-5</v>
      </c>
      <c r="T252" s="400">
        <v>1931560</v>
      </c>
      <c r="U252" s="400">
        <v>893639.22155688622</v>
      </c>
      <c r="V252" s="401">
        <v>2.1614539216786639</v>
      </c>
      <c r="W252" s="401">
        <v>7.7152503694909322E-2</v>
      </c>
      <c r="X252" s="397">
        <v>330178</v>
      </c>
      <c r="Y252" s="297">
        <v>162325</v>
      </c>
      <c r="Z252" s="297">
        <v>56915</v>
      </c>
      <c r="AA252" s="297">
        <v>55469</v>
      </c>
      <c r="AB252" s="297">
        <v>55469</v>
      </c>
      <c r="AC252" s="297">
        <v>0</v>
      </c>
      <c r="AD252" s="297">
        <v>0</v>
      </c>
      <c r="AE252" s="297">
        <v>330178</v>
      </c>
      <c r="AF252" s="299">
        <v>210796</v>
      </c>
      <c r="AG252" s="299">
        <v>47806</v>
      </c>
      <c r="AH252" s="299">
        <v>47806</v>
      </c>
      <c r="AI252" s="299">
        <v>47806</v>
      </c>
      <c r="AJ252" s="299">
        <v>33689</v>
      </c>
      <c r="AK252" s="299">
        <v>33689</v>
      </c>
      <c r="AL252" s="299">
        <v>0</v>
      </c>
      <c r="AM252" s="297">
        <v>210796</v>
      </c>
      <c r="AN252" s="397">
        <v>157985</v>
      </c>
      <c r="AO252" s="297">
        <v>39198</v>
      </c>
      <c r="AP252" s="297">
        <v>39198</v>
      </c>
      <c r="AQ252" s="297">
        <v>39198</v>
      </c>
      <c r="AR252" s="297">
        <v>20195</v>
      </c>
      <c r="AS252" s="297">
        <v>20195</v>
      </c>
      <c r="AT252" s="297">
        <v>0</v>
      </c>
      <c r="AU252" s="297">
        <v>157985</v>
      </c>
      <c r="AV252" s="299">
        <v>469411</v>
      </c>
      <c r="AW252" s="297">
        <v>233952</v>
      </c>
      <c r="AX252" s="297">
        <v>121124</v>
      </c>
      <c r="AY252" s="297">
        <v>57168</v>
      </c>
      <c r="AZ252" s="297">
        <v>57168</v>
      </c>
      <c r="BA252" s="297">
        <v>0</v>
      </c>
      <c r="BB252" s="297">
        <v>0</v>
      </c>
      <c r="BC252" s="297">
        <v>469411</v>
      </c>
      <c r="BD252" s="397">
        <v>2715</v>
      </c>
      <c r="BE252" s="297">
        <v>1126</v>
      </c>
      <c r="BF252" s="297">
        <v>935</v>
      </c>
      <c r="BG252" s="297">
        <v>654</v>
      </c>
      <c r="BH252" s="297">
        <v>0</v>
      </c>
      <c r="BI252" s="297">
        <v>0</v>
      </c>
      <c r="BJ252" s="297">
        <v>0</v>
      </c>
      <c r="BK252" s="297">
        <v>2715</v>
      </c>
      <c r="BL252" s="299">
        <v>3704</v>
      </c>
      <c r="BM252" s="297">
        <v>926</v>
      </c>
      <c r="BN252" s="297">
        <v>926</v>
      </c>
      <c r="BO252" s="297">
        <v>926</v>
      </c>
      <c r="BP252" s="297">
        <v>926</v>
      </c>
      <c r="BQ252" s="297">
        <v>0</v>
      </c>
      <c r="BR252" s="297">
        <v>0</v>
      </c>
      <c r="BS252" s="297">
        <v>3704</v>
      </c>
      <c r="BT252" s="397">
        <v>11404</v>
      </c>
      <c r="BU252" s="297">
        <v>2344</v>
      </c>
      <c r="BV252" s="297">
        <v>2344</v>
      </c>
      <c r="BW252" s="297">
        <v>2344</v>
      </c>
      <c r="BX252" s="297">
        <v>2344</v>
      </c>
      <c r="BY252" s="297">
        <v>2030</v>
      </c>
      <c r="BZ252" s="297">
        <v>0</v>
      </c>
      <c r="CA252" s="297">
        <v>11404</v>
      </c>
      <c r="CB252" s="299">
        <v>35955.320863350003</v>
      </c>
      <c r="CC252" s="297">
        <v>31850</v>
      </c>
      <c r="CD252" s="297">
        <v>2474</v>
      </c>
      <c r="CE252" s="297">
        <v>1631</v>
      </c>
      <c r="CF252" s="297">
        <v>0</v>
      </c>
      <c r="CG252" s="297">
        <v>0</v>
      </c>
      <c r="CH252" s="297">
        <v>0</v>
      </c>
      <c r="CI252" s="297">
        <v>35955.320863350003</v>
      </c>
    </row>
    <row r="253" spans="1:87">
      <c r="A253" s="295">
        <v>37805</v>
      </c>
      <c r="B253" s="296" t="s">
        <v>604</v>
      </c>
      <c r="C253" s="299">
        <v>-2358743</v>
      </c>
      <c r="D253" s="297">
        <v>-807134</v>
      </c>
      <c r="E253" s="297">
        <v>-363817.99999999994</v>
      </c>
      <c r="F253" s="297">
        <v>-109771</v>
      </c>
      <c r="G253" s="297">
        <v>258643</v>
      </c>
      <c r="H253" s="297">
        <v>0</v>
      </c>
      <c r="I253" s="297">
        <v>-3380823</v>
      </c>
      <c r="J253" s="356">
        <v>15770152</v>
      </c>
      <c r="K253" s="357">
        <v>18758367</v>
      </c>
      <c r="L253" s="357">
        <v>13350035</v>
      </c>
      <c r="M253" s="357">
        <v>12771164</v>
      </c>
      <c r="N253" s="357">
        <v>19748587</v>
      </c>
      <c r="O253" s="356">
        <v>1555624</v>
      </c>
      <c r="P253" s="357">
        <v>653470.14</v>
      </c>
      <c r="Q253" s="357">
        <v>902153.86</v>
      </c>
      <c r="R253" s="398">
        <v>6.6799999999999998E-2</v>
      </c>
      <c r="S253" s="399">
        <v>5.1010349999999999E-4</v>
      </c>
      <c r="T253" s="400">
        <v>15770152</v>
      </c>
      <c r="U253" s="400">
        <v>9782487.125748504</v>
      </c>
      <c r="V253" s="401">
        <v>1.612080015775472</v>
      </c>
      <c r="W253" s="401">
        <v>7.7152503694909322E-2</v>
      </c>
      <c r="X253" s="397">
        <v>966127</v>
      </c>
      <c r="Y253" s="297">
        <v>263956</v>
      </c>
      <c r="Z253" s="297">
        <v>263956</v>
      </c>
      <c r="AA253" s="297">
        <v>180513</v>
      </c>
      <c r="AB253" s="297">
        <v>180513</v>
      </c>
      <c r="AC253" s="297">
        <v>77189</v>
      </c>
      <c r="AD253" s="297">
        <v>0</v>
      </c>
      <c r="AE253" s="297">
        <v>966127</v>
      </c>
      <c r="AF253" s="299">
        <v>1595805</v>
      </c>
      <c r="AG253" s="299">
        <v>793371</v>
      </c>
      <c r="AH253" s="299">
        <v>401216.99999999994</v>
      </c>
      <c r="AI253" s="299">
        <v>401216.99999999994</v>
      </c>
      <c r="AJ253" s="299">
        <v>0</v>
      </c>
      <c r="AK253" s="299">
        <v>0</v>
      </c>
      <c r="AL253" s="299">
        <v>0</v>
      </c>
      <c r="AM253" s="297">
        <v>1595805</v>
      </c>
      <c r="AN253" s="397">
        <v>1289863</v>
      </c>
      <c r="AO253" s="297">
        <v>320031</v>
      </c>
      <c r="AP253" s="297">
        <v>320031</v>
      </c>
      <c r="AQ253" s="297">
        <v>320031</v>
      </c>
      <c r="AR253" s="297">
        <v>164884</v>
      </c>
      <c r="AS253" s="297">
        <v>164884</v>
      </c>
      <c r="AT253" s="297">
        <v>0</v>
      </c>
      <c r="AU253" s="297">
        <v>1289863</v>
      </c>
      <c r="AV253" s="299">
        <v>3832490</v>
      </c>
      <c r="AW253" s="297">
        <v>1910090</v>
      </c>
      <c r="AX253" s="297">
        <v>988916</v>
      </c>
      <c r="AY253" s="297">
        <v>466742</v>
      </c>
      <c r="AZ253" s="297">
        <v>466742</v>
      </c>
      <c r="BA253" s="297">
        <v>0</v>
      </c>
      <c r="BB253" s="297">
        <v>0</v>
      </c>
      <c r="BC253" s="297">
        <v>3832490</v>
      </c>
      <c r="BD253" s="397">
        <v>22170</v>
      </c>
      <c r="BE253" s="297">
        <v>9193</v>
      </c>
      <c r="BF253" s="297">
        <v>7637</v>
      </c>
      <c r="BG253" s="297">
        <v>5340</v>
      </c>
      <c r="BH253" s="297">
        <v>0</v>
      </c>
      <c r="BI253" s="297">
        <v>0</v>
      </c>
      <c r="BJ253" s="297">
        <v>0</v>
      </c>
      <c r="BK253" s="297">
        <v>22170</v>
      </c>
      <c r="BL253" s="299">
        <v>30236</v>
      </c>
      <c r="BM253" s="297">
        <v>7559</v>
      </c>
      <c r="BN253" s="297">
        <v>7559</v>
      </c>
      <c r="BO253" s="297">
        <v>7559</v>
      </c>
      <c r="BP253" s="297">
        <v>7559</v>
      </c>
      <c r="BQ253" s="297">
        <v>0</v>
      </c>
      <c r="BR253" s="297">
        <v>0</v>
      </c>
      <c r="BS253" s="297">
        <v>30236</v>
      </c>
      <c r="BT253" s="397">
        <v>93105</v>
      </c>
      <c r="BU253" s="297">
        <v>19134</v>
      </c>
      <c r="BV253" s="297">
        <v>19134</v>
      </c>
      <c r="BW253" s="297">
        <v>19134</v>
      </c>
      <c r="BX253" s="297">
        <v>19134</v>
      </c>
      <c r="BY253" s="297">
        <v>16570</v>
      </c>
      <c r="BZ253" s="297">
        <v>0</v>
      </c>
      <c r="CA253" s="297">
        <v>93105</v>
      </c>
      <c r="CB253" s="299">
        <v>293555.94350085</v>
      </c>
      <c r="CC253" s="297">
        <v>260037</v>
      </c>
      <c r="CD253" s="297">
        <v>20201</v>
      </c>
      <c r="CE253" s="297">
        <v>13318</v>
      </c>
      <c r="CF253" s="297">
        <v>0</v>
      </c>
      <c r="CG253" s="297">
        <v>0</v>
      </c>
      <c r="CH253" s="297">
        <v>0</v>
      </c>
      <c r="CI253" s="297">
        <v>293555.94350085</v>
      </c>
    </row>
    <row r="254" spans="1:87">
      <c r="A254" s="295">
        <v>37900</v>
      </c>
      <c r="B254" s="296" t="s">
        <v>605</v>
      </c>
      <c r="C254" s="299">
        <v>-15225571</v>
      </c>
      <c r="D254" s="297">
        <v>-7495061</v>
      </c>
      <c r="E254" s="297">
        <v>-2214900</v>
      </c>
      <c r="F254" s="297">
        <v>-1357997</v>
      </c>
      <c r="G254" s="297">
        <v>1792905</v>
      </c>
      <c r="H254" s="297">
        <v>0</v>
      </c>
      <c r="I254" s="297">
        <v>-24500624</v>
      </c>
      <c r="J254" s="356">
        <v>110720701</v>
      </c>
      <c r="K254" s="357">
        <v>131700665</v>
      </c>
      <c r="L254" s="357">
        <v>93729291</v>
      </c>
      <c r="M254" s="357">
        <v>89665095</v>
      </c>
      <c r="N254" s="357">
        <v>138652901</v>
      </c>
      <c r="O254" s="356">
        <v>10921887</v>
      </c>
      <c r="P254" s="357">
        <v>4414872.76</v>
      </c>
      <c r="Q254" s="357">
        <v>6507014.2400000002</v>
      </c>
      <c r="R254" s="398">
        <v>6.6799999999999998E-2</v>
      </c>
      <c r="S254" s="399">
        <v>3.5813869000000001E-3</v>
      </c>
      <c r="T254" s="400">
        <v>110720701</v>
      </c>
      <c r="U254" s="400">
        <v>66090909.580838323</v>
      </c>
      <c r="V254" s="401">
        <v>1.6752788197682962</v>
      </c>
      <c r="W254" s="401">
        <v>7.7152503694909322E-2</v>
      </c>
      <c r="X254" s="397">
        <v>3649065</v>
      </c>
      <c r="Y254" s="297">
        <v>1089963</v>
      </c>
      <c r="Z254" s="297">
        <v>680056</v>
      </c>
      <c r="AA254" s="297">
        <v>680056</v>
      </c>
      <c r="AB254" s="297">
        <v>680056</v>
      </c>
      <c r="AC254" s="297">
        <v>518934</v>
      </c>
      <c r="AD254" s="297">
        <v>0</v>
      </c>
      <c r="AE254" s="297">
        <v>3649065</v>
      </c>
      <c r="AF254" s="299">
        <v>8834166</v>
      </c>
      <c r="AG254" s="299">
        <v>3472001</v>
      </c>
      <c r="AH254" s="299">
        <v>3472001</v>
      </c>
      <c r="AI254" s="299">
        <v>1890164</v>
      </c>
      <c r="AJ254" s="299">
        <v>0</v>
      </c>
      <c r="AK254" s="299">
        <v>0</v>
      </c>
      <c r="AL254" s="299">
        <v>0</v>
      </c>
      <c r="AM254" s="297">
        <v>8834166</v>
      </c>
      <c r="AN254" s="397">
        <v>9056000</v>
      </c>
      <c r="AO254" s="297">
        <v>2246910</v>
      </c>
      <c r="AP254" s="297">
        <v>2246910</v>
      </c>
      <c r="AQ254" s="297">
        <v>2246910</v>
      </c>
      <c r="AR254" s="297">
        <v>1157636</v>
      </c>
      <c r="AS254" s="297">
        <v>1157636</v>
      </c>
      <c r="AT254" s="297">
        <v>0</v>
      </c>
      <c r="AU254" s="297">
        <v>9056000</v>
      </c>
      <c r="AV254" s="299">
        <v>26907537</v>
      </c>
      <c r="AW254" s="297">
        <v>13410554</v>
      </c>
      <c r="AX254" s="297">
        <v>6943081</v>
      </c>
      <c r="AY254" s="297">
        <v>3276951</v>
      </c>
      <c r="AZ254" s="297">
        <v>3276951</v>
      </c>
      <c r="BA254" s="297">
        <v>0</v>
      </c>
      <c r="BB254" s="297">
        <v>0</v>
      </c>
      <c r="BC254" s="297">
        <v>26907537</v>
      </c>
      <c r="BD254" s="397">
        <v>155658</v>
      </c>
      <c r="BE254" s="297">
        <v>64545</v>
      </c>
      <c r="BF254" s="297">
        <v>53619</v>
      </c>
      <c r="BG254" s="297">
        <v>37494</v>
      </c>
      <c r="BH254" s="297">
        <v>0</v>
      </c>
      <c r="BI254" s="297">
        <v>0</v>
      </c>
      <c r="BJ254" s="297">
        <v>0</v>
      </c>
      <c r="BK254" s="297">
        <v>155658</v>
      </c>
      <c r="BL254" s="299">
        <v>212296</v>
      </c>
      <c r="BM254" s="297">
        <v>53074</v>
      </c>
      <c r="BN254" s="297">
        <v>53074</v>
      </c>
      <c r="BO254" s="297">
        <v>53074</v>
      </c>
      <c r="BP254" s="297">
        <v>53074</v>
      </c>
      <c r="BQ254" s="297">
        <v>0</v>
      </c>
      <c r="BR254" s="297">
        <v>0</v>
      </c>
      <c r="BS254" s="297">
        <v>212296</v>
      </c>
      <c r="BT254" s="397">
        <v>653679</v>
      </c>
      <c r="BU254" s="297">
        <v>134336</v>
      </c>
      <c r="BV254" s="297">
        <v>134336</v>
      </c>
      <c r="BW254" s="297">
        <v>134336</v>
      </c>
      <c r="BX254" s="297">
        <v>134336</v>
      </c>
      <c r="BY254" s="297">
        <v>116335</v>
      </c>
      <c r="BZ254" s="297">
        <v>0</v>
      </c>
      <c r="CA254" s="297">
        <v>653679</v>
      </c>
      <c r="CB254" s="299">
        <v>2061027.6355113899</v>
      </c>
      <c r="CC254" s="297">
        <v>1825695</v>
      </c>
      <c r="CD254" s="297">
        <v>141826</v>
      </c>
      <c r="CE254" s="297">
        <v>93507</v>
      </c>
      <c r="CF254" s="297">
        <v>0</v>
      </c>
      <c r="CG254" s="297">
        <v>0</v>
      </c>
      <c r="CH254" s="297">
        <v>0</v>
      </c>
      <c r="CI254" s="297">
        <v>2061027.6355113899</v>
      </c>
    </row>
    <row r="255" spans="1:87">
      <c r="A255" s="295">
        <v>37901</v>
      </c>
      <c r="B255" s="296" t="s">
        <v>606</v>
      </c>
      <c r="C255" s="299">
        <v>-57903</v>
      </c>
      <c r="D255" s="297">
        <v>194119</v>
      </c>
      <c r="E255" s="297">
        <v>156949</v>
      </c>
      <c r="F255" s="297">
        <v>42591</v>
      </c>
      <c r="G255" s="297">
        <v>93746</v>
      </c>
      <c r="H255" s="297">
        <v>0</v>
      </c>
      <c r="I255" s="297">
        <v>429502</v>
      </c>
      <c r="J255" s="356">
        <v>3125127</v>
      </c>
      <c r="K255" s="357">
        <v>3717294</v>
      </c>
      <c r="L255" s="357">
        <v>2645539</v>
      </c>
      <c r="M255" s="357">
        <v>2530826</v>
      </c>
      <c r="N255" s="357">
        <v>3913523</v>
      </c>
      <c r="O255" s="356">
        <v>308274</v>
      </c>
      <c r="P255" s="357">
        <v>123791.61</v>
      </c>
      <c r="Q255" s="357">
        <v>184482.39</v>
      </c>
      <c r="R255" s="398">
        <v>6.6799999999999998E-2</v>
      </c>
      <c r="S255" s="399">
        <v>1.010858E-4</v>
      </c>
      <c r="T255" s="400">
        <v>3125127</v>
      </c>
      <c r="U255" s="400">
        <v>1853167.8143712576</v>
      </c>
      <c r="V255" s="401">
        <v>1.6863702120038668</v>
      </c>
      <c r="W255" s="401">
        <v>7.7152503694909322E-2</v>
      </c>
      <c r="X255" s="397">
        <v>996946</v>
      </c>
      <c r="Y255" s="297">
        <v>326866</v>
      </c>
      <c r="Z255" s="297">
        <v>326866</v>
      </c>
      <c r="AA255" s="297">
        <v>185310</v>
      </c>
      <c r="AB255" s="297">
        <v>100116</v>
      </c>
      <c r="AC255" s="297">
        <v>57788</v>
      </c>
      <c r="AD255" s="297">
        <v>0</v>
      </c>
      <c r="AE255" s="297">
        <v>996946</v>
      </c>
      <c r="AF255" s="299">
        <v>22256</v>
      </c>
      <c r="AG255" s="299">
        <v>22256</v>
      </c>
      <c r="AH255" s="299">
        <v>0</v>
      </c>
      <c r="AI255" s="299">
        <v>0</v>
      </c>
      <c r="AJ255" s="299">
        <v>0</v>
      </c>
      <c r="AK255" s="299">
        <v>0</v>
      </c>
      <c r="AL255" s="299">
        <v>0</v>
      </c>
      <c r="AM255" s="297">
        <v>22256</v>
      </c>
      <c r="AN255" s="397">
        <v>255609</v>
      </c>
      <c r="AO255" s="297">
        <v>63420</v>
      </c>
      <c r="AP255" s="297">
        <v>63420</v>
      </c>
      <c r="AQ255" s="297">
        <v>63420</v>
      </c>
      <c r="AR255" s="297">
        <v>32675</v>
      </c>
      <c r="AS255" s="297">
        <v>32675</v>
      </c>
      <c r="AT255" s="297">
        <v>0</v>
      </c>
      <c r="AU255" s="297">
        <v>255609</v>
      </c>
      <c r="AV255" s="299">
        <v>759474</v>
      </c>
      <c r="AW255" s="297">
        <v>378517</v>
      </c>
      <c r="AX255" s="297">
        <v>195971</v>
      </c>
      <c r="AY255" s="297">
        <v>92493</v>
      </c>
      <c r="AZ255" s="297">
        <v>92493</v>
      </c>
      <c r="BA255" s="297">
        <v>0</v>
      </c>
      <c r="BB255" s="297">
        <v>0</v>
      </c>
      <c r="BC255" s="297">
        <v>759474</v>
      </c>
      <c r="BD255" s="397">
        <v>4393</v>
      </c>
      <c r="BE255" s="297">
        <v>1822</v>
      </c>
      <c r="BF255" s="297">
        <v>1513</v>
      </c>
      <c r="BG255" s="297">
        <v>1058</v>
      </c>
      <c r="BH255" s="297">
        <v>0</v>
      </c>
      <c r="BI255" s="297">
        <v>0</v>
      </c>
      <c r="BJ255" s="297">
        <v>0</v>
      </c>
      <c r="BK255" s="297">
        <v>4393</v>
      </c>
      <c r="BL255" s="299">
        <v>5992</v>
      </c>
      <c r="BM255" s="297">
        <v>1498</v>
      </c>
      <c r="BN255" s="297">
        <v>1498</v>
      </c>
      <c r="BO255" s="297">
        <v>1498</v>
      </c>
      <c r="BP255" s="297">
        <v>1498</v>
      </c>
      <c r="BQ255" s="297">
        <v>0</v>
      </c>
      <c r="BR255" s="297">
        <v>0</v>
      </c>
      <c r="BS255" s="297">
        <v>5992</v>
      </c>
      <c r="BT255" s="397">
        <v>18450</v>
      </c>
      <c r="BU255" s="297">
        <v>3792</v>
      </c>
      <c r="BV255" s="297">
        <v>3792</v>
      </c>
      <c r="BW255" s="297">
        <v>3792</v>
      </c>
      <c r="BX255" s="297">
        <v>3792</v>
      </c>
      <c r="BY255" s="297">
        <v>3284</v>
      </c>
      <c r="BZ255" s="297">
        <v>0</v>
      </c>
      <c r="CA255" s="297">
        <v>18450</v>
      </c>
      <c r="CB255" s="299">
        <v>58173.169549979997</v>
      </c>
      <c r="CC255" s="297">
        <v>51531</v>
      </c>
      <c r="CD255" s="297">
        <v>4003</v>
      </c>
      <c r="CE255" s="297">
        <v>2639</v>
      </c>
      <c r="CF255" s="297">
        <v>0</v>
      </c>
      <c r="CG255" s="297">
        <v>0</v>
      </c>
      <c r="CH255" s="297">
        <v>0</v>
      </c>
      <c r="CI255" s="297">
        <v>58173.169549979997</v>
      </c>
    </row>
    <row r="256" spans="1:87">
      <c r="A256" s="295">
        <v>37905</v>
      </c>
      <c r="B256" s="296" t="s">
        <v>607</v>
      </c>
      <c r="C256" s="299">
        <v>-1730689</v>
      </c>
      <c r="D256" s="297">
        <v>-838691</v>
      </c>
      <c r="E256" s="297">
        <v>-254410</v>
      </c>
      <c r="F256" s="297">
        <v>-219897</v>
      </c>
      <c r="G256" s="297">
        <v>149470</v>
      </c>
      <c r="H256" s="297">
        <v>0</v>
      </c>
      <c r="I256" s="297">
        <v>-2894217</v>
      </c>
      <c r="J256" s="356">
        <v>12116146</v>
      </c>
      <c r="K256" s="357">
        <v>14411979</v>
      </c>
      <c r="L256" s="357">
        <v>10256779</v>
      </c>
      <c r="M256" s="357">
        <v>9812035</v>
      </c>
      <c r="N256" s="357">
        <v>15172761</v>
      </c>
      <c r="O256" s="356">
        <v>1195180</v>
      </c>
      <c r="P256" s="357">
        <v>543317.81999999995</v>
      </c>
      <c r="Q256" s="357">
        <v>651862.18000000005</v>
      </c>
      <c r="R256" s="398">
        <v>6.6799999999999998E-2</v>
      </c>
      <c r="S256" s="399">
        <v>3.9191049999999999E-4</v>
      </c>
      <c r="T256" s="400">
        <v>12116146</v>
      </c>
      <c r="U256" s="400">
        <v>8133500.2994011967</v>
      </c>
      <c r="V256" s="401">
        <v>1.4896595013209766</v>
      </c>
      <c r="W256" s="401">
        <v>7.7152503694909322E-2</v>
      </c>
      <c r="X256" s="397">
        <v>50300</v>
      </c>
      <c r="Y256" s="297">
        <v>10060</v>
      </c>
      <c r="Z256" s="297">
        <v>10060</v>
      </c>
      <c r="AA256" s="297">
        <v>10060</v>
      </c>
      <c r="AB256" s="297">
        <v>10060</v>
      </c>
      <c r="AC256" s="297">
        <v>10060</v>
      </c>
      <c r="AD256" s="297">
        <v>0</v>
      </c>
      <c r="AE256" s="297">
        <v>50300</v>
      </c>
      <c r="AF256" s="299">
        <v>830823</v>
      </c>
      <c r="AG256" s="299">
        <v>335284</v>
      </c>
      <c r="AH256" s="299">
        <v>334090</v>
      </c>
      <c r="AI256" s="299">
        <v>154516</v>
      </c>
      <c r="AJ256" s="299">
        <v>6933</v>
      </c>
      <c r="AK256" s="299">
        <v>0</v>
      </c>
      <c r="AL256" s="299">
        <v>0</v>
      </c>
      <c r="AM256" s="297">
        <v>830823</v>
      </c>
      <c r="AN256" s="397">
        <v>990996</v>
      </c>
      <c r="AO256" s="297">
        <v>245879</v>
      </c>
      <c r="AP256" s="297">
        <v>245879</v>
      </c>
      <c r="AQ256" s="297">
        <v>245879</v>
      </c>
      <c r="AR256" s="297">
        <v>126680</v>
      </c>
      <c r="AS256" s="297">
        <v>126680</v>
      </c>
      <c r="AT256" s="297">
        <v>0</v>
      </c>
      <c r="AU256" s="297">
        <v>990996</v>
      </c>
      <c r="AV256" s="299">
        <v>2944487</v>
      </c>
      <c r="AW256" s="297">
        <v>1467514</v>
      </c>
      <c r="AX256" s="297">
        <v>759780</v>
      </c>
      <c r="AY256" s="297">
        <v>358596</v>
      </c>
      <c r="AZ256" s="297">
        <v>358596</v>
      </c>
      <c r="BA256" s="297">
        <v>0</v>
      </c>
      <c r="BB256" s="297">
        <v>0</v>
      </c>
      <c r="BC256" s="297">
        <v>2944487</v>
      </c>
      <c r="BD256" s="397">
        <v>17034</v>
      </c>
      <c r="BE256" s="297">
        <v>7063</v>
      </c>
      <c r="BF256" s="297">
        <v>5868</v>
      </c>
      <c r="BG256" s="297">
        <v>4103</v>
      </c>
      <c r="BH256" s="297">
        <v>0</v>
      </c>
      <c r="BI256" s="297">
        <v>0</v>
      </c>
      <c r="BJ256" s="297">
        <v>0</v>
      </c>
      <c r="BK256" s="297">
        <v>17034</v>
      </c>
      <c r="BL256" s="299">
        <v>23232</v>
      </c>
      <c r="BM256" s="297">
        <v>5808</v>
      </c>
      <c r="BN256" s="297">
        <v>5808</v>
      </c>
      <c r="BO256" s="297">
        <v>5808</v>
      </c>
      <c r="BP256" s="297">
        <v>5808</v>
      </c>
      <c r="BQ256" s="297">
        <v>0</v>
      </c>
      <c r="BR256" s="297">
        <v>0</v>
      </c>
      <c r="BS256" s="297">
        <v>23232</v>
      </c>
      <c r="BT256" s="397">
        <v>71532</v>
      </c>
      <c r="BU256" s="297">
        <v>14700</v>
      </c>
      <c r="BV256" s="297">
        <v>14700</v>
      </c>
      <c r="BW256" s="297">
        <v>14700</v>
      </c>
      <c r="BX256" s="297">
        <v>14700</v>
      </c>
      <c r="BY256" s="297">
        <v>12731</v>
      </c>
      <c r="BZ256" s="297">
        <v>0</v>
      </c>
      <c r="CA256" s="297">
        <v>71532</v>
      </c>
      <c r="CB256" s="299">
        <v>225537.86946255001</v>
      </c>
      <c r="CC256" s="297">
        <v>199785</v>
      </c>
      <c r="CD256" s="297">
        <v>15520</v>
      </c>
      <c r="CE256" s="297">
        <v>10232</v>
      </c>
      <c r="CF256" s="297">
        <v>0</v>
      </c>
      <c r="CG256" s="297">
        <v>0</v>
      </c>
      <c r="CH256" s="297">
        <v>0</v>
      </c>
      <c r="CI256" s="297">
        <v>225537.86946255001</v>
      </c>
    </row>
    <row r="257" spans="1:87">
      <c r="A257" s="295">
        <v>38000</v>
      </c>
      <c r="B257" s="296" t="s">
        <v>608</v>
      </c>
      <c r="C257" s="299">
        <v>-23584624</v>
      </c>
      <c r="D257" s="297">
        <v>-12165578</v>
      </c>
      <c r="E257" s="297">
        <v>-5434887</v>
      </c>
      <c r="F257" s="297">
        <v>-5747576</v>
      </c>
      <c r="G257" s="297">
        <v>275682</v>
      </c>
      <c r="H257" s="297">
        <v>0</v>
      </c>
      <c r="I257" s="297">
        <v>-46656983</v>
      </c>
      <c r="J257" s="356">
        <v>182967376</v>
      </c>
      <c r="K257" s="357">
        <v>217637034</v>
      </c>
      <c r="L257" s="357">
        <v>154888854</v>
      </c>
      <c r="M257" s="357">
        <v>148172717</v>
      </c>
      <c r="N257" s="357">
        <v>229125694</v>
      </c>
      <c r="O257" s="356">
        <v>18048558</v>
      </c>
      <c r="P257" s="357">
        <v>7070760.6799999997</v>
      </c>
      <c r="Q257" s="357">
        <v>10977797.32</v>
      </c>
      <c r="R257" s="398">
        <v>6.6799999999999998E-2</v>
      </c>
      <c r="S257" s="399">
        <v>5.9182877000000002E-3</v>
      </c>
      <c r="T257" s="400">
        <v>182967376</v>
      </c>
      <c r="U257" s="400">
        <v>105849710.77844311</v>
      </c>
      <c r="V257" s="401">
        <v>1.7285581099316742</v>
      </c>
      <c r="W257" s="401">
        <v>7.7152503694909322E-2</v>
      </c>
      <c r="X257" s="397">
        <v>2033098</v>
      </c>
      <c r="Y257" s="297">
        <v>2033098</v>
      </c>
      <c r="Z257" s="297">
        <v>0</v>
      </c>
      <c r="AA257" s="297">
        <v>0</v>
      </c>
      <c r="AB257" s="297">
        <v>0</v>
      </c>
      <c r="AC257" s="297">
        <v>0</v>
      </c>
      <c r="AD257" s="297">
        <v>0</v>
      </c>
      <c r="AE257" s="297">
        <v>2033098</v>
      </c>
      <c r="AF257" s="299">
        <v>16770931</v>
      </c>
      <c r="AG257" s="299">
        <v>4393619</v>
      </c>
      <c r="AH257" s="299">
        <v>4393619</v>
      </c>
      <c r="AI257" s="299">
        <v>3774455</v>
      </c>
      <c r="AJ257" s="299">
        <v>2379667</v>
      </c>
      <c r="AK257" s="299">
        <v>1829571</v>
      </c>
      <c r="AL257" s="299">
        <v>0</v>
      </c>
      <c r="AM257" s="297">
        <v>16770931</v>
      </c>
      <c r="AN257" s="397">
        <v>14965156</v>
      </c>
      <c r="AO257" s="297">
        <v>3713047</v>
      </c>
      <c r="AP257" s="297">
        <v>3713047</v>
      </c>
      <c r="AQ257" s="297">
        <v>3713047</v>
      </c>
      <c r="AR257" s="297">
        <v>1913008</v>
      </c>
      <c r="AS257" s="297">
        <v>1913008</v>
      </c>
      <c r="AT257" s="297">
        <v>0</v>
      </c>
      <c r="AU257" s="297">
        <v>14965156</v>
      </c>
      <c r="AV257" s="299">
        <v>44465049</v>
      </c>
      <c r="AW257" s="297">
        <v>22161113</v>
      </c>
      <c r="AX257" s="297">
        <v>11473530</v>
      </c>
      <c r="AY257" s="297">
        <v>5415203</v>
      </c>
      <c r="AZ257" s="297">
        <v>5415203</v>
      </c>
      <c r="BA257" s="297">
        <v>0</v>
      </c>
      <c r="BB257" s="297">
        <v>0</v>
      </c>
      <c r="BC257" s="297">
        <v>44465049</v>
      </c>
      <c r="BD257" s="397">
        <v>257227</v>
      </c>
      <c r="BE257" s="297">
        <v>106661</v>
      </c>
      <c r="BF257" s="297">
        <v>88607</v>
      </c>
      <c r="BG257" s="297">
        <v>61959</v>
      </c>
      <c r="BH257" s="297">
        <v>0</v>
      </c>
      <c r="BI257" s="297">
        <v>0</v>
      </c>
      <c r="BJ257" s="297">
        <v>0</v>
      </c>
      <c r="BK257" s="297">
        <v>257227</v>
      </c>
      <c r="BL257" s="299">
        <v>350824</v>
      </c>
      <c r="BM257" s="297">
        <v>87706</v>
      </c>
      <c r="BN257" s="297">
        <v>87706</v>
      </c>
      <c r="BO257" s="297">
        <v>87706</v>
      </c>
      <c r="BP257" s="297">
        <v>87706</v>
      </c>
      <c r="BQ257" s="297">
        <v>0</v>
      </c>
      <c r="BR257" s="297">
        <v>0</v>
      </c>
      <c r="BS257" s="297">
        <v>350824</v>
      </c>
      <c r="BT257" s="397">
        <v>1080213</v>
      </c>
      <c r="BU257" s="297">
        <v>221992</v>
      </c>
      <c r="BV257" s="297">
        <v>221992</v>
      </c>
      <c r="BW257" s="297">
        <v>221992</v>
      </c>
      <c r="BX257" s="297">
        <v>221992</v>
      </c>
      <c r="BY257" s="297">
        <v>192245</v>
      </c>
      <c r="BZ257" s="297">
        <v>0</v>
      </c>
      <c r="CA257" s="297">
        <v>1080213</v>
      </c>
      <c r="CB257" s="299">
        <v>3405874.5522878701</v>
      </c>
      <c r="CC257" s="297">
        <v>3016984</v>
      </c>
      <c r="CD257" s="297">
        <v>234369</v>
      </c>
      <c r="CE257" s="297">
        <v>154521</v>
      </c>
      <c r="CF257" s="297">
        <v>0</v>
      </c>
      <c r="CG257" s="297">
        <v>0</v>
      </c>
      <c r="CH257" s="297">
        <v>0</v>
      </c>
      <c r="CI257" s="297">
        <v>3405874.5522878701</v>
      </c>
    </row>
    <row r="258" spans="1:87">
      <c r="A258" s="295">
        <v>38005</v>
      </c>
      <c r="B258" s="296" t="s">
        <v>609</v>
      </c>
      <c r="C258" s="299">
        <v>-5191088</v>
      </c>
      <c r="D258" s="297">
        <v>-1288999</v>
      </c>
      <c r="E258" s="297">
        <v>7253</v>
      </c>
      <c r="F258" s="297">
        <v>-449017</v>
      </c>
      <c r="G258" s="297">
        <v>662911</v>
      </c>
      <c r="H258" s="297">
        <v>0</v>
      </c>
      <c r="I258" s="297">
        <v>-6258940</v>
      </c>
      <c r="J258" s="356">
        <v>37459720</v>
      </c>
      <c r="K258" s="357">
        <v>44557792</v>
      </c>
      <c r="L258" s="357">
        <v>31711080</v>
      </c>
      <c r="M258" s="357">
        <v>30336055</v>
      </c>
      <c r="N258" s="357">
        <v>46909916</v>
      </c>
      <c r="O258" s="356">
        <v>3695161</v>
      </c>
      <c r="P258" s="357">
        <v>1501280.66</v>
      </c>
      <c r="Q258" s="357">
        <v>2193880.34</v>
      </c>
      <c r="R258" s="398">
        <v>6.6799999999999998E-2</v>
      </c>
      <c r="S258" s="399">
        <v>1.2116772E-3</v>
      </c>
      <c r="T258" s="400">
        <v>37459720</v>
      </c>
      <c r="U258" s="400">
        <v>22474261.377245508</v>
      </c>
      <c r="V258" s="401">
        <v>1.6667831423339592</v>
      </c>
      <c r="W258" s="401">
        <v>7.7152503694909322E-2</v>
      </c>
      <c r="X258" s="397">
        <v>1514006</v>
      </c>
      <c r="Y258" s="297">
        <v>347201</v>
      </c>
      <c r="Z258" s="297">
        <v>347201</v>
      </c>
      <c r="AA258" s="297">
        <v>347201</v>
      </c>
      <c r="AB258" s="297">
        <v>240510</v>
      </c>
      <c r="AC258" s="297">
        <v>231893</v>
      </c>
      <c r="AD258" s="297">
        <v>0</v>
      </c>
      <c r="AE258" s="297">
        <v>1514006</v>
      </c>
      <c r="AF258" s="299">
        <v>1237997</v>
      </c>
      <c r="AG258" s="299">
        <v>1192985</v>
      </c>
      <c r="AH258" s="299">
        <v>45012</v>
      </c>
      <c r="AI258" s="299">
        <v>0</v>
      </c>
      <c r="AJ258" s="299">
        <v>0</v>
      </c>
      <c r="AK258" s="299">
        <v>0</v>
      </c>
      <c r="AL258" s="299">
        <v>0</v>
      </c>
      <c r="AM258" s="297">
        <v>1237997</v>
      </c>
      <c r="AN258" s="397">
        <v>3063883</v>
      </c>
      <c r="AO258" s="297">
        <v>760189</v>
      </c>
      <c r="AP258" s="297">
        <v>760189</v>
      </c>
      <c r="AQ258" s="297">
        <v>760189</v>
      </c>
      <c r="AR258" s="297">
        <v>391659</v>
      </c>
      <c r="AS258" s="297">
        <v>391659</v>
      </c>
      <c r="AT258" s="297">
        <v>0</v>
      </c>
      <c r="AU258" s="297">
        <v>3063883</v>
      </c>
      <c r="AV258" s="299">
        <v>9103526</v>
      </c>
      <c r="AW258" s="297">
        <v>4537143</v>
      </c>
      <c r="AX258" s="297">
        <v>2349026</v>
      </c>
      <c r="AY258" s="297">
        <v>1108678</v>
      </c>
      <c r="AZ258" s="297">
        <v>1108678</v>
      </c>
      <c r="BA258" s="297">
        <v>0</v>
      </c>
      <c r="BB258" s="297">
        <v>0</v>
      </c>
      <c r="BC258" s="297">
        <v>9103526</v>
      </c>
      <c r="BD258" s="397">
        <v>52663</v>
      </c>
      <c r="BE258" s="297">
        <v>21837</v>
      </c>
      <c r="BF258" s="297">
        <v>18141</v>
      </c>
      <c r="BG258" s="297">
        <v>12685</v>
      </c>
      <c r="BH258" s="297">
        <v>0</v>
      </c>
      <c r="BI258" s="297">
        <v>0</v>
      </c>
      <c r="BJ258" s="297">
        <v>0</v>
      </c>
      <c r="BK258" s="297">
        <v>52663</v>
      </c>
      <c r="BL258" s="299">
        <v>71824</v>
      </c>
      <c r="BM258" s="297">
        <v>17956</v>
      </c>
      <c r="BN258" s="297">
        <v>17956</v>
      </c>
      <c r="BO258" s="297">
        <v>17956</v>
      </c>
      <c r="BP258" s="297">
        <v>17956</v>
      </c>
      <c r="BQ258" s="297">
        <v>0</v>
      </c>
      <c r="BR258" s="297">
        <v>0</v>
      </c>
      <c r="BS258" s="297">
        <v>71824</v>
      </c>
      <c r="BT258" s="397">
        <v>221157</v>
      </c>
      <c r="BU258" s="297">
        <v>45449</v>
      </c>
      <c r="BV258" s="297">
        <v>45449</v>
      </c>
      <c r="BW258" s="297">
        <v>45449</v>
      </c>
      <c r="BX258" s="297">
        <v>45449</v>
      </c>
      <c r="BY258" s="297">
        <v>39359</v>
      </c>
      <c r="BZ258" s="297">
        <v>0</v>
      </c>
      <c r="CA258" s="297">
        <v>221157</v>
      </c>
      <c r="CB258" s="299">
        <v>697299.75125532004</v>
      </c>
      <c r="CC258" s="297">
        <v>617680</v>
      </c>
      <c r="CD258" s="297">
        <v>47983</v>
      </c>
      <c r="CE258" s="297">
        <v>31636</v>
      </c>
      <c r="CF258" s="297">
        <v>0</v>
      </c>
      <c r="CG258" s="297">
        <v>0</v>
      </c>
      <c r="CH258" s="297">
        <v>0</v>
      </c>
      <c r="CI258" s="297">
        <v>697299.75125532004</v>
      </c>
    </row>
    <row r="259" spans="1:87">
      <c r="A259" s="295">
        <v>38100</v>
      </c>
      <c r="B259" s="296" t="s">
        <v>610</v>
      </c>
      <c r="C259" s="299">
        <v>-11073143</v>
      </c>
      <c r="D259" s="297">
        <v>-5542459</v>
      </c>
      <c r="E259" s="297">
        <v>-2876693</v>
      </c>
      <c r="F259" s="297">
        <v>-3215703</v>
      </c>
      <c r="G259" s="297">
        <v>-479466</v>
      </c>
      <c r="H259" s="297">
        <v>0</v>
      </c>
      <c r="I259" s="297">
        <v>-23187464</v>
      </c>
      <c r="J259" s="356">
        <v>78775016</v>
      </c>
      <c r="K259" s="357">
        <v>93701736</v>
      </c>
      <c r="L259" s="357">
        <v>66686052</v>
      </c>
      <c r="M259" s="357">
        <v>63794477</v>
      </c>
      <c r="N259" s="357">
        <v>98648079</v>
      </c>
      <c r="O259" s="356">
        <v>7770650</v>
      </c>
      <c r="P259" s="357">
        <v>3201618.28</v>
      </c>
      <c r="Q259" s="357">
        <v>4569031.7200000007</v>
      </c>
      <c r="R259" s="398">
        <v>6.6799999999999998E-2</v>
      </c>
      <c r="S259" s="399">
        <v>2.5480673999999999E-3</v>
      </c>
      <c r="T259" s="400">
        <v>78775016</v>
      </c>
      <c r="U259" s="400">
        <v>47928417.36526946</v>
      </c>
      <c r="V259" s="401">
        <v>1.6435972713149303</v>
      </c>
      <c r="W259" s="401">
        <v>7.7152503694909322E-2</v>
      </c>
      <c r="X259" s="397">
        <v>261019</v>
      </c>
      <c r="Y259" s="297">
        <v>261019</v>
      </c>
      <c r="Z259" s="297">
        <v>0</v>
      </c>
      <c r="AA259" s="297">
        <v>0</v>
      </c>
      <c r="AB259" s="297">
        <v>0</v>
      </c>
      <c r="AC259" s="297">
        <v>0</v>
      </c>
      <c r="AD259" s="297">
        <v>0</v>
      </c>
      <c r="AE259" s="297">
        <v>261019</v>
      </c>
      <c r="AF259" s="299">
        <v>9705970</v>
      </c>
      <c r="AG259" s="299">
        <v>2196309</v>
      </c>
      <c r="AH259" s="299">
        <v>2196309</v>
      </c>
      <c r="AI259" s="299">
        <v>2161809</v>
      </c>
      <c r="AJ259" s="299">
        <v>1765679</v>
      </c>
      <c r="AK259" s="299">
        <v>1385864</v>
      </c>
      <c r="AL259" s="299">
        <v>0</v>
      </c>
      <c r="AM259" s="297">
        <v>9705970</v>
      </c>
      <c r="AN259" s="397">
        <v>6443118</v>
      </c>
      <c r="AO259" s="297">
        <v>1598620</v>
      </c>
      <c r="AP259" s="297">
        <v>1598620</v>
      </c>
      <c r="AQ259" s="297">
        <v>1598620</v>
      </c>
      <c r="AR259" s="297">
        <v>823629</v>
      </c>
      <c r="AS259" s="297">
        <v>823629</v>
      </c>
      <c r="AT259" s="297">
        <v>0</v>
      </c>
      <c r="AU259" s="297">
        <v>6443118</v>
      </c>
      <c r="AV259" s="299">
        <v>19144041</v>
      </c>
      <c r="AW259" s="297">
        <v>9541275</v>
      </c>
      <c r="AX259" s="297">
        <v>4939829</v>
      </c>
      <c r="AY259" s="297">
        <v>2331469</v>
      </c>
      <c r="AZ259" s="297">
        <v>2331469</v>
      </c>
      <c r="BA259" s="297">
        <v>0</v>
      </c>
      <c r="BB259" s="297">
        <v>0</v>
      </c>
      <c r="BC259" s="297">
        <v>19144041</v>
      </c>
      <c r="BD259" s="397">
        <v>110747</v>
      </c>
      <c r="BE259" s="297">
        <v>45922</v>
      </c>
      <c r="BF259" s="297">
        <v>38149</v>
      </c>
      <c r="BG259" s="297">
        <v>26676</v>
      </c>
      <c r="BH259" s="297">
        <v>0</v>
      </c>
      <c r="BI259" s="297">
        <v>0</v>
      </c>
      <c r="BJ259" s="297">
        <v>0</v>
      </c>
      <c r="BK259" s="297">
        <v>110747</v>
      </c>
      <c r="BL259" s="299">
        <v>151044</v>
      </c>
      <c r="BM259" s="297">
        <v>37761</v>
      </c>
      <c r="BN259" s="297">
        <v>37761</v>
      </c>
      <c r="BO259" s="297">
        <v>37761</v>
      </c>
      <c r="BP259" s="297">
        <v>37761</v>
      </c>
      <c r="BQ259" s="297">
        <v>0</v>
      </c>
      <c r="BR259" s="297">
        <v>0</v>
      </c>
      <c r="BS259" s="297">
        <v>151044</v>
      </c>
      <c r="BT259" s="397">
        <v>465076</v>
      </c>
      <c r="BU259" s="297">
        <v>95577</v>
      </c>
      <c r="BV259" s="297">
        <v>95577</v>
      </c>
      <c r="BW259" s="297">
        <v>95577</v>
      </c>
      <c r="BX259" s="297">
        <v>95577</v>
      </c>
      <c r="BY259" s="297">
        <v>82770</v>
      </c>
      <c r="BZ259" s="297">
        <v>0</v>
      </c>
      <c r="CA259" s="297">
        <v>465076</v>
      </c>
      <c r="CB259" s="299">
        <v>1466369.7263609399</v>
      </c>
      <c r="CC259" s="297">
        <v>1298936</v>
      </c>
      <c r="CD259" s="297">
        <v>100906</v>
      </c>
      <c r="CE259" s="297">
        <v>66528</v>
      </c>
      <c r="CF259" s="297">
        <v>0</v>
      </c>
      <c r="CG259" s="297">
        <v>0</v>
      </c>
      <c r="CH259" s="297">
        <v>0</v>
      </c>
      <c r="CI259" s="297">
        <v>1466369.7263609399</v>
      </c>
    </row>
    <row r="260" spans="1:87">
      <c r="A260" s="295">
        <v>38105</v>
      </c>
      <c r="B260" s="296" t="s">
        <v>611</v>
      </c>
      <c r="C260" s="299">
        <v>-2466788</v>
      </c>
      <c r="D260" s="297">
        <v>-994568</v>
      </c>
      <c r="E260" s="297">
        <v>-432016</v>
      </c>
      <c r="F260" s="297">
        <v>-444102</v>
      </c>
      <c r="G260" s="297">
        <v>69115</v>
      </c>
      <c r="H260" s="297">
        <v>0</v>
      </c>
      <c r="I260" s="297">
        <v>-4268359</v>
      </c>
      <c r="J260" s="356">
        <v>15446961</v>
      </c>
      <c r="K260" s="357">
        <v>18373935</v>
      </c>
      <c r="L260" s="357">
        <v>13076441</v>
      </c>
      <c r="M260" s="357">
        <v>12509433</v>
      </c>
      <c r="N260" s="357">
        <v>19343862</v>
      </c>
      <c r="O260" s="356">
        <v>1523744</v>
      </c>
      <c r="P260" s="357">
        <v>652228.81000000006</v>
      </c>
      <c r="Q260" s="357">
        <v>871515.19</v>
      </c>
      <c r="R260" s="398">
        <v>6.6799999999999998E-2</v>
      </c>
      <c r="S260" s="399">
        <v>4.9964949999999997E-4</v>
      </c>
      <c r="T260" s="400">
        <v>15446961</v>
      </c>
      <c r="U260" s="400">
        <v>9763904.3413173668</v>
      </c>
      <c r="V260" s="401">
        <v>1.5820475559796259</v>
      </c>
      <c r="W260" s="401">
        <v>7.7152503694909322E-2</v>
      </c>
      <c r="X260" s="397">
        <v>0</v>
      </c>
      <c r="Y260" s="297">
        <v>0</v>
      </c>
      <c r="Z260" s="297">
        <v>0</v>
      </c>
      <c r="AA260" s="297">
        <v>0</v>
      </c>
      <c r="AB260" s="297">
        <v>0</v>
      </c>
      <c r="AC260" s="297">
        <v>0</v>
      </c>
      <c r="AD260" s="297">
        <v>0</v>
      </c>
      <c r="AE260" s="297">
        <v>0</v>
      </c>
      <c r="AF260" s="299">
        <v>1573595</v>
      </c>
      <c r="AG260" s="299">
        <v>674950</v>
      </c>
      <c r="AH260" s="299">
        <v>338423</v>
      </c>
      <c r="AI260" s="299">
        <v>291835</v>
      </c>
      <c r="AJ260" s="299">
        <v>159767</v>
      </c>
      <c r="AK260" s="299">
        <v>108620</v>
      </c>
      <c r="AL260" s="299">
        <v>0</v>
      </c>
      <c r="AM260" s="297">
        <v>1573595</v>
      </c>
      <c r="AN260" s="397">
        <v>1263428</v>
      </c>
      <c r="AO260" s="297">
        <v>313473</v>
      </c>
      <c r="AP260" s="297">
        <v>313473</v>
      </c>
      <c r="AQ260" s="297">
        <v>313473</v>
      </c>
      <c r="AR260" s="297">
        <v>161505</v>
      </c>
      <c r="AS260" s="297">
        <v>161505</v>
      </c>
      <c r="AT260" s="297">
        <v>0</v>
      </c>
      <c r="AU260" s="297">
        <v>1263428</v>
      </c>
      <c r="AV260" s="299">
        <v>3753947</v>
      </c>
      <c r="AW260" s="297">
        <v>1870945</v>
      </c>
      <c r="AX260" s="297">
        <v>968649</v>
      </c>
      <c r="AY260" s="297">
        <v>457177</v>
      </c>
      <c r="AZ260" s="297">
        <v>457177</v>
      </c>
      <c r="BA260" s="297">
        <v>0</v>
      </c>
      <c r="BB260" s="297">
        <v>0</v>
      </c>
      <c r="BC260" s="297">
        <v>3753947</v>
      </c>
      <c r="BD260" s="397">
        <v>21717</v>
      </c>
      <c r="BE260" s="297">
        <v>9005</v>
      </c>
      <c r="BF260" s="297">
        <v>7481</v>
      </c>
      <c r="BG260" s="297">
        <v>5231</v>
      </c>
      <c r="BH260" s="297">
        <v>0</v>
      </c>
      <c r="BI260" s="297">
        <v>0</v>
      </c>
      <c r="BJ260" s="297">
        <v>0</v>
      </c>
      <c r="BK260" s="297">
        <v>21717</v>
      </c>
      <c r="BL260" s="299">
        <v>29620</v>
      </c>
      <c r="BM260" s="297">
        <v>7405</v>
      </c>
      <c r="BN260" s="297">
        <v>7405</v>
      </c>
      <c r="BO260" s="297">
        <v>7405</v>
      </c>
      <c r="BP260" s="297">
        <v>7405</v>
      </c>
      <c r="BQ260" s="297">
        <v>0</v>
      </c>
      <c r="BR260" s="297">
        <v>0</v>
      </c>
      <c r="BS260" s="297">
        <v>29620</v>
      </c>
      <c r="BT260" s="397">
        <v>91197</v>
      </c>
      <c r="BU260" s="297">
        <v>18742</v>
      </c>
      <c r="BV260" s="297">
        <v>18742</v>
      </c>
      <c r="BW260" s="297">
        <v>18742</v>
      </c>
      <c r="BX260" s="297">
        <v>18742</v>
      </c>
      <c r="BY260" s="297">
        <v>16230</v>
      </c>
      <c r="BZ260" s="297">
        <v>0</v>
      </c>
      <c r="CA260" s="297">
        <v>91197</v>
      </c>
      <c r="CB260" s="299">
        <v>287539.84317344998</v>
      </c>
      <c r="CC260" s="297">
        <v>254708</v>
      </c>
      <c r="CD260" s="297">
        <v>19787</v>
      </c>
      <c r="CE260" s="297">
        <v>13045</v>
      </c>
      <c r="CF260" s="297">
        <v>0</v>
      </c>
      <c r="CG260" s="297">
        <v>0</v>
      </c>
      <c r="CH260" s="297">
        <v>0</v>
      </c>
      <c r="CI260" s="297">
        <v>287539.84317344998</v>
      </c>
    </row>
    <row r="261" spans="1:87">
      <c r="A261" s="295">
        <v>38200</v>
      </c>
      <c r="B261" s="296" t="s">
        <v>612</v>
      </c>
      <c r="C261" s="299">
        <v>-11461533</v>
      </c>
      <c r="D261" s="297">
        <v>-6138269</v>
      </c>
      <c r="E261" s="297">
        <v>-2798585</v>
      </c>
      <c r="F261" s="297">
        <v>-2854534</v>
      </c>
      <c r="G261" s="297">
        <v>12123</v>
      </c>
      <c r="H261" s="297">
        <v>0</v>
      </c>
      <c r="I261" s="297">
        <v>-23240798</v>
      </c>
      <c r="J261" s="356">
        <v>73513006</v>
      </c>
      <c r="K261" s="357">
        <v>87442651</v>
      </c>
      <c r="L261" s="357">
        <v>62231559</v>
      </c>
      <c r="M261" s="357">
        <v>59533136</v>
      </c>
      <c r="N261" s="357">
        <v>92058588</v>
      </c>
      <c r="O261" s="356">
        <v>7251586</v>
      </c>
      <c r="P261" s="357">
        <v>3021237.65</v>
      </c>
      <c r="Q261" s="357">
        <v>4230348.3499999996</v>
      </c>
      <c r="R261" s="398">
        <v>6.6799999999999998E-2</v>
      </c>
      <c r="S261" s="399">
        <v>2.3778617E-3</v>
      </c>
      <c r="T261" s="400">
        <v>73513006</v>
      </c>
      <c r="U261" s="400">
        <v>45228108.532934129</v>
      </c>
      <c r="V261" s="401">
        <v>1.6253831607056797</v>
      </c>
      <c r="W261" s="401">
        <v>7.7152503694909322E-2</v>
      </c>
      <c r="X261" s="397">
        <v>81565</v>
      </c>
      <c r="Y261" s="297">
        <v>81565</v>
      </c>
      <c r="Z261" s="297">
        <v>0</v>
      </c>
      <c r="AA261" s="297">
        <v>0</v>
      </c>
      <c r="AB261" s="297">
        <v>0</v>
      </c>
      <c r="AC261" s="297">
        <v>0</v>
      </c>
      <c r="AD261" s="297">
        <v>0</v>
      </c>
      <c r="AE261" s="297">
        <v>81565</v>
      </c>
      <c r="AF261" s="299">
        <v>10497822</v>
      </c>
      <c r="AG261" s="299">
        <v>3015635</v>
      </c>
      <c r="AH261" s="299">
        <v>3015635</v>
      </c>
      <c r="AI261" s="299">
        <v>2131453</v>
      </c>
      <c r="AJ261" s="299">
        <v>1501369</v>
      </c>
      <c r="AK261" s="299">
        <v>833730</v>
      </c>
      <c r="AL261" s="299">
        <v>0</v>
      </c>
      <c r="AM261" s="297">
        <v>10497822</v>
      </c>
      <c r="AN261" s="397">
        <v>6012731</v>
      </c>
      <c r="AO261" s="297">
        <v>1491836</v>
      </c>
      <c r="AP261" s="297">
        <v>1491836</v>
      </c>
      <c r="AQ261" s="297">
        <v>1491836</v>
      </c>
      <c r="AR261" s="297">
        <v>768612</v>
      </c>
      <c r="AS261" s="297">
        <v>768612</v>
      </c>
      <c r="AT261" s="297">
        <v>0</v>
      </c>
      <c r="AU261" s="297">
        <v>6012731</v>
      </c>
      <c r="AV261" s="299">
        <v>17865258</v>
      </c>
      <c r="AW261" s="297">
        <v>8903937</v>
      </c>
      <c r="AX261" s="297">
        <v>4609858</v>
      </c>
      <c r="AY261" s="297">
        <v>2175731</v>
      </c>
      <c r="AZ261" s="297">
        <v>2175731</v>
      </c>
      <c r="BA261" s="297">
        <v>0</v>
      </c>
      <c r="BB261" s="297">
        <v>0</v>
      </c>
      <c r="BC261" s="297">
        <v>17865258</v>
      </c>
      <c r="BD261" s="397">
        <v>103349</v>
      </c>
      <c r="BE261" s="297">
        <v>42854</v>
      </c>
      <c r="BF261" s="297">
        <v>35601</v>
      </c>
      <c r="BG261" s="297">
        <v>24894</v>
      </c>
      <c r="BH261" s="297">
        <v>0</v>
      </c>
      <c r="BI261" s="297">
        <v>0</v>
      </c>
      <c r="BJ261" s="297">
        <v>0</v>
      </c>
      <c r="BK261" s="297">
        <v>103349</v>
      </c>
      <c r="BL261" s="299">
        <v>140952</v>
      </c>
      <c r="BM261" s="297">
        <v>35238</v>
      </c>
      <c r="BN261" s="297">
        <v>35238</v>
      </c>
      <c r="BO261" s="297">
        <v>35238</v>
      </c>
      <c r="BP261" s="297">
        <v>35238</v>
      </c>
      <c r="BQ261" s="297">
        <v>0</v>
      </c>
      <c r="BR261" s="297">
        <v>0</v>
      </c>
      <c r="BS261" s="297">
        <v>140952</v>
      </c>
      <c r="BT261" s="397">
        <v>434010</v>
      </c>
      <c r="BU261" s="297">
        <v>89192</v>
      </c>
      <c r="BV261" s="297">
        <v>89192</v>
      </c>
      <c r="BW261" s="297">
        <v>89192</v>
      </c>
      <c r="BX261" s="297">
        <v>89192</v>
      </c>
      <c r="BY261" s="297">
        <v>77241</v>
      </c>
      <c r="BZ261" s="297">
        <v>0</v>
      </c>
      <c r="CA261" s="297">
        <v>434010</v>
      </c>
      <c r="CB261" s="299">
        <v>1368419.2224872699</v>
      </c>
      <c r="CC261" s="297">
        <v>1212170</v>
      </c>
      <c r="CD261" s="297">
        <v>94165</v>
      </c>
      <c r="CE261" s="297">
        <v>62084</v>
      </c>
      <c r="CF261" s="297">
        <v>0</v>
      </c>
      <c r="CG261" s="297">
        <v>0</v>
      </c>
      <c r="CH261" s="297">
        <v>0</v>
      </c>
      <c r="CI261" s="297">
        <v>1368419.2224872699</v>
      </c>
    </row>
    <row r="262" spans="1:87">
      <c r="A262" s="295">
        <v>38205</v>
      </c>
      <c r="B262" s="296" t="s">
        <v>613</v>
      </c>
      <c r="C262" s="299">
        <v>-1356741</v>
      </c>
      <c r="D262" s="297">
        <v>-419126</v>
      </c>
      <c r="E262" s="297">
        <v>-62077</v>
      </c>
      <c r="F262" s="297">
        <v>-152090</v>
      </c>
      <c r="G262" s="297">
        <v>107386</v>
      </c>
      <c r="H262" s="297">
        <v>0</v>
      </c>
      <c r="I262" s="297">
        <v>-1882648</v>
      </c>
      <c r="J262" s="356">
        <v>11778770</v>
      </c>
      <c r="K262" s="357">
        <v>14010676</v>
      </c>
      <c r="L262" s="357">
        <v>9971177</v>
      </c>
      <c r="M262" s="357">
        <v>9538817</v>
      </c>
      <c r="N262" s="357">
        <v>14750274</v>
      </c>
      <c r="O262" s="356">
        <v>1161900</v>
      </c>
      <c r="P262" s="357">
        <v>483251.54</v>
      </c>
      <c r="Q262" s="357">
        <v>678648.46</v>
      </c>
      <c r="R262" s="398">
        <v>6.6799999999999998E-2</v>
      </c>
      <c r="S262" s="399">
        <v>3.8099770000000002E-4</v>
      </c>
      <c r="T262" s="400">
        <v>11778770</v>
      </c>
      <c r="U262" s="400">
        <v>7234304.4910179637</v>
      </c>
      <c r="V262" s="401">
        <v>1.6281827803383722</v>
      </c>
      <c r="W262" s="401">
        <v>7.7152503694909322E-2</v>
      </c>
      <c r="X262" s="397">
        <v>444240</v>
      </c>
      <c r="Y262" s="297">
        <v>129254</v>
      </c>
      <c r="Z262" s="297">
        <v>129254</v>
      </c>
      <c r="AA262" s="297">
        <v>92866</v>
      </c>
      <c r="AB262" s="297">
        <v>92866</v>
      </c>
      <c r="AC262" s="297">
        <v>0</v>
      </c>
      <c r="AD262" s="297">
        <v>0</v>
      </c>
      <c r="AE262" s="297">
        <v>444240</v>
      </c>
      <c r="AF262" s="299">
        <v>272049</v>
      </c>
      <c r="AG262" s="299">
        <v>119665</v>
      </c>
      <c r="AH262" s="299">
        <v>48050</v>
      </c>
      <c r="AI262" s="299">
        <v>48050</v>
      </c>
      <c r="AJ262" s="299">
        <v>28142</v>
      </c>
      <c r="AK262" s="299">
        <v>28142</v>
      </c>
      <c r="AL262" s="299">
        <v>0</v>
      </c>
      <c r="AM262" s="297">
        <v>272049</v>
      </c>
      <c r="AN262" s="397">
        <v>963402</v>
      </c>
      <c r="AO262" s="297">
        <v>239032</v>
      </c>
      <c r="AP262" s="297">
        <v>239032</v>
      </c>
      <c r="AQ262" s="297">
        <v>239032</v>
      </c>
      <c r="AR262" s="297">
        <v>123152</v>
      </c>
      <c r="AS262" s="297">
        <v>123152</v>
      </c>
      <c r="AT262" s="297">
        <v>0</v>
      </c>
      <c r="AU262" s="297">
        <v>963402</v>
      </c>
      <c r="AV262" s="299">
        <v>2862497</v>
      </c>
      <c r="AW262" s="297">
        <v>1426651</v>
      </c>
      <c r="AX262" s="297">
        <v>738624</v>
      </c>
      <c r="AY262" s="297">
        <v>348611</v>
      </c>
      <c r="AZ262" s="297">
        <v>348611</v>
      </c>
      <c r="BA262" s="297">
        <v>0</v>
      </c>
      <c r="BB262" s="297">
        <v>0</v>
      </c>
      <c r="BC262" s="297">
        <v>2862497</v>
      </c>
      <c r="BD262" s="397">
        <v>16559</v>
      </c>
      <c r="BE262" s="297">
        <v>6866</v>
      </c>
      <c r="BF262" s="297">
        <v>5704</v>
      </c>
      <c r="BG262" s="297">
        <v>3989</v>
      </c>
      <c r="BH262" s="297">
        <v>0</v>
      </c>
      <c r="BI262" s="297">
        <v>0</v>
      </c>
      <c r="BJ262" s="297">
        <v>0</v>
      </c>
      <c r="BK262" s="297">
        <v>16559</v>
      </c>
      <c r="BL262" s="299">
        <v>22584</v>
      </c>
      <c r="BM262" s="297">
        <v>5646</v>
      </c>
      <c r="BN262" s="297">
        <v>5646</v>
      </c>
      <c r="BO262" s="297">
        <v>5646</v>
      </c>
      <c r="BP262" s="297">
        <v>5646</v>
      </c>
      <c r="BQ262" s="297">
        <v>0</v>
      </c>
      <c r="BR262" s="297">
        <v>0</v>
      </c>
      <c r="BS262" s="297">
        <v>22584</v>
      </c>
      <c r="BT262" s="397">
        <v>69540</v>
      </c>
      <c r="BU262" s="297">
        <v>14291</v>
      </c>
      <c r="BV262" s="297">
        <v>14291</v>
      </c>
      <c r="BW262" s="297">
        <v>14291</v>
      </c>
      <c r="BX262" s="297">
        <v>14291</v>
      </c>
      <c r="BY262" s="297">
        <v>12376</v>
      </c>
      <c r="BZ262" s="297">
        <v>0</v>
      </c>
      <c r="CA262" s="297">
        <v>69540</v>
      </c>
      <c r="CB262" s="299">
        <v>219257.73748887001</v>
      </c>
      <c r="CC262" s="297">
        <v>194222</v>
      </c>
      <c r="CD262" s="297">
        <v>15088</v>
      </c>
      <c r="CE262" s="297">
        <v>9948</v>
      </c>
      <c r="CF262" s="297">
        <v>0</v>
      </c>
      <c r="CG262" s="297">
        <v>0</v>
      </c>
      <c r="CH262" s="297">
        <v>0</v>
      </c>
      <c r="CI262" s="297">
        <v>219257.73748887001</v>
      </c>
    </row>
    <row r="263" spans="1:87">
      <c r="A263" s="295">
        <v>38210</v>
      </c>
      <c r="B263" s="296" t="s">
        <v>614</v>
      </c>
      <c r="C263" s="299">
        <v>-3983884</v>
      </c>
      <c r="D263" s="297">
        <v>-2164804</v>
      </c>
      <c r="E263" s="297">
        <v>-1031453</v>
      </c>
      <c r="F263" s="297">
        <v>-1048188</v>
      </c>
      <c r="G263" s="297">
        <v>36840</v>
      </c>
      <c r="H263" s="297">
        <v>0</v>
      </c>
      <c r="I263" s="297">
        <v>-8191489</v>
      </c>
      <c r="J263" s="356">
        <v>28718104</v>
      </c>
      <c r="K263" s="357">
        <v>34159767</v>
      </c>
      <c r="L263" s="357">
        <v>24310969</v>
      </c>
      <c r="M263" s="357">
        <v>23256821</v>
      </c>
      <c r="N263" s="357">
        <v>35962998</v>
      </c>
      <c r="O263" s="356">
        <v>2832857</v>
      </c>
      <c r="P263" s="357">
        <v>1152596.03</v>
      </c>
      <c r="Q263" s="357">
        <v>1680260.97</v>
      </c>
      <c r="R263" s="398">
        <v>6.6799999999999998E-2</v>
      </c>
      <c r="S263" s="399">
        <v>9.2891969999999997E-4</v>
      </c>
      <c r="T263" s="400">
        <v>28718104</v>
      </c>
      <c r="U263" s="400">
        <v>17254431.586826347</v>
      </c>
      <c r="V263" s="401">
        <v>1.6643900354229053</v>
      </c>
      <c r="W263" s="401">
        <v>7.7152503694909322E-2</v>
      </c>
      <c r="X263" s="397">
        <v>292335</v>
      </c>
      <c r="Y263" s="297">
        <v>292335</v>
      </c>
      <c r="Z263" s="297">
        <v>0</v>
      </c>
      <c r="AA263" s="297">
        <v>0</v>
      </c>
      <c r="AB263" s="297">
        <v>0</v>
      </c>
      <c r="AC263" s="297">
        <v>0</v>
      </c>
      <c r="AD263" s="297">
        <v>0</v>
      </c>
      <c r="AE263" s="297">
        <v>292335</v>
      </c>
      <c r="AF263" s="299">
        <v>3473874</v>
      </c>
      <c r="AG263" s="299">
        <v>944937</v>
      </c>
      <c r="AH263" s="299">
        <v>944937</v>
      </c>
      <c r="AI263" s="299">
        <v>770836</v>
      </c>
      <c r="AJ263" s="299">
        <v>519569</v>
      </c>
      <c r="AK263" s="299">
        <v>293595</v>
      </c>
      <c r="AL263" s="299">
        <v>0</v>
      </c>
      <c r="AM263" s="297">
        <v>3473874</v>
      </c>
      <c r="AN263" s="397">
        <v>2348894</v>
      </c>
      <c r="AO263" s="297">
        <v>582791</v>
      </c>
      <c r="AP263" s="297">
        <v>582791</v>
      </c>
      <c r="AQ263" s="297">
        <v>582791</v>
      </c>
      <c r="AR263" s="297">
        <v>300261</v>
      </c>
      <c r="AS263" s="297">
        <v>300261</v>
      </c>
      <c r="AT263" s="297">
        <v>0</v>
      </c>
      <c r="AU263" s="297">
        <v>2348894</v>
      </c>
      <c r="AV263" s="299">
        <v>6979123</v>
      </c>
      <c r="AW263" s="297">
        <v>3478353</v>
      </c>
      <c r="AX263" s="297">
        <v>1800857</v>
      </c>
      <c r="AY263" s="297">
        <v>849957</v>
      </c>
      <c r="AZ263" s="297">
        <v>849957</v>
      </c>
      <c r="BA263" s="297">
        <v>0</v>
      </c>
      <c r="BB263" s="297">
        <v>0</v>
      </c>
      <c r="BC263" s="297">
        <v>6979123</v>
      </c>
      <c r="BD263" s="397">
        <v>40373</v>
      </c>
      <c r="BE263" s="297">
        <v>16741</v>
      </c>
      <c r="BF263" s="297">
        <v>13907</v>
      </c>
      <c r="BG263" s="297">
        <v>9725</v>
      </c>
      <c r="BH263" s="297">
        <v>0</v>
      </c>
      <c r="BI263" s="297">
        <v>0</v>
      </c>
      <c r="BJ263" s="297">
        <v>0</v>
      </c>
      <c r="BK263" s="297">
        <v>40373</v>
      </c>
      <c r="BL263" s="299">
        <v>55064</v>
      </c>
      <c r="BM263" s="297">
        <v>13766</v>
      </c>
      <c r="BN263" s="297">
        <v>13766</v>
      </c>
      <c r="BO263" s="297">
        <v>13766</v>
      </c>
      <c r="BP263" s="297">
        <v>13766</v>
      </c>
      <c r="BQ263" s="297">
        <v>0</v>
      </c>
      <c r="BR263" s="297">
        <v>0</v>
      </c>
      <c r="BS263" s="297">
        <v>55064</v>
      </c>
      <c r="BT263" s="397">
        <v>169548</v>
      </c>
      <c r="BU263" s="297">
        <v>34843</v>
      </c>
      <c r="BV263" s="297">
        <v>34843</v>
      </c>
      <c r="BW263" s="297">
        <v>34843</v>
      </c>
      <c r="BX263" s="297">
        <v>34843</v>
      </c>
      <c r="BY263" s="297">
        <v>30174</v>
      </c>
      <c r="BZ263" s="297">
        <v>0</v>
      </c>
      <c r="CA263" s="297">
        <v>169548</v>
      </c>
      <c r="CB263" s="299">
        <v>534577.58860707004</v>
      </c>
      <c r="CC263" s="297">
        <v>473538</v>
      </c>
      <c r="CD263" s="297">
        <v>36786</v>
      </c>
      <c r="CE263" s="297">
        <v>24253</v>
      </c>
      <c r="CF263" s="297">
        <v>0</v>
      </c>
      <c r="CG263" s="297">
        <v>0</v>
      </c>
      <c r="CH263" s="297">
        <v>0</v>
      </c>
      <c r="CI263" s="297">
        <v>534577.58860707004</v>
      </c>
    </row>
    <row r="264" spans="1:87">
      <c r="A264" s="295">
        <v>38300</v>
      </c>
      <c r="B264" s="296" t="s">
        <v>615</v>
      </c>
      <c r="C264" s="299">
        <v>-8796724</v>
      </c>
      <c r="D264" s="297">
        <v>-4785204</v>
      </c>
      <c r="E264" s="297">
        <v>-2241526</v>
      </c>
      <c r="F264" s="297">
        <v>-1965179</v>
      </c>
      <c r="G264" s="297">
        <v>-150653</v>
      </c>
      <c r="H264" s="297">
        <v>0</v>
      </c>
      <c r="I264" s="297">
        <v>-17939286</v>
      </c>
      <c r="J264" s="356">
        <v>58212276</v>
      </c>
      <c r="K264" s="357">
        <v>69242656</v>
      </c>
      <c r="L264" s="357">
        <v>49278909</v>
      </c>
      <c r="M264" s="357">
        <v>47142125</v>
      </c>
      <c r="N264" s="357">
        <v>72897848</v>
      </c>
      <c r="O264" s="356">
        <v>5742268</v>
      </c>
      <c r="P264" s="357">
        <v>2311466.64</v>
      </c>
      <c r="Q264" s="357">
        <v>3430801.36</v>
      </c>
      <c r="R264" s="398">
        <v>6.6799999999999998E-2</v>
      </c>
      <c r="S264" s="399">
        <v>1.8829421999999999E-3</v>
      </c>
      <c r="T264" s="400">
        <v>58212276</v>
      </c>
      <c r="U264" s="400">
        <v>34602794.011976048</v>
      </c>
      <c r="V264" s="401">
        <v>1.6822998738151809</v>
      </c>
      <c r="W264" s="401">
        <v>7.7152503694909322E-2</v>
      </c>
      <c r="X264" s="397">
        <v>268368</v>
      </c>
      <c r="Y264" s="297">
        <v>268368</v>
      </c>
      <c r="Z264" s="297">
        <v>0</v>
      </c>
      <c r="AA264" s="297">
        <v>0</v>
      </c>
      <c r="AB264" s="297">
        <v>0</v>
      </c>
      <c r="AC264" s="297">
        <v>0</v>
      </c>
      <c r="AD264" s="297">
        <v>0</v>
      </c>
      <c r="AE264" s="297">
        <v>268368</v>
      </c>
      <c r="AF264" s="299">
        <v>8052367</v>
      </c>
      <c r="AG264" s="299">
        <v>2312504</v>
      </c>
      <c r="AH264" s="299">
        <v>2312504</v>
      </c>
      <c r="AI264" s="299">
        <v>1713249</v>
      </c>
      <c r="AJ264" s="299">
        <v>893657</v>
      </c>
      <c r="AK264" s="299">
        <v>820453</v>
      </c>
      <c r="AL264" s="299">
        <v>0</v>
      </c>
      <c r="AM264" s="297">
        <v>8052367</v>
      </c>
      <c r="AN264" s="397">
        <v>4761263</v>
      </c>
      <c r="AO264" s="297">
        <v>1181330</v>
      </c>
      <c r="AP264" s="297">
        <v>1181330</v>
      </c>
      <c r="AQ264" s="297">
        <v>1181330</v>
      </c>
      <c r="AR264" s="297">
        <v>608636</v>
      </c>
      <c r="AS264" s="297">
        <v>608636</v>
      </c>
      <c r="AT264" s="297">
        <v>0</v>
      </c>
      <c r="AU264" s="297">
        <v>4761263</v>
      </c>
      <c r="AV264" s="299">
        <v>14146848</v>
      </c>
      <c r="AW264" s="297">
        <v>7050704</v>
      </c>
      <c r="AX264" s="297">
        <v>3650379</v>
      </c>
      <c r="AY264" s="297">
        <v>1722883</v>
      </c>
      <c r="AZ264" s="297">
        <v>1722883</v>
      </c>
      <c r="BA264" s="297">
        <v>0</v>
      </c>
      <c r="BB264" s="297">
        <v>0</v>
      </c>
      <c r="BC264" s="297">
        <v>14146848</v>
      </c>
      <c r="BD264" s="397">
        <v>81839</v>
      </c>
      <c r="BE264" s="297">
        <v>33935</v>
      </c>
      <c r="BF264" s="297">
        <v>28191</v>
      </c>
      <c r="BG264" s="297">
        <v>19713</v>
      </c>
      <c r="BH264" s="297">
        <v>0</v>
      </c>
      <c r="BI264" s="297">
        <v>0</v>
      </c>
      <c r="BJ264" s="297">
        <v>0</v>
      </c>
      <c r="BK264" s="297">
        <v>81839</v>
      </c>
      <c r="BL264" s="299">
        <v>111616</v>
      </c>
      <c r="BM264" s="297">
        <v>27904</v>
      </c>
      <c r="BN264" s="297">
        <v>27904</v>
      </c>
      <c r="BO264" s="297">
        <v>27904</v>
      </c>
      <c r="BP264" s="297">
        <v>27904</v>
      </c>
      <c r="BQ264" s="297">
        <v>0</v>
      </c>
      <c r="BR264" s="297">
        <v>0</v>
      </c>
      <c r="BS264" s="297">
        <v>111616</v>
      </c>
      <c r="BT264" s="397">
        <v>343677</v>
      </c>
      <c r="BU264" s="297">
        <v>70628</v>
      </c>
      <c r="BV264" s="297">
        <v>70628</v>
      </c>
      <c r="BW264" s="297">
        <v>70628</v>
      </c>
      <c r="BX264" s="297">
        <v>70628</v>
      </c>
      <c r="BY264" s="297">
        <v>61164</v>
      </c>
      <c r="BZ264" s="297">
        <v>0</v>
      </c>
      <c r="CA264" s="297">
        <v>343677</v>
      </c>
      <c r="CB264" s="299">
        <v>1083601.41437682</v>
      </c>
      <c r="CC264" s="297">
        <v>959873</v>
      </c>
      <c r="CD264" s="297">
        <v>74566</v>
      </c>
      <c r="CE264" s="297">
        <v>49162</v>
      </c>
      <c r="CF264" s="297">
        <v>0</v>
      </c>
      <c r="CG264" s="297">
        <v>0</v>
      </c>
      <c r="CH264" s="297">
        <v>0</v>
      </c>
      <c r="CI264" s="297">
        <v>1083601.41437682</v>
      </c>
    </row>
    <row r="265" spans="1:87">
      <c r="A265" s="295">
        <v>38400</v>
      </c>
      <c r="B265" s="296" t="s">
        <v>616</v>
      </c>
      <c r="C265" s="299">
        <v>-10502849</v>
      </c>
      <c r="D265" s="297">
        <v>-5260855</v>
      </c>
      <c r="E265" s="297">
        <v>-2200261</v>
      </c>
      <c r="F265" s="297">
        <v>-1802768</v>
      </c>
      <c r="G265" s="297">
        <v>-170358</v>
      </c>
      <c r="H265" s="297">
        <v>0</v>
      </c>
      <c r="I265" s="297">
        <v>-19937091</v>
      </c>
      <c r="J265" s="356">
        <v>75503862</v>
      </c>
      <c r="K265" s="357">
        <v>89810746</v>
      </c>
      <c r="L265" s="357">
        <v>63916895</v>
      </c>
      <c r="M265" s="357">
        <v>61145394</v>
      </c>
      <c r="N265" s="357">
        <v>94551690</v>
      </c>
      <c r="O265" s="356">
        <v>7447972</v>
      </c>
      <c r="P265" s="357">
        <v>3016117.16</v>
      </c>
      <c r="Q265" s="357">
        <v>4431854.84</v>
      </c>
      <c r="R265" s="398">
        <v>6.6799999999999998E-2</v>
      </c>
      <c r="S265" s="399">
        <v>2.4422582000000002E-3</v>
      </c>
      <c r="T265" s="400">
        <v>75503862</v>
      </c>
      <c r="U265" s="400">
        <v>45151454.491017967</v>
      </c>
      <c r="V265" s="401">
        <v>1.6722354318623351</v>
      </c>
      <c r="W265" s="401">
        <v>7.7152503694909322E-2</v>
      </c>
      <c r="X265" s="397">
        <v>2813851</v>
      </c>
      <c r="Y265" s="297">
        <v>935368</v>
      </c>
      <c r="Z265" s="297">
        <v>626161</v>
      </c>
      <c r="AA265" s="297">
        <v>626161</v>
      </c>
      <c r="AB265" s="297">
        <v>626161</v>
      </c>
      <c r="AC265" s="297">
        <v>0</v>
      </c>
      <c r="AD265" s="297">
        <v>0</v>
      </c>
      <c r="AE265" s="297">
        <v>2813851</v>
      </c>
      <c r="AF265" s="299">
        <v>9579091</v>
      </c>
      <c r="AG265" s="299">
        <v>2679816</v>
      </c>
      <c r="AH265" s="299">
        <v>2679816</v>
      </c>
      <c r="AI265" s="299">
        <v>2141223</v>
      </c>
      <c r="AJ265" s="299">
        <v>1039118</v>
      </c>
      <c r="AK265" s="299">
        <v>1039118</v>
      </c>
      <c r="AL265" s="299">
        <v>0</v>
      </c>
      <c r="AM265" s="297">
        <v>9579091</v>
      </c>
      <c r="AN265" s="397">
        <v>6175566</v>
      </c>
      <c r="AO265" s="297">
        <v>1532237</v>
      </c>
      <c r="AP265" s="297">
        <v>1532237</v>
      </c>
      <c r="AQ265" s="297">
        <v>1532237</v>
      </c>
      <c r="AR265" s="297">
        <v>789427</v>
      </c>
      <c r="AS265" s="297">
        <v>789427</v>
      </c>
      <c r="AT265" s="297">
        <v>0</v>
      </c>
      <c r="AU265" s="297">
        <v>6175566</v>
      </c>
      <c r="AV265" s="299">
        <v>18349079</v>
      </c>
      <c r="AW265" s="297">
        <v>9145071</v>
      </c>
      <c r="AX265" s="297">
        <v>4734701</v>
      </c>
      <c r="AY265" s="297">
        <v>2234654</v>
      </c>
      <c r="AZ265" s="297">
        <v>2234654</v>
      </c>
      <c r="BA265" s="297">
        <v>0</v>
      </c>
      <c r="BB265" s="297">
        <v>0</v>
      </c>
      <c r="BC265" s="297">
        <v>18349079</v>
      </c>
      <c r="BD265" s="397">
        <v>106148</v>
      </c>
      <c r="BE265" s="297">
        <v>44015</v>
      </c>
      <c r="BF265" s="297">
        <v>36565</v>
      </c>
      <c r="BG265" s="297">
        <v>25568</v>
      </c>
      <c r="BH265" s="297">
        <v>0</v>
      </c>
      <c r="BI265" s="297">
        <v>0</v>
      </c>
      <c r="BJ265" s="297">
        <v>0</v>
      </c>
      <c r="BK265" s="297">
        <v>106148</v>
      </c>
      <c r="BL265" s="299">
        <v>144772</v>
      </c>
      <c r="BM265" s="297">
        <v>36193</v>
      </c>
      <c r="BN265" s="297">
        <v>36193</v>
      </c>
      <c r="BO265" s="297">
        <v>36193</v>
      </c>
      <c r="BP265" s="297">
        <v>36193</v>
      </c>
      <c r="BQ265" s="297">
        <v>0</v>
      </c>
      <c r="BR265" s="297">
        <v>0</v>
      </c>
      <c r="BS265" s="297">
        <v>144772</v>
      </c>
      <c r="BT265" s="397">
        <v>445764</v>
      </c>
      <c r="BU265" s="297">
        <v>91608</v>
      </c>
      <c r="BV265" s="297">
        <v>91608</v>
      </c>
      <c r="BW265" s="297">
        <v>91608</v>
      </c>
      <c r="BX265" s="297">
        <v>91608</v>
      </c>
      <c r="BY265" s="297">
        <v>79332</v>
      </c>
      <c r="BZ265" s="297">
        <v>0</v>
      </c>
      <c r="CA265" s="297">
        <v>445764</v>
      </c>
      <c r="CB265" s="299">
        <v>1405478.3199364201</v>
      </c>
      <c r="CC265" s="297">
        <v>1244998</v>
      </c>
      <c r="CD265" s="297">
        <v>96716</v>
      </c>
      <c r="CE265" s="297">
        <v>63765</v>
      </c>
      <c r="CF265" s="297">
        <v>0</v>
      </c>
      <c r="CG265" s="297">
        <v>0</v>
      </c>
      <c r="CH265" s="297">
        <v>0</v>
      </c>
      <c r="CI265" s="297">
        <v>1405478.3199364201</v>
      </c>
    </row>
    <row r="266" spans="1:87">
      <c r="A266" s="295">
        <v>38402</v>
      </c>
      <c r="B266" s="296" t="s">
        <v>617</v>
      </c>
      <c r="C266" s="299">
        <v>-22170</v>
      </c>
      <c r="D266" s="297">
        <v>290135</v>
      </c>
      <c r="E266" s="297">
        <v>-50026</v>
      </c>
      <c r="F266" s="297">
        <v>-228245</v>
      </c>
      <c r="G266" s="297">
        <v>3832</v>
      </c>
      <c r="H266" s="297">
        <v>0</v>
      </c>
      <c r="I266" s="297">
        <v>-6474</v>
      </c>
      <c r="J266" s="356">
        <v>5780323</v>
      </c>
      <c r="K266" s="357">
        <v>6875610</v>
      </c>
      <c r="L266" s="357">
        <v>4893263</v>
      </c>
      <c r="M266" s="357">
        <v>4681086</v>
      </c>
      <c r="N266" s="357">
        <v>7238560</v>
      </c>
      <c r="O266" s="356">
        <v>570192</v>
      </c>
      <c r="P266" s="357">
        <v>201822.83</v>
      </c>
      <c r="Q266" s="357">
        <v>368369.17000000004</v>
      </c>
      <c r="R266" s="398">
        <v>6.6799999999999998E-2</v>
      </c>
      <c r="S266" s="399">
        <v>1.869711E-4</v>
      </c>
      <c r="T266" s="400">
        <v>5780323</v>
      </c>
      <c r="U266" s="400">
        <v>3021299.8502994012</v>
      </c>
      <c r="V266" s="401">
        <v>1.9131907743043737</v>
      </c>
      <c r="W266" s="401">
        <v>7.7152503694909322E-2</v>
      </c>
      <c r="X266" s="397">
        <v>1551980</v>
      </c>
      <c r="Y266" s="297">
        <v>770190</v>
      </c>
      <c r="Z266" s="297">
        <v>657513</v>
      </c>
      <c r="AA266" s="297">
        <v>124277</v>
      </c>
      <c r="AB266" s="297">
        <v>0</v>
      </c>
      <c r="AC266" s="297">
        <v>0</v>
      </c>
      <c r="AD266" s="297">
        <v>0</v>
      </c>
      <c r="AE266" s="297">
        <v>1551980</v>
      </c>
      <c r="AF266" s="299">
        <v>550061</v>
      </c>
      <c r="AG266" s="299">
        <v>121846</v>
      </c>
      <c r="AH266" s="299">
        <v>121846</v>
      </c>
      <c r="AI266" s="299">
        <v>121846</v>
      </c>
      <c r="AJ266" s="299">
        <v>121846</v>
      </c>
      <c r="AK266" s="299">
        <v>62677</v>
      </c>
      <c r="AL266" s="299">
        <v>0</v>
      </c>
      <c r="AM266" s="297">
        <v>550061</v>
      </c>
      <c r="AN266" s="397">
        <v>472781</v>
      </c>
      <c r="AO266" s="297">
        <v>117303</v>
      </c>
      <c r="AP266" s="297">
        <v>117303</v>
      </c>
      <c r="AQ266" s="297">
        <v>117303</v>
      </c>
      <c r="AR266" s="297">
        <v>60436</v>
      </c>
      <c r="AS266" s="297">
        <v>60436</v>
      </c>
      <c r="AT266" s="297">
        <v>0</v>
      </c>
      <c r="AU266" s="297">
        <v>472781</v>
      </c>
      <c r="AV266" s="299">
        <v>1404744</v>
      </c>
      <c r="AW266" s="297">
        <v>700116</v>
      </c>
      <c r="AX266" s="297">
        <v>362473</v>
      </c>
      <c r="AY266" s="297">
        <v>171078</v>
      </c>
      <c r="AZ266" s="297">
        <v>171078</v>
      </c>
      <c r="BA266" s="297">
        <v>0</v>
      </c>
      <c r="BB266" s="297">
        <v>0</v>
      </c>
      <c r="BC266" s="297">
        <v>1404744</v>
      </c>
      <c r="BD266" s="397">
        <v>8126</v>
      </c>
      <c r="BE266" s="297">
        <v>3370</v>
      </c>
      <c r="BF266" s="297">
        <v>2799</v>
      </c>
      <c r="BG266" s="297">
        <v>1957</v>
      </c>
      <c r="BH266" s="297">
        <v>0</v>
      </c>
      <c r="BI266" s="297">
        <v>0</v>
      </c>
      <c r="BJ266" s="297">
        <v>0</v>
      </c>
      <c r="BK266" s="297">
        <v>8126</v>
      </c>
      <c r="BL266" s="299">
        <v>11084</v>
      </c>
      <c r="BM266" s="297">
        <v>2771</v>
      </c>
      <c r="BN266" s="297">
        <v>2771</v>
      </c>
      <c r="BO266" s="297">
        <v>2771</v>
      </c>
      <c r="BP266" s="297">
        <v>2771</v>
      </c>
      <c r="BQ266" s="297">
        <v>0</v>
      </c>
      <c r="BR266" s="297">
        <v>0</v>
      </c>
      <c r="BS266" s="297">
        <v>11084</v>
      </c>
      <c r="BT266" s="397">
        <v>34126</v>
      </c>
      <c r="BU266" s="297">
        <v>7013</v>
      </c>
      <c r="BV266" s="297">
        <v>7013</v>
      </c>
      <c r="BW266" s="297">
        <v>7013</v>
      </c>
      <c r="BX266" s="297">
        <v>7013</v>
      </c>
      <c r="BY266" s="297">
        <v>6073</v>
      </c>
      <c r="BZ266" s="297">
        <v>0</v>
      </c>
      <c r="CA266" s="297">
        <v>34126</v>
      </c>
      <c r="CB266" s="299">
        <v>107598.70823841001</v>
      </c>
      <c r="CC266" s="297">
        <v>95313</v>
      </c>
      <c r="CD266" s="297">
        <v>7404</v>
      </c>
      <c r="CE266" s="297">
        <v>4882</v>
      </c>
      <c r="CF266" s="297">
        <v>0</v>
      </c>
      <c r="CG266" s="297">
        <v>0</v>
      </c>
      <c r="CH266" s="297">
        <v>0</v>
      </c>
      <c r="CI266" s="297">
        <v>107598.70823841001</v>
      </c>
    </row>
    <row r="267" spans="1:87">
      <c r="A267" s="295">
        <v>38405</v>
      </c>
      <c r="B267" s="296" t="s">
        <v>618</v>
      </c>
      <c r="C267" s="299">
        <v>-2753984</v>
      </c>
      <c r="D267" s="297">
        <v>-1163029</v>
      </c>
      <c r="E267" s="297">
        <v>-894991</v>
      </c>
      <c r="F267" s="297">
        <v>-590114</v>
      </c>
      <c r="G267" s="297">
        <v>51107</v>
      </c>
      <c r="H267" s="297">
        <v>0</v>
      </c>
      <c r="I267" s="297">
        <v>-5351011</v>
      </c>
      <c r="J267" s="356">
        <v>18612492</v>
      </c>
      <c r="K267" s="357">
        <v>22139289</v>
      </c>
      <c r="L267" s="357">
        <v>15756183</v>
      </c>
      <c r="M267" s="357">
        <v>15072979</v>
      </c>
      <c r="N267" s="357">
        <v>23307981</v>
      </c>
      <c r="O267" s="356">
        <v>1836003</v>
      </c>
      <c r="P267" s="357">
        <v>720393.68</v>
      </c>
      <c r="Q267" s="357">
        <v>1115609.3199999998</v>
      </c>
      <c r="R267" s="398">
        <v>6.6799999999999998E-2</v>
      </c>
      <c r="S267" s="399">
        <v>6.0204219999999997E-4</v>
      </c>
      <c r="T267" s="400">
        <v>18612492</v>
      </c>
      <c r="U267" s="400">
        <v>10784336.526946109</v>
      </c>
      <c r="V267" s="401">
        <v>1.7258819727568957</v>
      </c>
      <c r="W267" s="401">
        <v>7.7152503694909322E-2</v>
      </c>
      <c r="X267" s="397">
        <v>707322</v>
      </c>
      <c r="Y267" s="297">
        <v>353661</v>
      </c>
      <c r="Z267" s="297">
        <v>353661</v>
      </c>
      <c r="AA267" s="297">
        <v>0</v>
      </c>
      <c r="AB267" s="297">
        <v>0</v>
      </c>
      <c r="AC267" s="297">
        <v>0</v>
      </c>
      <c r="AD267" s="297">
        <v>0</v>
      </c>
      <c r="AE267" s="297">
        <v>707322</v>
      </c>
      <c r="AF267" s="299">
        <v>2811333</v>
      </c>
      <c r="AG267" s="299">
        <v>948607</v>
      </c>
      <c r="AH267" s="299">
        <v>726082</v>
      </c>
      <c r="AI267" s="299">
        <v>726082</v>
      </c>
      <c r="AJ267" s="299">
        <v>247511</v>
      </c>
      <c r="AK267" s="299">
        <v>163051</v>
      </c>
      <c r="AL267" s="299">
        <v>0</v>
      </c>
      <c r="AM267" s="297">
        <v>2811333</v>
      </c>
      <c r="AN267" s="397">
        <v>1522342</v>
      </c>
      <c r="AO267" s="297">
        <v>377712</v>
      </c>
      <c r="AP267" s="297">
        <v>377712</v>
      </c>
      <c r="AQ267" s="297">
        <v>377712</v>
      </c>
      <c r="AR267" s="297">
        <v>194602</v>
      </c>
      <c r="AS267" s="297">
        <v>194602</v>
      </c>
      <c r="AT267" s="297">
        <v>0</v>
      </c>
      <c r="AU267" s="297">
        <v>1522342</v>
      </c>
      <c r="AV267" s="299">
        <v>4523240</v>
      </c>
      <c r="AW267" s="297">
        <v>2254356</v>
      </c>
      <c r="AX267" s="297">
        <v>1167153</v>
      </c>
      <c r="AY267" s="297">
        <v>550866</v>
      </c>
      <c r="AZ267" s="297">
        <v>550866</v>
      </c>
      <c r="BA267" s="297">
        <v>0</v>
      </c>
      <c r="BB267" s="297">
        <v>0</v>
      </c>
      <c r="BC267" s="297">
        <v>4523240</v>
      </c>
      <c r="BD267" s="397">
        <v>26167</v>
      </c>
      <c r="BE267" s="297">
        <v>10850</v>
      </c>
      <c r="BF267" s="297">
        <v>9014</v>
      </c>
      <c r="BG267" s="297">
        <v>6303</v>
      </c>
      <c r="BH267" s="297">
        <v>0</v>
      </c>
      <c r="BI267" s="297">
        <v>0</v>
      </c>
      <c r="BJ267" s="297">
        <v>0</v>
      </c>
      <c r="BK267" s="297">
        <v>26167</v>
      </c>
      <c r="BL267" s="299">
        <v>35688</v>
      </c>
      <c r="BM267" s="297">
        <v>8922</v>
      </c>
      <c r="BN267" s="297">
        <v>8922</v>
      </c>
      <c r="BO267" s="297">
        <v>8922</v>
      </c>
      <c r="BP267" s="297">
        <v>8922</v>
      </c>
      <c r="BQ267" s="297">
        <v>0</v>
      </c>
      <c r="BR267" s="297">
        <v>0</v>
      </c>
      <c r="BS267" s="297">
        <v>35688</v>
      </c>
      <c r="BT267" s="397">
        <v>109885</v>
      </c>
      <c r="BU267" s="297">
        <v>22582</v>
      </c>
      <c r="BV267" s="297">
        <v>22582</v>
      </c>
      <c r="BW267" s="297">
        <v>22582</v>
      </c>
      <c r="BX267" s="297">
        <v>22582</v>
      </c>
      <c r="BY267" s="297">
        <v>19556</v>
      </c>
      <c r="BZ267" s="297">
        <v>0</v>
      </c>
      <c r="CA267" s="297">
        <v>109885</v>
      </c>
      <c r="CB267" s="299">
        <v>346465.11158681998</v>
      </c>
      <c r="CC267" s="297">
        <v>306905</v>
      </c>
      <c r="CD267" s="297">
        <v>23841</v>
      </c>
      <c r="CE267" s="297">
        <v>15719</v>
      </c>
      <c r="CF267" s="297">
        <v>0</v>
      </c>
      <c r="CG267" s="297">
        <v>0</v>
      </c>
      <c r="CH267" s="297">
        <v>0</v>
      </c>
      <c r="CI267" s="297">
        <v>346465.11158681998</v>
      </c>
    </row>
    <row r="268" spans="1:87">
      <c r="A268" s="295">
        <v>38500</v>
      </c>
      <c r="B268" s="296" t="s">
        <v>619</v>
      </c>
      <c r="C268" s="299">
        <v>-8832028</v>
      </c>
      <c r="D268" s="297">
        <v>-4485179</v>
      </c>
      <c r="E268" s="297">
        <v>-1956028</v>
      </c>
      <c r="F268" s="297">
        <v>-1701998</v>
      </c>
      <c r="G268" s="297">
        <v>135761</v>
      </c>
      <c r="H268" s="297">
        <v>0</v>
      </c>
      <c r="I268" s="297">
        <v>-16839472</v>
      </c>
      <c r="J268" s="356">
        <v>56979482</v>
      </c>
      <c r="K268" s="357">
        <v>67776266</v>
      </c>
      <c r="L268" s="357">
        <v>48235302</v>
      </c>
      <c r="M268" s="357">
        <v>46143771</v>
      </c>
      <c r="N268" s="357">
        <v>71354050</v>
      </c>
      <c r="O268" s="356">
        <v>5620660</v>
      </c>
      <c r="P268" s="357">
        <v>2325736.0499999998</v>
      </c>
      <c r="Q268" s="357">
        <v>3294923.95</v>
      </c>
      <c r="R268" s="398">
        <v>6.6799999999999998E-2</v>
      </c>
      <c r="S268" s="399">
        <v>1.8430661E-3</v>
      </c>
      <c r="T268" s="400">
        <v>56979482</v>
      </c>
      <c r="U268" s="400">
        <v>34816407.934131734</v>
      </c>
      <c r="V268" s="401">
        <v>1.636569806621005</v>
      </c>
      <c r="W268" s="401">
        <v>7.7152503694909322E-2</v>
      </c>
      <c r="X268" s="397">
        <v>0</v>
      </c>
      <c r="Y268" s="297">
        <v>0</v>
      </c>
      <c r="Z268" s="297">
        <v>0</v>
      </c>
      <c r="AA268" s="297">
        <v>0</v>
      </c>
      <c r="AB268" s="297">
        <v>0</v>
      </c>
      <c r="AC268" s="297">
        <v>0</v>
      </c>
      <c r="AD268" s="297">
        <v>0</v>
      </c>
      <c r="AE268" s="297">
        <v>0</v>
      </c>
      <c r="AF268" s="299">
        <v>6899248</v>
      </c>
      <c r="AG268" s="299">
        <v>2222443</v>
      </c>
      <c r="AH268" s="299">
        <v>2064845</v>
      </c>
      <c r="AI268" s="299">
        <v>1438938</v>
      </c>
      <c r="AJ268" s="299">
        <v>653168</v>
      </c>
      <c r="AK268" s="299">
        <v>519854</v>
      </c>
      <c r="AL268" s="299">
        <v>0</v>
      </c>
      <c r="AM268" s="297">
        <v>6899248</v>
      </c>
      <c r="AN268" s="397">
        <v>4660431</v>
      </c>
      <c r="AO268" s="297">
        <v>1156313</v>
      </c>
      <c r="AP268" s="297">
        <v>1156313</v>
      </c>
      <c r="AQ268" s="297">
        <v>1156313</v>
      </c>
      <c r="AR268" s="297">
        <v>595747</v>
      </c>
      <c r="AS268" s="297">
        <v>595747</v>
      </c>
      <c r="AT268" s="297">
        <v>0</v>
      </c>
      <c r="AU268" s="297">
        <v>4660431</v>
      </c>
      <c r="AV268" s="299">
        <v>13847253</v>
      </c>
      <c r="AW268" s="297">
        <v>6901387</v>
      </c>
      <c r="AX268" s="297">
        <v>3573073</v>
      </c>
      <c r="AY268" s="297">
        <v>1686396</v>
      </c>
      <c r="AZ268" s="297">
        <v>1686396</v>
      </c>
      <c r="BA268" s="297">
        <v>0</v>
      </c>
      <c r="BB268" s="297">
        <v>0</v>
      </c>
      <c r="BC268" s="297">
        <v>13847253</v>
      </c>
      <c r="BD268" s="397">
        <v>80105</v>
      </c>
      <c r="BE268" s="297">
        <v>33216</v>
      </c>
      <c r="BF268" s="297">
        <v>27594</v>
      </c>
      <c r="BG268" s="297">
        <v>19295</v>
      </c>
      <c r="BH268" s="297">
        <v>0</v>
      </c>
      <c r="BI268" s="297">
        <v>0</v>
      </c>
      <c r="BJ268" s="297">
        <v>0</v>
      </c>
      <c r="BK268" s="297">
        <v>80105</v>
      </c>
      <c r="BL268" s="299">
        <v>109252</v>
      </c>
      <c r="BM268" s="297">
        <v>27313</v>
      </c>
      <c r="BN268" s="297">
        <v>27313</v>
      </c>
      <c r="BO268" s="297">
        <v>27313</v>
      </c>
      <c r="BP268" s="297">
        <v>27313</v>
      </c>
      <c r="BQ268" s="297">
        <v>0</v>
      </c>
      <c r="BR268" s="297">
        <v>0</v>
      </c>
      <c r="BS268" s="297">
        <v>109252</v>
      </c>
      <c r="BT268" s="397">
        <v>336399</v>
      </c>
      <c r="BU268" s="297">
        <v>69132</v>
      </c>
      <c r="BV268" s="297">
        <v>69132</v>
      </c>
      <c r="BW268" s="297">
        <v>69132</v>
      </c>
      <c r="BX268" s="297">
        <v>69132</v>
      </c>
      <c r="BY268" s="297">
        <v>59869</v>
      </c>
      <c r="BZ268" s="297">
        <v>0</v>
      </c>
      <c r="CA268" s="297">
        <v>336399</v>
      </c>
      <c r="CB268" s="299">
        <v>1060653.3927329101</v>
      </c>
      <c r="CC268" s="297">
        <v>939546</v>
      </c>
      <c r="CD268" s="297">
        <v>72987</v>
      </c>
      <c r="CE268" s="297">
        <v>48121</v>
      </c>
      <c r="CF268" s="297">
        <v>0</v>
      </c>
      <c r="CG268" s="297">
        <v>0</v>
      </c>
      <c r="CH268" s="297">
        <v>0</v>
      </c>
      <c r="CI268" s="297">
        <v>1060653.3927329101</v>
      </c>
    </row>
    <row r="269" spans="1:87">
      <c r="A269" s="295">
        <v>38600</v>
      </c>
      <c r="B269" s="296" t="s">
        <v>620</v>
      </c>
      <c r="C269" s="299">
        <v>-10606646</v>
      </c>
      <c r="D269" s="297">
        <v>-6168922</v>
      </c>
      <c r="E269" s="297">
        <v>-2975409</v>
      </c>
      <c r="F269" s="297">
        <v>-2985599</v>
      </c>
      <c r="G269" s="297">
        <v>-87302</v>
      </c>
      <c r="H269" s="297">
        <v>0</v>
      </c>
      <c r="I269" s="297">
        <v>-22823878</v>
      </c>
      <c r="J269" s="356">
        <v>71052749</v>
      </c>
      <c r="K269" s="357">
        <v>84516212</v>
      </c>
      <c r="L269" s="357">
        <v>60148858</v>
      </c>
      <c r="M269" s="357">
        <v>57540743</v>
      </c>
      <c r="N269" s="357">
        <v>88977667</v>
      </c>
      <c r="O269" s="356">
        <v>7008898</v>
      </c>
      <c r="P269" s="357">
        <v>2930581.95</v>
      </c>
      <c r="Q269" s="357">
        <v>4078316.05</v>
      </c>
      <c r="R269" s="398">
        <v>6.6799999999999998E-2</v>
      </c>
      <c r="S269" s="399">
        <v>2.2982819E-3</v>
      </c>
      <c r="T269" s="400">
        <v>71052749</v>
      </c>
      <c r="U269" s="400">
        <v>43870987.275449105</v>
      </c>
      <c r="V269" s="401">
        <v>1.6195839987344491</v>
      </c>
      <c r="W269" s="401">
        <v>7.7152503694909322E-2</v>
      </c>
      <c r="X269" s="397">
        <v>786222</v>
      </c>
      <c r="Y269" s="297">
        <v>786222</v>
      </c>
      <c r="Z269" s="297">
        <v>0</v>
      </c>
      <c r="AA269" s="297">
        <v>0</v>
      </c>
      <c r="AB269" s="297">
        <v>0</v>
      </c>
      <c r="AC269" s="297">
        <v>0</v>
      </c>
      <c r="AD269" s="297">
        <v>0</v>
      </c>
      <c r="AE269" s="297">
        <v>786222</v>
      </c>
      <c r="AF269" s="299">
        <v>11214757</v>
      </c>
      <c r="AG269" s="299">
        <v>3150793</v>
      </c>
      <c r="AH269" s="299">
        <v>3150793</v>
      </c>
      <c r="AI269" s="299">
        <v>2330604</v>
      </c>
      <c r="AJ269" s="299">
        <v>1677720</v>
      </c>
      <c r="AK269" s="299">
        <v>904847</v>
      </c>
      <c r="AL269" s="299">
        <v>0</v>
      </c>
      <c r="AM269" s="297">
        <v>11214757</v>
      </c>
      <c r="AN269" s="397">
        <v>5811503</v>
      </c>
      <c r="AO269" s="297">
        <v>1441908</v>
      </c>
      <c r="AP269" s="297">
        <v>1441908</v>
      </c>
      <c r="AQ269" s="297">
        <v>1441908</v>
      </c>
      <c r="AR269" s="297">
        <v>742889</v>
      </c>
      <c r="AS269" s="297">
        <v>742889</v>
      </c>
      <c r="AT269" s="297">
        <v>0</v>
      </c>
      <c r="AU269" s="297">
        <v>5811503</v>
      </c>
      <c r="AV269" s="299">
        <v>17267362</v>
      </c>
      <c r="AW269" s="297">
        <v>8605949</v>
      </c>
      <c r="AX269" s="297">
        <v>4455580</v>
      </c>
      <c r="AY269" s="297">
        <v>2102916</v>
      </c>
      <c r="AZ269" s="297">
        <v>2102916</v>
      </c>
      <c r="BA269" s="297">
        <v>0</v>
      </c>
      <c r="BB269" s="297">
        <v>0</v>
      </c>
      <c r="BC269" s="297">
        <v>17267362</v>
      </c>
      <c r="BD269" s="397">
        <v>99890</v>
      </c>
      <c r="BE269" s="297">
        <v>41420</v>
      </c>
      <c r="BF269" s="297">
        <v>34409</v>
      </c>
      <c r="BG269" s="297">
        <v>24061</v>
      </c>
      <c r="BH269" s="297">
        <v>0</v>
      </c>
      <c r="BI269" s="297">
        <v>0</v>
      </c>
      <c r="BJ269" s="297">
        <v>0</v>
      </c>
      <c r="BK269" s="297">
        <v>99890</v>
      </c>
      <c r="BL269" s="299">
        <v>136236</v>
      </c>
      <c r="BM269" s="297">
        <v>34059</v>
      </c>
      <c r="BN269" s="297">
        <v>34059</v>
      </c>
      <c r="BO269" s="297">
        <v>34059</v>
      </c>
      <c r="BP269" s="297">
        <v>34059</v>
      </c>
      <c r="BQ269" s="297">
        <v>0</v>
      </c>
      <c r="BR269" s="297">
        <v>0</v>
      </c>
      <c r="BS269" s="297">
        <v>136236</v>
      </c>
      <c r="BT269" s="397">
        <v>419485</v>
      </c>
      <c r="BU269" s="297">
        <v>86207</v>
      </c>
      <c r="BV269" s="297">
        <v>86207</v>
      </c>
      <c r="BW269" s="297">
        <v>86207</v>
      </c>
      <c r="BX269" s="297">
        <v>86207</v>
      </c>
      <c r="BY269" s="297">
        <v>74656</v>
      </c>
      <c r="BZ269" s="297">
        <v>0</v>
      </c>
      <c r="CA269" s="297">
        <v>419485</v>
      </c>
      <c r="CB269" s="299">
        <v>1322622.3924858901</v>
      </c>
      <c r="CC269" s="297">
        <v>1171602</v>
      </c>
      <c r="CD269" s="297">
        <v>91014</v>
      </c>
      <c r="CE269" s="297">
        <v>60006</v>
      </c>
      <c r="CF269" s="297">
        <v>0</v>
      </c>
      <c r="CG269" s="297">
        <v>0</v>
      </c>
      <c r="CH269" s="297">
        <v>0</v>
      </c>
      <c r="CI269" s="297">
        <v>1322622.3924858901</v>
      </c>
    </row>
    <row r="270" spans="1:87">
      <c r="A270" s="295">
        <v>38601</v>
      </c>
      <c r="B270" s="296" t="s">
        <v>621</v>
      </c>
      <c r="C270" s="299">
        <v>-148600</v>
      </c>
      <c r="D270" s="297">
        <v>-33931</v>
      </c>
      <c r="E270" s="297">
        <v>-18650</v>
      </c>
      <c r="F270" s="297">
        <v>-36693</v>
      </c>
      <c r="G270" s="297">
        <v>-13165</v>
      </c>
      <c r="H270" s="297">
        <v>0</v>
      </c>
      <c r="I270" s="297">
        <v>-251039</v>
      </c>
      <c r="J270" s="356">
        <v>1046409</v>
      </c>
      <c r="K270" s="357">
        <v>1244689</v>
      </c>
      <c r="L270" s="357">
        <v>885825</v>
      </c>
      <c r="M270" s="357">
        <v>847415</v>
      </c>
      <c r="N270" s="357">
        <v>1310394</v>
      </c>
      <c r="O270" s="356">
        <v>103222</v>
      </c>
      <c r="P270" s="357">
        <v>36347.68</v>
      </c>
      <c r="Q270" s="357">
        <v>66874.320000000007</v>
      </c>
      <c r="R270" s="398">
        <v>6.6799999999999998E-2</v>
      </c>
      <c r="S270" s="399">
        <v>3.3847299999999997E-5</v>
      </c>
      <c r="T270" s="400">
        <v>1046409</v>
      </c>
      <c r="U270" s="400">
        <v>544126.9461077844</v>
      </c>
      <c r="V270" s="401">
        <v>1.9230971880461147</v>
      </c>
      <c r="W270" s="401">
        <v>7.7152503694909322E-2</v>
      </c>
      <c r="X270" s="397">
        <v>95270</v>
      </c>
      <c r="Y270" s="297">
        <v>35723</v>
      </c>
      <c r="Z270" s="297">
        <v>35723</v>
      </c>
      <c r="AA270" s="297">
        <v>16051</v>
      </c>
      <c r="AB270" s="297">
        <v>7773</v>
      </c>
      <c r="AC270" s="297">
        <v>0</v>
      </c>
      <c r="AD270" s="297">
        <v>0</v>
      </c>
      <c r="AE270" s="297">
        <v>95270</v>
      </c>
      <c r="AF270" s="299">
        <v>163760</v>
      </c>
      <c r="AG270" s="299">
        <v>62940</v>
      </c>
      <c r="AH270" s="299">
        <v>25205</v>
      </c>
      <c r="AI270" s="299">
        <v>25205</v>
      </c>
      <c r="AJ270" s="299">
        <v>25205</v>
      </c>
      <c r="AK270" s="299">
        <v>25205</v>
      </c>
      <c r="AL270" s="299">
        <v>0</v>
      </c>
      <c r="AM270" s="297">
        <v>163760</v>
      </c>
      <c r="AN270" s="397">
        <v>85587</v>
      </c>
      <c r="AO270" s="297">
        <v>21235</v>
      </c>
      <c r="AP270" s="297">
        <v>21235</v>
      </c>
      <c r="AQ270" s="297">
        <v>21235</v>
      </c>
      <c r="AR270" s="297">
        <v>10941</v>
      </c>
      <c r="AS270" s="297">
        <v>10941</v>
      </c>
      <c r="AT270" s="297">
        <v>0</v>
      </c>
      <c r="AU270" s="297">
        <v>85587</v>
      </c>
      <c r="AV270" s="299">
        <v>254300</v>
      </c>
      <c r="AW270" s="297">
        <v>126742</v>
      </c>
      <c r="AX270" s="297">
        <v>65618</v>
      </c>
      <c r="AY270" s="297">
        <v>30970</v>
      </c>
      <c r="AZ270" s="297">
        <v>30970</v>
      </c>
      <c r="BA270" s="297">
        <v>0</v>
      </c>
      <c r="BB270" s="297">
        <v>0</v>
      </c>
      <c r="BC270" s="297">
        <v>254300</v>
      </c>
      <c r="BD270" s="397">
        <v>1471</v>
      </c>
      <c r="BE270" s="297">
        <v>610</v>
      </c>
      <c r="BF270" s="297">
        <v>507</v>
      </c>
      <c r="BG270" s="297">
        <v>354</v>
      </c>
      <c r="BH270" s="297">
        <v>0</v>
      </c>
      <c r="BI270" s="297">
        <v>0</v>
      </c>
      <c r="BJ270" s="297">
        <v>0</v>
      </c>
      <c r="BK270" s="297">
        <v>1471</v>
      </c>
      <c r="BL270" s="299">
        <v>2008</v>
      </c>
      <c r="BM270" s="297">
        <v>502</v>
      </c>
      <c r="BN270" s="297">
        <v>502</v>
      </c>
      <c r="BO270" s="297">
        <v>502</v>
      </c>
      <c r="BP270" s="297">
        <v>502</v>
      </c>
      <c r="BQ270" s="297">
        <v>0</v>
      </c>
      <c r="BR270" s="297">
        <v>0</v>
      </c>
      <c r="BS270" s="297">
        <v>2008</v>
      </c>
      <c r="BT270" s="397">
        <v>6178</v>
      </c>
      <c r="BU270" s="297">
        <v>1270</v>
      </c>
      <c r="BV270" s="297">
        <v>1270</v>
      </c>
      <c r="BW270" s="297">
        <v>1270</v>
      </c>
      <c r="BX270" s="297">
        <v>1270</v>
      </c>
      <c r="BY270" s="297">
        <v>1099</v>
      </c>
      <c r="BZ270" s="297">
        <v>0</v>
      </c>
      <c r="CA270" s="297">
        <v>6178</v>
      </c>
      <c r="CB270" s="299">
        <v>19478.549130629999</v>
      </c>
      <c r="CC270" s="297">
        <v>17254</v>
      </c>
      <c r="CD270" s="297">
        <v>1340</v>
      </c>
      <c r="CE270" s="297">
        <v>884</v>
      </c>
      <c r="CF270" s="297">
        <v>0</v>
      </c>
      <c r="CG270" s="297">
        <v>0</v>
      </c>
      <c r="CH270" s="297">
        <v>0</v>
      </c>
      <c r="CI270" s="297">
        <v>19478.549130629999</v>
      </c>
    </row>
    <row r="271" spans="1:87">
      <c r="A271" s="295">
        <v>38602</v>
      </c>
      <c r="B271" s="296" t="s">
        <v>622</v>
      </c>
      <c r="C271" s="299">
        <v>-412305</v>
      </c>
      <c r="D271" s="297">
        <v>-151455</v>
      </c>
      <c r="E271" s="297">
        <v>-90541</v>
      </c>
      <c r="F271" s="297">
        <v>-129541</v>
      </c>
      <c r="G271" s="297">
        <v>16800</v>
      </c>
      <c r="H271" s="297">
        <v>0</v>
      </c>
      <c r="I271" s="297">
        <v>-767042</v>
      </c>
      <c r="J271" s="356">
        <v>6784733</v>
      </c>
      <c r="K271" s="357">
        <v>8070341</v>
      </c>
      <c r="L271" s="357">
        <v>5743535</v>
      </c>
      <c r="M271" s="357">
        <v>5494489</v>
      </c>
      <c r="N271" s="357">
        <v>8496360</v>
      </c>
      <c r="O271" s="356">
        <v>669270</v>
      </c>
      <c r="P271" s="357">
        <v>249541.36</v>
      </c>
      <c r="Q271" s="357">
        <v>419728.64000000001</v>
      </c>
      <c r="R271" s="398">
        <v>6.6799999999999998E-2</v>
      </c>
      <c r="S271" s="399">
        <v>2.1945990000000001E-4</v>
      </c>
      <c r="T271" s="400">
        <v>6784733</v>
      </c>
      <c r="U271" s="400">
        <v>3735649.1017964073</v>
      </c>
      <c r="V271" s="401">
        <v>1.8162126086032391</v>
      </c>
      <c r="W271" s="401">
        <v>7.7152503694909322E-2</v>
      </c>
      <c r="X271" s="397">
        <v>795852</v>
      </c>
      <c r="Y271" s="297">
        <v>460302</v>
      </c>
      <c r="Z271" s="297">
        <v>222324</v>
      </c>
      <c r="AA271" s="297">
        <v>56613</v>
      </c>
      <c r="AB271" s="297">
        <v>56613</v>
      </c>
      <c r="AC271" s="297">
        <v>0</v>
      </c>
      <c r="AD271" s="297">
        <v>0</v>
      </c>
      <c r="AE271" s="297">
        <v>795852</v>
      </c>
      <c r="AF271" s="299">
        <v>379278</v>
      </c>
      <c r="AG271" s="299">
        <v>85582</v>
      </c>
      <c r="AH271" s="299">
        <v>85582</v>
      </c>
      <c r="AI271" s="299">
        <v>85582</v>
      </c>
      <c r="AJ271" s="299">
        <v>61266</v>
      </c>
      <c r="AK271" s="299">
        <v>61266</v>
      </c>
      <c r="AL271" s="299">
        <v>0</v>
      </c>
      <c r="AM271" s="297">
        <v>379278</v>
      </c>
      <c r="AN271" s="397">
        <v>554933</v>
      </c>
      <c r="AO271" s="297">
        <v>137686</v>
      </c>
      <c r="AP271" s="297">
        <v>137686</v>
      </c>
      <c r="AQ271" s="297">
        <v>137686</v>
      </c>
      <c r="AR271" s="297">
        <v>70937</v>
      </c>
      <c r="AS271" s="297">
        <v>70937</v>
      </c>
      <c r="AT271" s="297">
        <v>0</v>
      </c>
      <c r="AU271" s="297">
        <v>554933</v>
      </c>
      <c r="AV271" s="299">
        <v>1648838</v>
      </c>
      <c r="AW271" s="297">
        <v>821771</v>
      </c>
      <c r="AX271" s="297">
        <v>425457</v>
      </c>
      <c r="AY271" s="297">
        <v>200805</v>
      </c>
      <c r="AZ271" s="297">
        <v>200805</v>
      </c>
      <c r="BA271" s="297">
        <v>0</v>
      </c>
      <c r="BB271" s="297">
        <v>0</v>
      </c>
      <c r="BC271" s="297">
        <v>1648838</v>
      </c>
      <c r="BD271" s="397">
        <v>9539</v>
      </c>
      <c r="BE271" s="297">
        <v>3955</v>
      </c>
      <c r="BF271" s="297">
        <v>3286</v>
      </c>
      <c r="BG271" s="297">
        <v>2298</v>
      </c>
      <c r="BH271" s="297">
        <v>0</v>
      </c>
      <c r="BI271" s="297">
        <v>0</v>
      </c>
      <c r="BJ271" s="297">
        <v>0</v>
      </c>
      <c r="BK271" s="297">
        <v>9539</v>
      </c>
      <c r="BL271" s="299">
        <v>13008</v>
      </c>
      <c r="BM271" s="297">
        <v>3252</v>
      </c>
      <c r="BN271" s="297">
        <v>3252</v>
      </c>
      <c r="BO271" s="297">
        <v>3252</v>
      </c>
      <c r="BP271" s="297">
        <v>3252</v>
      </c>
      <c r="BQ271" s="297">
        <v>0</v>
      </c>
      <c r="BR271" s="297">
        <v>0</v>
      </c>
      <c r="BS271" s="297">
        <v>13008</v>
      </c>
      <c r="BT271" s="397">
        <v>40056</v>
      </c>
      <c r="BU271" s="297">
        <v>8232</v>
      </c>
      <c r="BV271" s="297">
        <v>8232</v>
      </c>
      <c r="BW271" s="297">
        <v>8232</v>
      </c>
      <c r="BX271" s="297">
        <v>8232</v>
      </c>
      <c r="BY271" s="297">
        <v>7129</v>
      </c>
      <c r="BZ271" s="297">
        <v>0</v>
      </c>
      <c r="CA271" s="297">
        <v>40056</v>
      </c>
      <c r="CB271" s="299">
        <v>126295.46357769001</v>
      </c>
      <c r="CC271" s="297">
        <v>111875</v>
      </c>
      <c r="CD271" s="297">
        <v>8691</v>
      </c>
      <c r="CE271" s="297">
        <v>5730</v>
      </c>
      <c r="CF271" s="297">
        <v>0</v>
      </c>
      <c r="CG271" s="297">
        <v>0</v>
      </c>
      <c r="CH271" s="297">
        <v>0</v>
      </c>
      <c r="CI271" s="297">
        <v>126295.46357769001</v>
      </c>
    </row>
    <row r="272" spans="1:87">
      <c r="A272" s="295">
        <v>38605</v>
      </c>
      <c r="B272" s="296" t="s">
        <v>623</v>
      </c>
      <c r="C272" s="299">
        <v>-3041203</v>
      </c>
      <c r="D272" s="297">
        <v>-1307382</v>
      </c>
      <c r="E272" s="297">
        <v>-560836</v>
      </c>
      <c r="F272" s="297">
        <v>-465107</v>
      </c>
      <c r="G272" s="297">
        <v>468962</v>
      </c>
      <c r="H272" s="297">
        <v>0</v>
      </c>
      <c r="I272" s="297">
        <v>-4905566</v>
      </c>
      <c r="J272" s="356">
        <v>19740126</v>
      </c>
      <c r="K272" s="357">
        <v>23480593</v>
      </c>
      <c r="L272" s="357">
        <v>16710768</v>
      </c>
      <c r="M272" s="357">
        <v>15986173</v>
      </c>
      <c r="N272" s="357">
        <v>24720090</v>
      </c>
      <c r="O272" s="356">
        <v>1947237</v>
      </c>
      <c r="P272" s="357">
        <v>809651.96</v>
      </c>
      <c r="Q272" s="357">
        <v>1137585.04</v>
      </c>
      <c r="R272" s="398">
        <v>6.6799999999999998E-2</v>
      </c>
      <c r="S272" s="399">
        <v>6.3851680000000005E-4</v>
      </c>
      <c r="T272" s="400">
        <v>19740126</v>
      </c>
      <c r="U272" s="400">
        <v>12120538.323353292</v>
      </c>
      <c r="V272" s="401">
        <v>1.6286509289744695</v>
      </c>
      <c r="W272" s="401">
        <v>7.7152503694909322E-2</v>
      </c>
      <c r="X272" s="397">
        <v>1209145</v>
      </c>
      <c r="Y272" s="297">
        <v>241829</v>
      </c>
      <c r="Z272" s="297">
        <v>241829</v>
      </c>
      <c r="AA272" s="297">
        <v>241829</v>
      </c>
      <c r="AB272" s="297">
        <v>241829</v>
      </c>
      <c r="AC272" s="297">
        <v>241829</v>
      </c>
      <c r="AD272" s="297">
        <v>0</v>
      </c>
      <c r="AE272" s="297">
        <v>1209145</v>
      </c>
      <c r="AF272" s="299">
        <v>2670993</v>
      </c>
      <c r="AG272" s="299">
        <v>993190</v>
      </c>
      <c r="AH272" s="299">
        <v>710704</v>
      </c>
      <c r="AI272" s="299">
        <v>623523</v>
      </c>
      <c r="AJ272" s="299">
        <v>343576</v>
      </c>
      <c r="AK272" s="299">
        <v>0</v>
      </c>
      <c r="AL272" s="299">
        <v>0</v>
      </c>
      <c r="AM272" s="297">
        <v>2670993</v>
      </c>
      <c r="AN272" s="397">
        <v>1614572</v>
      </c>
      <c r="AO272" s="297">
        <v>400596</v>
      </c>
      <c r="AP272" s="297">
        <v>400596</v>
      </c>
      <c r="AQ272" s="297">
        <v>400596</v>
      </c>
      <c r="AR272" s="297">
        <v>206392</v>
      </c>
      <c r="AS272" s="297">
        <v>206392</v>
      </c>
      <c r="AT272" s="297">
        <v>0</v>
      </c>
      <c r="AU272" s="297">
        <v>1614572</v>
      </c>
      <c r="AV272" s="299">
        <v>4797280</v>
      </c>
      <c r="AW272" s="297">
        <v>2390935</v>
      </c>
      <c r="AX272" s="297">
        <v>1237865</v>
      </c>
      <c r="AY272" s="297">
        <v>584240</v>
      </c>
      <c r="AZ272" s="297">
        <v>584240</v>
      </c>
      <c r="BA272" s="297">
        <v>0</v>
      </c>
      <c r="BB272" s="297">
        <v>0</v>
      </c>
      <c r="BC272" s="297">
        <v>4797280</v>
      </c>
      <c r="BD272" s="397">
        <v>27753</v>
      </c>
      <c r="BE272" s="297">
        <v>11508</v>
      </c>
      <c r="BF272" s="297">
        <v>9560</v>
      </c>
      <c r="BG272" s="297">
        <v>6685</v>
      </c>
      <c r="BH272" s="297">
        <v>0</v>
      </c>
      <c r="BI272" s="297">
        <v>0</v>
      </c>
      <c r="BJ272" s="297">
        <v>0</v>
      </c>
      <c r="BK272" s="297">
        <v>27753</v>
      </c>
      <c r="BL272" s="299">
        <v>37848</v>
      </c>
      <c r="BM272" s="297">
        <v>9462</v>
      </c>
      <c r="BN272" s="297">
        <v>9462</v>
      </c>
      <c r="BO272" s="297">
        <v>9462</v>
      </c>
      <c r="BP272" s="297">
        <v>9462</v>
      </c>
      <c r="BQ272" s="297">
        <v>0</v>
      </c>
      <c r="BR272" s="297">
        <v>0</v>
      </c>
      <c r="BS272" s="297">
        <v>37848</v>
      </c>
      <c r="BT272" s="397">
        <v>116543</v>
      </c>
      <c r="BU272" s="297">
        <v>23950</v>
      </c>
      <c r="BV272" s="297">
        <v>23950</v>
      </c>
      <c r="BW272" s="297">
        <v>23950</v>
      </c>
      <c r="BX272" s="297">
        <v>23950</v>
      </c>
      <c r="BY272" s="297">
        <v>20741</v>
      </c>
      <c r="BZ272" s="297">
        <v>0</v>
      </c>
      <c r="CA272" s="297">
        <v>116543</v>
      </c>
      <c r="CB272" s="299">
        <v>367455.62746608001</v>
      </c>
      <c r="CC272" s="297">
        <v>325499</v>
      </c>
      <c r="CD272" s="297">
        <v>25286</v>
      </c>
      <c r="CE272" s="297">
        <v>16671</v>
      </c>
      <c r="CF272" s="297">
        <v>0</v>
      </c>
      <c r="CG272" s="297">
        <v>0</v>
      </c>
      <c r="CH272" s="297">
        <v>0</v>
      </c>
      <c r="CI272" s="297">
        <v>367455.62746608001</v>
      </c>
    </row>
    <row r="273" spans="1:87">
      <c r="A273" s="295">
        <v>38610</v>
      </c>
      <c r="B273" s="296" t="s">
        <v>624</v>
      </c>
      <c r="C273" s="299">
        <v>-1937721</v>
      </c>
      <c r="D273" s="297">
        <v>-618417</v>
      </c>
      <c r="E273" s="297">
        <v>2321</v>
      </c>
      <c r="F273" s="297">
        <v>-234257</v>
      </c>
      <c r="G273" s="297">
        <v>139368</v>
      </c>
      <c r="H273" s="297">
        <v>0</v>
      </c>
      <c r="I273" s="297">
        <v>-2648706</v>
      </c>
      <c r="J273" s="356">
        <v>17517159</v>
      </c>
      <c r="K273" s="357">
        <v>20836406</v>
      </c>
      <c r="L273" s="357">
        <v>14828942</v>
      </c>
      <c r="M273" s="357">
        <v>14185944</v>
      </c>
      <c r="N273" s="357">
        <v>21936321</v>
      </c>
      <c r="O273" s="356">
        <v>1727955</v>
      </c>
      <c r="P273" s="357">
        <v>673829.4</v>
      </c>
      <c r="Q273" s="357">
        <v>1054125.6000000001</v>
      </c>
      <c r="R273" s="398">
        <v>6.6799999999999998E-2</v>
      </c>
      <c r="S273" s="399">
        <v>5.666124E-4</v>
      </c>
      <c r="T273" s="400">
        <v>17517159</v>
      </c>
      <c r="U273" s="400">
        <v>10087266.467065869</v>
      </c>
      <c r="V273" s="401">
        <v>1.7365615409479016</v>
      </c>
      <c r="W273" s="401">
        <v>7.7152503694909322E-2</v>
      </c>
      <c r="X273" s="397">
        <v>820799</v>
      </c>
      <c r="Y273" s="297">
        <v>223476</v>
      </c>
      <c r="Z273" s="297">
        <v>223476</v>
      </c>
      <c r="AA273" s="297">
        <v>223476</v>
      </c>
      <c r="AB273" s="297">
        <v>150371</v>
      </c>
      <c r="AC273" s="297">
        <v>0</v>
      </c>
      <c r="AD273" s="297">
        <v>0</v>
      </c>
      <c r="AE273" s="297">
        <v>820799</v>
      </c>
      <c r="AF273" s="299">
        <v>413589</v>
      </c>
      <c r="AG273" s="299">
        <v>129217</v>
      </c>
      <c r="AH273" s="299">
        <v>97811</v>
      </c>
      <c r="AI273" s="299">
        <v>62187</v>
      </c>
      <c r="AJ273" s="299">
        <v>62187</v>
      </c>
      <c r="AK273" s="299">
        <v>62187</v>
      </c>
      <c r="AL273" s="299">
        <v>0</v>
      </c>
      <c r="AM273" s="297">
        <v>413589</v>
      </c>
      <c r="AN273" s="397">
        <v>1432753</v>
      </c>
      <c r="AO273" s="297">
        <v>355484</v>
      </c>
      <c r="AP273" s="297">
        <v>355484</v>
      </c>
      <c r="AQ273" s="297">
        <v>355484</v>
      </c>
      <c r="AR273" s="297">
        <v>183150</v>
      </c>
      <c r="AS273" s="297">
        <v>183150</v>
      </c>
      <c r="AT273" s="297">
        <v>0</v>
      </c>
      <c r="AU273" s="297">
        <v>1432753</v>
      </c>
      <c r="AV273" s="299">
        <v>4257050</v>
      </c>
      <c r="AW273" s="297">
        <v>2121688</v>
      </c>
      <c r="AX273" s="297">
        <v>1098467</v>
      </c>
      <c r="AY273" s="297">
        <v>518447</v>
      </c>
      <c r="AZ273" s="297">
        <v>518447</v>
      </c>
      <c r="BA273" s="297">
        <v>0</v>
      </c>
      <c r="BB273" s="297">
        <v>0</v>
      </c>
      <c r="BC273" s="297">
        <v>4257050</v>
      </c>
      <c r="BD273" s="397">
        <v>24627</v>
      </c>
      <c r="BE273" s="297">
        <v>10212</v>
      </c>
      <c r="BF273" s="297">
        <v>8483</v>
      </c>
      <c r="BG273" s="297">
        <v>5932</v>
      </c>
      <c r="BH273" s="297">
        <v>0</v>
      </c>
      <c r="BI273" s="297">
        <v>0</v>
      </c>
      <c r="BJ273" s="297">
        <v>0</v>
      </c>
      <c r="BK273" s="297">
        <v>24627</v>
      </c>
      <c r="BL273" s="299">
        <v>33588</v>
      </c>
      <c r="BM273" s="297">
        <v>8397</v>
      </c>
      <c r="BN273" s="297">
        <v>8397</v>
      </c>
      <c r="BO273" s="297">
        <v>8397</v>
      </c>
      <c r="BP273" s="297">
        <v>8397</v>
      </c>
      <c r="BQ273" s="297">
        <v>0</v>
      </c>
      <c r="BR273" s="297">
        <v>0</v>
      </c>
      <c r="BS273" s="297">
        <v>33588</v>
      </c>
      <c r="BT273" s="397">
        <v>103419</v>
      </c>
      <c r="BU273" s="297">
        <v>21253</v>
      </c>
      <c r="BV273" s="297">
        <v>21253</v>
      </c>
      <c r="BW273" s="297">
        <v>21253</v>
      </c>
      <c r="BX273" s="297">
        <v>21253</v>
      </c>
      <c r="BY273" s="297">
        <v>18405</v>
      </c>
      <c r="BZ273" s="297">
        <v>0</v>
      </c>
      <c r="CA273" s="297">
        <v>103419</v>
      </c>
      <c r="CB273" s="299">
        <v>326075.86045044003</v>
      </c>
      <c r="CC273" s="297">
        <v>288844</v>
      </c>
      <c r="CD273" s="297">
        <v>22438</v>
      </c>
      <c r="CE273" s="297">
        <v>14794</v>
      </c>
      <c r="CF273" s="297">
        <v>0</v>
      </c>
      <c r="CG273" s="297">
        <v>0</v>
      </c>
      <c r="CH273" s="297">
        <v>0</v>
      </c>
      <c r="CI273" s="297">
        <v>326075.86045044003</v>
      </c>
    </row>
    <row r="274" spans="1:87">
      <c r="A274" s="295">
        <v>38620</v>
      </c>
      <c r="B274" s="296" t="s">
        <v>625</v>
      </c>
      <c r="C274" s="299">
        <v>-1848657</v>
      </c>
      <c r="D274" s="297">
        <v>-851110</v>
      </c>
      <c r="E274" s="297">
        <v>-291691</v>
      </c>
      <c r="F274" s="297">
        <v>-185491</v>
      </c>
      <c r="G274" s="297">
        <v>155221</v>
      </c>
      <c r="H274" s="297">
        <v>0</v>
      </c>
      <c r="I274" s="297">
        <v>-3021728</v>
      </c>
      <c r="J274" s="356">
        <v>12364138</v>
      </c>
      <c r="K274" s="357">
        <v>14706963</v>
      </c>
      <c r="L274" s="357">
        <v>10466714</v>
      </c>
      <c r="M274" s="357">
        <v>10012867</v>
      </c>
      <c r="N274" s="357">
        <v>15483316</v>
      </c>
      <c r="O274" s="356">
        <v>1219643</v>
      </c>
      <c r="P274" s="357">
        <v>526035.49</v>
      </c>
      <c r="Q274" s="357">
        <v>693607.51</v>
      </c>
      <c r="R274" s="398">
        <v>6.6799999999999998E-2</v>
      </c>
      <c r="S274" s="399">
        <v>3.9993210000000001E-4</v>
      </c>
      <c r="T274" s="400">
        <v>12364138</v>
      </c>
      <c r="U274" s="400">
        <v>7874782.7844311381</v>
      </c>
      <c r="V274" s="401">
        <v>1.5700925775939565</v>
      </c>
      <c r="W274" s="401">
        <v>7.7152503694909322E-2</v>
      </c>
      <c r="X274" s="397">
        <v>181349</v>
      </c>
      <c r="Y274" s="297">
        <v>42098</v>
      </c>
      <c r="Z274" s="297">
        <v>42098</v>
      </c>
      <c r="AA274" s="297">
        <v>42098</v>
      </c>
      <c r="AB274" s="297">
        <v>42098</v>
      </c>
      <c r="AC274" s="297">
        <v>12957</v>
      </c>
      <c r="AD274" s="297">
        <v>0</v>
      </c>
      <c r="AE274" s="297">
        <v>181349</v>
      </c>
      <c r="AF274" s="299">
        <v>1046120</v>
      </c>
      <c r="AG274" s="299">
        <v>456523</v>
      </c>
      <c r="AH274" s="299">
        <v>368013</v>
      </c>
      <c r="AI274" s="299">
        <v>221584</v>
      </c>
      <c r="AJ274" s="299">
        <v>0</v>
      </c>
      <c r="AK274" s="299">
        <v>0</v>
      </c>
      <c r="AL274" s="299">
        <v>0</v>
      </c>
      <c r="AM274" s="297">
        <v>1046120</v>
      </c>
      <c r="AN274" s="397">
        <v>1011280</v>
      </c>
      <c r="AO274" s="297">
        <v>250912</v>
      </c>
      <c r="AP274" s="297">
        <v>250912</v>
      </c>
      <c r="AQ274" s="297">
        <v>250912</v>
      </c>
      <c r="AR274" s="297">
        <v>129273</v>
      </c>
      <c r="AS274" s="297">
        <v>129273</v>
      </c>
      <c r="AT274" s="297">
        <v>0</v>
      </c>
      <c r="AU274" s="297">
        <v>1011280</v>
      </c>
      <c r="AV274" s="299">
        <v>3004754</v>
      </c>
      <c r="AW274" s="297">
        <v>1497551</v>
      </c>
      <c r="AX274" s="297">
        <v>775331</v>
      </c>
      <c r="AY274" s="297">
        <v>365936</v>
      </c>
      <c r="AZ274" s="297">
        <v>365936</v>
      </c>
      <c r="BA274" s="297">
        <v>0</v>
      </c>
      <c r="BB274" s="297">
        <v>0</v>
      </c>
      <c r="BC274" s="297">
        <v>3004754</v>
      </c>
      <c r="BD274" s="397">
        <v>17383</v>
      </c>
      <c r="BE274" s="297">
        <v>7208</v>
      </c>
      <c r="BF274" s="297">
        <v>5988</v>
      </c>
      <c r="BG274" s="297">
        <v>4187</v>
      </c>
      <c r="BH274" s="297">
        <v>0</v>
      </c>
      <c r="BI274" s="297">
        <v>0</v>
      </c>
      <c r="BJ274" s="297">
        <v>0</v>
      </c>
      <c r="BK274" s="297">
        <v>17383</v>
      </c>
      <c r="BL274" s="299">
        <v>23708</v>
      </c>
      <c r="BM274" s="297">
        <v>5927</v>
      </c>
      <c r="BN274" s="297">
        <v>5927</v>
      </c>
      <c r="BO274" s="297">
        <v>5927</v>
      </c>
      <c r="BP274" s="297">
        <v>5927</v>
      </c>
      <c r="BQ274" s="297">
        <v>0</v>
      </c>
      <c r="BR274" s="297">
        <v>0</v>
      </c>
      <c r="BS274" s="297">
        <v>23708</v>
      </c>
      <c r="BT274" s="397">
        <v>72996</v>
      </c>
      <c r="BU274" s="297">
        <v>15001</v>
      </c>
      <c r="BV274" s="297">
        <v>15001</v>
      </c>
      <c r="BW274" s="297">
        <v>15001</v>
      </c>
      <c r="BX274" s="297">
        <v>15001</v>
      </c>
      <c r="BY274" s="297">
        <v>12991</v>
      </c>
      <c r="BZ274" s="297">
        <v>0</v>
      </c>
      <c r="CA274" s="297">
        <v>72996</v>
      </c>
      <c r="CB274" s="299">
        <v>230154.16469751002</v>
      </c>
      <c r="CC274" s="297">
        <v>203875</v>
      </c>
      <c r="CD274" s="297">
        <v>15838</v>
      </c>
      <c r="CE274" s="297">
        <v>10442</v>
      </c>
      <c r="CF274" s="297">
        <v>0</v>
      </c>
      <c r="CG274" s="297">
        <v>0</v>
      </c>
      <c r="CH274" s="297">
        <v>0</v>
      </c>
      <c r="CI274" s="297">
        <v>230154.16469751002</v>
      </c>
    </row>
    <row r="275" spans="1:87">
      <c r="A275" s="295">
        <v>38700</v>
      </c>
      <c r="B275" s="296" t="s">
        <v>626</v>
      </c>
      <c r="C275" s="299">
        <v>-3077012</v>
      </c>
      <c r="D275" s="297">
        <v>-1642939</v>
      </c>
      <c r="E275" s="297">
        <v>-689744</v>
      </c>
      <c r="F275" s="297">
        <v>-760114</v>
      </c>
      <c r="G275" s="297">
        <v>93418</v>
      </c>
      <c r="H275" s="297">
        <v>0</v>
      </c>
      <c r="I275" s="297">
        <v>-6076391</v>
      </c>
      <c r="J275" s="356">
        <v>22543397</v>
      </c>
      <c r="K275" s="357">
        <v>26815043</v>
      </c>
      <c r="L275" s="357">
        <v>19083844</v>
      </c>
      <c r="M275" s="357">
        <v>18256350</v>
      </c>
      <c r="N275" s="357">
        <v>28230560</v>
      </c>
      <c r="O275" s="356">
        <v>2223762</v>
      </c>
      <c r="P275" s="357">
        <v>863788.86</v>
      </c>
      <c r="Q275" s="357">
        <v>1359973.1400000001</v>
      </c>
      <c r="R275" s="398">
        <v>6.6799999999999998E-2</v>
      </c>
      <c r="S275" s="399">
        <v>7.2919179999999997E-4</v>
      </c>
      <c r="T275" s="400">
        <v>22543397</v>
      </c>
      <c r="U275" s="400">
        <v>12930970.958083833</v>
      </c>
      <c r="V275" s="401">
        <v>1.7433645990757509</v>
      </c>
      <c r="W275" s="401">
        <v>7.7152503694909322E-2</v>
      </c>
      <c r="X275" s="397">
        <v>223364</v>
      </c>
      <c r="Y275" s="297">
        <v>223364</v>
      </c>
      <c r="Z275" s="297">
        <v>0</v>
      </c>
      <c r="AA275" s="297">
        <v>0</v>
      </c>
      <c r="AB275" s="297">
        <v>0</v>
      </c>
      <c r="AC275" s="297">
        <v>0</v>
      </c>
      <c r="AD275" s="297">
        <v>0</v>
      </c>
      <c r="AE275" s="297">
        <v>223364</v>
      </c>
      <c r="AF275" s="299">
        <v>2366998</v>
      </c>
      <c r="AG275" s="299">
        <v>685356</v>
      </c>
      <c r="AH275" s="299">
        <v>685356</v>
      </c>
      <c r="AI275" s="299">
        <v>485162</v>
      </c>
      <c r="AJ275" s="299">
        <v>345154</v>
      </c>
      <c r="AK275" s="299">
        <v>165970</v>
      </c>
      <c r="AL275" s="299">
        <v>0</v>
      </c>
      <c r="AM275" s="297">
        <v>2366998</v>
      </c>
      <c r="AN275" s="397">
        <v>1843856</v>
      </c>
      <c r="AO275" s="297">
        <v>457484</v>
      </c>
      <c r="AP275" s="297">
        <v>457484</v>
      </c>
      <c r="AQ275" s="297">
        <v>457484</v>
      </c>
      <c r="AR275" s="297">
        <v>235702</v>
      </c>
      <c r="AS275" s="297">
        <v>235702</v>
      </c>
      <c r="AT275" s="297">
        <v>0</v>
      </c>
      <c r="AU275" s="297">
        <v>1843856</v>
      </c>
      <c r="AV275" s="299">
        <v>5478535</v>
      </c>
      <c r="AW275" s="297">
        <v>2730469</v>
      </c>
      <c r="AX275" s="297">
        <v>1413653</v>
      </c>
      <c r="AY275" s="297">
        <v>667207</v>
      </c>
      <c r="AZ275" s="297">
        <v>667207</v>
      </c>
      <c r="BA275" s="297">
        <v>0</v>
      </c>
      <c r="BB275" s="297">
        <v>0</v>
      </c>
      <c r="BC275" s="297">
        <v>5478535</v>
      </c>
      <c r="BD275" s="397">
        <v>31693</v>
      </c>
      <c r="BE275" s="297">
        <v>13142</v>
      </c>
      <c r="BF275" s="297">
        <v>10917</v>
      </c>
      <c r="BG275" s="297">
        <v>7634</v>
      </c>
      <c r="BH275" s="297">
        <v>0</v>
      </c>
      <c r="BI275" s="297">
        <v>0</v>
      </c>
      <c r="BJ275" s="297">
        <v>0</v>
      </c>
      <c r="BK275" s="297">
        <v>31693</v>
      </c>
      <c r="BL275" s="299">
        <v>43224</v>
      </c>
      <c r="BM275" s="297">
        <v>10806</v>
      </c>
      <c r="BN275" s="297">
        <v>10806</v>
      </c>
      <c r="BO275" s="297">
        <v>10806</v>
      </c>
      <c r="BP275" s="297">
        <v>10806</v>
      </c>
      <c r="BQ275" s="297">
        <v>0</v>
      </c>
      <c r="BR275" s="297">
        <v>0</v>
      </c>
      <c r="BS275" s="297">
        <v>43224</v>
      </c>
      <c r="BT275" s="397">
        <v>133093</v>
      </c>
      <c r="BU275" s="297">
        <v>27352</v>
      </c>
      <c r="BV275" s="297">
        <v>27352</v>
      </c>
      <c r="BW275" s="297">
        <v>27352</v>
      </c>
      <c r="BX275" s="297">
        <v>27352</v>
      </c>
      <c r="BY275" s="297">
        <v>23687</v>
      </c>
      <c r="BZ275" s="297">
        <v>0</v>
      </c>
      <c r="CA275" s="297">
        <v>133093</v>
      </c>
      <c r="CB275" s="299">
        <v>419637.55755857995</v>
      </c>
      <c r="CC275" s="297">
        <v>371722</v>
      </c>
      <c r="CD275" s="297">
        <v>28877</v>
      </c>
      <c r="CE275" s="297">
        <v>19039</v>
      </c>
      <c r="CF275" s="297">
        <v>0</v>
      </c>
      <c r="CG275" s="297">
        <v>0</v>
      </c>
      <c r="CH275" s="297">
        <v>0</v>
      </c>
      <c r="CI275" s="297">
        <v>419637.55755857995</v>
      </c>
    </row>
    <row r="276" spans="1:87">
      <c r="A276" s="295">
        <v>38701</v>
      </c>
      <c r="B276" s="296" t="s">
        <v>627</v>
      </c>
      <c r="C276" s="299">
        <v>-169244</v>
      </c>
      <c r="D276" s="297">
        <v>-26945</v>
      </c>
      <c r="E276" s="297">
        <v>35494</v>
      </c>
      <c r="F276" s="297">
        <v>10661</v>
      </c>
      <c r="G276" s="297">
        <v>57669</v>
      </c>
      <c r="H276" s="297">
        <v>0</v>
      </c>
      <c r="I276" s="297">
        <v>-92365</v>
      </c>
      <c r="J276" s="356">
        <v>1707768</v>
      </c>
      <c r="K276" s="357">
        <v>2031365</v>
      </c>
      <c r="L276" s="357">
        <v>1445691</v>
      </c>
      <c r="M276" s="357">
        <v>1383004</v>
      </c>
      <c r="N276" s="357">
        <v>2138597</v>
      </c>
      <c r="O276" s="356">
        <v>168460</v>
      </c>
      <c r="P276" s="357">
        <v>60101.66</v>
      </c>
      <c r="Q276" s="357">
        <v>108358.34</v>
      </c>
      <c r="R276" s="398">
        <v>6.6799999999999998E-2</v>
      </c>
      <c r="S276" s="399">
        <v>5.5239699999999999E-5</v>
      </c>
      <c r="T276" s="400">
        <v>1707768</v>
      </c>
      <c r="U276" s="400">
        <v>899725.44910179649</v>
      </c>
      <c r="V276" s="401">
        <v>1.8980990275476581</v>
      </c>
      <c r="W276" s="401">
        <v>7.7152503694909322E-2</v>
      </c>
      <c r="X276" s="397">
        <v>233091</v>
      </c>
      <c r="Y276" s="297">
        <v>50992</v>
      </c>
      <c r="Z276" s="297">
        <v>50992</v>
      </c>
      <c r="AA276" s="297">
        <v>50992</v>
      </c>
      <c r="AB276" s="297">
        <v>42096</v>
      </c>
      <c r="AC276" s="297">
        <v>38019</v>
      </c>
      <c r="AD276" s="297">
        <v>0</v>
      </c>
      <c r="AE276" s="297">
        <v>233091</v>
      </c>
      <c r="AF276" s="299">
        <v>27532</v>
      </c>
      <c r="AG276" s="299">
        <v>22136</v>
      </c>
      <c r="AH276" s="299">
        <v>5396</v>
      </c>
      <c r="AI276" s="299">
        <v>0</v>
      </c>
      <c r="AJ276" s="299">
        <v>0</v>
      </c>
      <c r="AK276" s="299">
        <v>0</v>
      </c>
      <c r="AL276" s="299">
        <v>0</v>
      </c>
      <c r="AM276" s="297">
        <v>27532</v>
      </c>
      <c r="AN276" s="397">
        <v>139681</v>
      </c>
      <c r="AO276" s="297">
        <v>34657</v>
      </c>
      <c r="AP276" s="297">
        <v>34657</v>
      </c>
      <c r="AQ276" s="297">
        <v>34657</v>
      </c>
      <c r="AR276" s="297">
        <v>17855</v>
      </c>
      <c r="AS276" s="297">
        <v>17855</v>
      </c>
      <c r="AT276" s="297">
        <v>0</v>
      </c>
      <c r="AU276" s="297">
        <v>139681</v>
      </c>
      <c r="AV276" s="299">
        <v>415025</v>
      </c>
      <c r="AW276" s="297">
        <v>206846</v>
      </c>
      <c r="AX276" s="297">
        <v>107091</v>
      </c>
      <c r="AY276" s="297">
        <v>50544</v>
      </c>
      <c r="AZ276" s="297">
        <v>50544</v>
      </c>
      <c r="BA276" s="297">
        <v>0</v>
      </c>
      <c r="BB276" s="297">
        <v>0</v>
      </c>
      <c r="BC276" s="297">
        <v>415025</v>
      </c>
      <c r="BD276" s="397">
        <v>2401</v>
      </c>
      <c r="BE276" s="297">
        <v>996</v>
      </c>
      <c r="BF276" s="297">
        <v>827</v>
      </c>
      <c r="BG276" s="297">
        <v>578</v>
      </c>
      <c r="BH276" s="297">
        <v>0</v>
      </c>
      <c r="BI276" s="297">
        <v>0</v>
      </c>
      <c r="BJ276" s="297">
        <v>0</v>
      </c>
      <c r="BK276" s="297">
        <v>2401</v>
      </c>
      <c r="BL276" s="299">
        <v>3276</v>
      </c>
      <c r="BM276" s="297">
        <v>819</v>
      </c>
      <c r="BN276" s="297">
        <v>819</v>
      </c>
      <c r="BO276" s="297">
        <v>819</v>
      </c>
      <c r="BP276" s="297">
        <v>819</v>
      </c>
      <c r="BQ276" s="297">
        <v>0</v>
      </c>
      <c r="BR276" s="297">
        <v>0</v>
      </c>
      <c r="BS276" s="297">
        <v>3276</v>
      </c>
      <c r="BT276" s="397">
        <v>10082</v>
      </c>
      <c r="BU276" s="297">
        <v>2072</v>
      </c>
      <c r="BV276" s="297">
        <v>2072</v>
      </c>
      <c r="BW276" s="297">
        <v>2072</v>
      </c>
      <c r="BX276" s="297">
        <v>2072</v>
      </c>
      <c r="BY276" s="297">
        <v>1794</v>
      </c>
      <c r="BZ276" s="297">
        <v>0</v>
      </c>
      <c r="CA276" s="297">
        <v>10082</v>
      </c>
      <c r="CB276" s="299">
        <v>31789.513799069999</v>
      </c>
      <c r="CC276" s="297">
        <v>28160</v>
      </c>
      <c r="CD276" s="297">
        <v>2188</v>
      </c>
      <c r="CE276" s="297">
        <v>1442</v>
      </c>
      <c r="CF276" s="297">
        <v>0</v>
      </c>
      <c r="CG276" s="297">
        <v>0</v>
      </c>
      <c r="CH276" s="297">
        <v>0</v>
      </c>
      <c r="CI276" s="297">
        <v>31789.513799069999</v>
      </c>
    </row>
    <row r="277" spans="1:87">
      <c r="A277" s="295">
        <v>38800</v>
      </c>
      <c r="B277" s="296" t="s">
        <v>628</v>
      </c>
      <c r="C277" s="299">
        <v>-5345979</v>
      </c>
      <c r="D277" s="297">
        <v>-2643189</v>
      </c>
      <c r="E277" s="297">
        <v>-1060733</v>
      </c>
      <c r="F277" s="297">
        <v>-1048354</v>
      </c>
      <c r="G277" s="297">
        <v>167941</v>
      </c>
      <c r="H277" s="297">
        <v>0</v>
      </c>
      <c r="I277" s="297">
        <v>-9930314</v>
      </c>
      <c r="J277" s="356">
        <v>38997294</v>
      </c>
      <c r="K277" s="357">
        <v>46386715</v>
      </c>
      <c r="L277" s="357">
        <v>33012695</v>
      </c>
      <c r="M277" s="357">
        <v>31581231</v>
      </c>
      <c r="N277" s="357">
        <v>48835384</v>
      </c>
      <c r="O277" s="356">
        <v>3846833</v>
      </c>
      <c r="P277" s="357">
        <v>1547409.71</v>
      </c>
      <c r="Q277" s="357">
        <v>2299423.29</v>
      </c>
      <c r="R277" s="398">
        <v>6.6799999999999998E-2</v>
      </c>
      <c r="S277" s="399">
        <v>1.2614118000000001E-3</v>
      </c>
      <c r="T277" s="400">
        <v>38997294</v>
      </c>
      <c r="U277" s="400">
        <v>23164816.017964073</v>
      </c>
      <c r="V277" s="401">
        <v>1.6834709142415811</v>
      </c>
      <c r="W277" s="401">
        <v>7.7152503694909322E-2</v>
      </c>
      <c r="X277" s="397">
        <v>164372</v>
      </c>
      <c r="Y277" s="297">
        <v>164372</v>
      </c>
      <c r="Z277" s="297">
        <v>0</v>
      </c>
      <c r="AA277" s="297">
        <v>0</v>
      </c>
      <c r="AB277" s="297">
        <v>0</v>
      </c>
      <c r="AC277" s="297">
        <v>0</v>
      </c>
      <c r="AD277" s="297">
        <v>0</v>
      </c>
      <c r="AE277" s="297">
        <v>164372</v>
      </c>
      <c r="AF277" s="299">
        <v>3291503</v>
      </c>
      <c r="AG277" s="299">
        <v>986689</v>
      </c>
      <c r="AH277" s="299">
        <v>986689</v>
      </c>
      <c r="AI277" s="299">
        <v>706832</v>
      </c>
      <c r="AJ277" s="299">
        <v>330525</v>
      </c>
      <c r="AK277" s="299">
        <v>280768</v>
      </c>
      <c r="AL277" s="299">
        <v>0</v>
      </c>
      <c r="AM277" s="297">
        <v>3291503</v>
      </c>
      <c r="AN277" s="397">
        <v>3189643</v>
      </c>
      <c r="AO277" s="297">
        <v>791391</v>
      </c>
      <c r="AP277" s="297">
        <v>791391</v>
      </c>
      <c r="AQ277" s="297">
        <v>791391</v>
      </c>
      <c r="AR277" s="297">
        <v>407735</v>
      </c>
      <c r="AS277" s="297">
        <v>407735</v>
      </c>
      <c r="AT277" s="297">
        <v>0</v>
      </c>
      <c r="AU277" s="297">
        <v>3189643</v>
      </c>
      <c r="AV277" s="299">
        <v>9477190</v>
      </c>
      <c r="AW277" s="297">
        <v>4723375</v>
      </c>
      <c r="AX277" s="297">
        <v>2445445</v>
      </c>
      <c r="AY277" s="297">
        <v>1154185</v>
      </c>
      <c r="AZ277" s="297">
        <v>1154185</v>
      </c>
      <c r="BA277" s="297">
        <v>0</v>
      </c>
      <c r="BB277" s="297">
        <v>0</v>
      </c>
      <c r="BC277" s="297">
        <v>9477190</v>
      </c>
      <c r="BD277" s="397">
        <v>54824</v>
      </c>
      <c r="BE277" s="297">
        <v>22733</v>
      </c>
      <c r="BF277" s="297">
        <v>18885</v>
      </c>
      <c r="BG277" s="297">
        <v>13206</v>
      </c>
      <c r="BH277" s="297">
        <v>0</v>
      </c>
      <c r="BI277" s="297">
        <v>0</v>
      </c>
      <c r="BJ277" s="297">
        <v>0</v>
      </c>
      <c r="BK277" s="297">
        <v>54824</v>
      </c>
      <c r="BL277" s="299">
        <v>74772</v>
      </c>
      <c r="BM277" s="297">
        <v>18693</v>
      </c>
      <c r="BN277" s="297">
        <v>18693</v>
      </c>
      <c r="BO277" s="297">
        <v>18693</v>
      </c>
      <c r="BP277" s="297">
        <v>18693</v>
      </c>
      <c r="BQ277" s="297">
        <v>0</v>
      </c>
      <c r="BR277" s="297">
        <v>0</v>
      </c>
      <c r="BS277" s="297">
        <v>74772</v>
      </c>
      <c r="BT277" s="397">
        <v>230234</v>
      </c>
      <c r="BU277" s="297">
        <v>47315</v>
      </c>
      <c r="BV277" s="297">
        <v>47315</v>
      </c>
      <c r="BW277" s="297">
        <v>47315</v>
      </c>
      <c r="BX277" s="297">
        <v>47315</v>
      </c>
      <c r="BY277" s="297">
        <v>40975</v>
      </c>
      <c r="BZ277" s="297">
        <v>0</v>
      </c>
      <c r="CA277" s="297">
        <v>230234</v>
      </c>
      <c r="CB277" s="299">
        <v>725921.17304058</v>
      </c>
      <c r="CC277" s="297">
        <v>643034</v>
      </c>
      <c r="CD277" s="297">
        <v>49953</v>
      </c>
      <c r="CE277" s="297">
        <v>32934</v>
      </c>
      <c r="CF277" s="297">
        <v>0</v>
      </c>
      <c r="CG277" s="297">
        <v>0</v>
      </c>
      <c r="CH277" s="297">
        <v>0</v>
      </c>
      <c r="CI277" s="297">
        <v>725921.17304058</v>
      </c>
    </row>
    <row r="278" spans="1:87">
      <c r="A278" s="295">
        <v>38801</v>
      </c>
      <c r="B278" s="296" t="s">
        <v>629</v>
      </c>
      <c r="C278" s="299">
        <v>-235391</v>
      </c>
      <c r="D278" s="297">
        <v>-99893</v>
      </c>
      <c r="E278" s="297">
        <v>-9747</v>
      </c>
      <c r="F278" s="297">
        <v>65152</v>
      </c>
      <c r="G278" s="297">
        <v>23640</v>
      </c>
      <c r="H278" s="297">
        <v>0</v>
      </c>
      <c r="I278" s="297">
        <v>-256239</v>
      </c>
      <c r="J278" s="356">
        <v>3941120</v>
      </c>
      <c r="K278" s="357">
        <v>4687905</v>
      </c>
      <c r="L278" s="357">
        <v>3336308</v>
      </c>
      <c r="M278" s="357">
        <v>3191642</v>
      </c>
      <c r="N278" s="357">
        <v>4935371</v>
      </c>
      <c r="O278" s="356">
        <v>388766</v>
      </c>
      <c r="P278" s="357">
        <v>133202.41</v>
      </c>
      <c r="Q278" s="357">
        <v>255563.59</v>
      </c>
      <c r="R278" s="398">
        <v>6.6799999999999998E-2</v>
      </c>
      <c r="S278" s="399">
        <v>1.2747999999999999E-4</v>
      </c>
      <c r="T278" s="400">
        <v>3941120</v>
      </c>
      <c r="U278" s="400">
        <v>1994048.0538922157</v>
      </c>
      <c r="V278" s="401">
        <v>1.9764418376514357</v>
      </c>
      <c r="W278" s="401">
        <v>7.7152503694909322E-2</v>
      </c>
      <c r="X278" s="397">
        <v>874869</v>
      </c>
      <c r="Y278" s="297">
        <v>355161</v>
      </c>
      <c r="Z278" s="297">
        <v>200900</v>
      </c>
      <c r="AA278" s="297">
        <v>159404</v>
      </c>
      <c r="AB278" s="297">
        <v>159404</v>
      </c>
      <c r="AC278" s="297">
        <v>0</v>
      </c>
      <c r="AD278" s="297">
        <v>0</v>
      </c>
      <c r="AE278" s="297">
        <v>874869</v>
      </c>
      <c r="AF278" s="299">
        <v>443569</v>
      </c>
      <c r="AG278" s="299">
        <v>133385</v>
      </c>
      <c r="AH278" s="299">
        <v>133385</v>
      </c>
      <c r="AI278" s="299">
        <v>133385</v>
      </c>
      <c r="AJ278" s="299">
        <v>21707</v>
      </c>
      <c r="AK278" s="299">
        <v>21707</v>
      </c>
      <c r="AL278" s="299">
        <v>0</v>
      </c>
      <c r="AM278" s="297">
        <v>443569</v>
      </c>
      <c r="AN278" s="397">
        <v>322350</v>
      </c>
      <c r="AO278" s="297">
        <v>79979</v>
      </c>
      <c r="AP278" s="297">
        <v>79979</v>
      </c>
      <c r="AQ278" s="297">
        <v>79979</v>
      </c>
      <c r="AR278" s="297">
        <v>41206</v>
      </c>
      <c r="AS278" s="297">
        <v>41206</v>
      </c>
      <c r="AT278" s="297">
        <v>0</v>
      </c>
      <c r="AU278" s="297">
        <v>322350</v>
      </c>
      <c r="AV278" s="299">
        <v>957778</v>
      </c>
      <c r="AW278" s="297">
        <v>477351</v>
      </c>
      <c r="AX278" s="297">
        <v>247140</v>
      </c>
      <c r="AY278" s="297">
        <v>116644</v>
      </c>
      <c r="AZ278" s="297">
        <v>116644</v>
      </c>
      <c r="BA278" s="297">
        <v>0</v>
      </c>
      <c r="BB278" s="297">
        <v>0</v>
      </c>
      <c r="BC278" s="297">
        <v>957778</v>
      </c>
      <c r="BD278" s="397">
        <v>5541</v>
      </c>
      <c r="BE278" s="297">
        <v>2297</v>
      </c>
      <c r="BF278" s="297">
        <v>1909</v>
      </c>
      <c r="BG278" s="297">
        <v>1335</v>
      </c>
      <c r="BH278" s="297">
        <v>0</v>
      </c>
      <c r="BI278" s="297">
        <v>0</v>
      </c>
      <c r="BJ278" s="297">
        <v>0</v>
      </c>
      <c r="BK278" s="297">
        <v>5541</v>
      </c>
      <c r="BL278" s="299">
        <v>7556</v>
      </c>
      <c r="BM278" s="297">
        <v>1889</v>
      </c>
      <c r="BN278" s="297">
        <v>1889</v>
      </c>
      <c r="BO278" s="297">
        <v>1889</v>
      </c>
      <c r="BP278" s="297">
        <v>1889</v>
      </c>
      <c r="BQ278" s="297">
        <v>0</v>
      </c>
      <c r="BR278" s="297">
        <v>0</v>
      </c>
      <c r="BS278" s="297">
        <v>7556</v>
      </c>
      <c r="BT278" s="397">
        <v>23268</v>
      </c>
      <c r="BU278" s="297">
        <v>4782</v>
      </c>
      <c r="BV278" s="297">
        <v>4782</v>
      </c>
      <c r="BW278" s="297">
        <v>4782</v>
      </c>
      <c r="BX278" s="297">
        <v>4782</v>
      </c>
      <c r="BY278" s="297">
        <v>4141</v>
      </c>
      <c r="BZ278" s="297">
        <v>0</v>
      </c>
      <c r="CA278" s="297">
        <v>23268</v>
      </c>
      <c r="CB278" s="299">
        <v>73362.585588000002</v>
      </c>
      <c r="CC278" s="297">
        <v>64986</v>
      </c>
      <c r="CD278" s="297">
        <v>5048</v>
      </c>
      <c r="CE278" s="297">
        <v>3328</v>
      </c>
      <c r="CF278" s="297">
        <v>0</v>
      </c>
      <c r="CG278" s="297">
        <v>0</v>
      </c>
      <c r="CH278" s="297">
        <v>0</v>
      </c>
      <c r="CI278" s="297">
        <v>73362.585588000002</v>
      </c>
    </row>
    <row r="279" spans="1:87">
      <c r="A279" s="295">
        <v>38900</v>
      </c>
      <c r="B279" s="296" t="s">
        <v>630</v>
      </c>
      <c r="C279" s="299">
        <v>-1151897</v>
      </c>
      <c r="D279" s="297">
        <v>-395863</v>
      </c>
      <c r="E279" s="297">
        <v>-93147</v>
      </c>
      <c r="F279" s="297">
        <v>-86714</v>
      </c>
      <c r="G279" s="297">
        <v>28108</v>
      </c>
      <c r="H279" s="297">
        <v>0</v>
      </c>
      <c r="I279" s="297">
        <v>-1699513</v>
      </c>
      <c r="J279" s="356">
        <v>8985583</v>
      </c>
      <c r="K279" s="357">
        <v>10688221</v>
      </c>
      <c r="L279" s="357">
        <v>7606638</v>
      </c>
      <c r="M279" s="357">
        <v>7276807</v>
      </c>
      <c r="N279" s="357">
        <v>11252432</v>
      </c>
      <c r="O279" s="356">
        <v>886370</v>
      </c>
      <c r="P279" s="357">
        <v>359896.23</v>
      </c>
      <c r="Q279" s="357">
        <v>526473.77</v>
      </c>
      <c r="R279" s="398">
        <v>6.6799999999999998E-2</v>
      </c>
      <c r="S279" s="399">
        <v>2.9064889999999999E-4</v>
      </c>
      <c r="T279" s="400">
        <v>8985583</v>
      </c>
      <c r="U279" s="400">
        <v>5387668.1137724547</v>
      </c>
      <c r="V279" s="401">
        <v>1.6678055905170222</v>
      </c>
      <c r="W279" s="401">
        <v>7.7152503694909322E-2</v>
      </c>
      <c r="X279" s="397">
        <v>615868</v>
      </c>
      <c r="Y279" s="297">
        <v>153967</v>
      </c>
      <c r="Z279" s="297">
        <v>153967</v>
      </c>
      <c r="AA279" s="297">
        <v>153967</v>
      </c>
      <c r="AB279" s="297">
        <v>153967</v>
      </c>
      <c r="AC279" s="297">
        <v>0</v>
      </c>
      <c r="AD279" s="297">
        <v>0</v>
      </c>
      <c r="AE279" s="297">
        <v>615868</v>
      </c>
      <c r="AF279" s="299">
        <v>747823</v>
      </c>
      <c r="AG279" s="299">
        <v>263542</v>
      </c>
      <c r="AH279" s="299">
        <v>168147</v>
      </c>
      <c r="AI279" s="299">
        <v>165570</v>
      </c>
      <c r="AJ279" s="299">
        <v>75282</v>
      </c>
      <c r="AK279" s="299">
        <v>75282</v>
      </c>
      <c r="AL279" s="299">
        <v>0</v>
      </c>
      <c r="AM279" s="297">
        <v>747823</v>
      </c>
      <c r="AN279" s="397">
        <v>734943</v>
      </c>
      <c r="AO279" s="297">
        <v>182349</v>
      </c>
      <c r="AP279" s="297">
        <v>182349</v>
      </c>
      <c r="AQ279" s="297">
        <v>182349</v>
      </c>
      <c r="AR279" s="297">
        <v>93948</v>
      </c>
      <c r="AS279" s="297">
        <v>93948</v>
      </c>
      <c r="AT279" s="297">
        <v>0</v>
      </c>
      <c r="AU279" s="297">
        <v>734943</v>
      </c>
      <c r="AV279" s="299">
        <v>2183692</v>
      </c>
      <c r="AW279" s="297">
        <v>1088339</v>
      </c>
      <c r="AX279" s="297">
        <v>563469</v>
      </c>
      <c r="AY279" s="297">
        <v>265942</v>
      </c>
      <c r="AZ279" s="297">
        <v>265942</v>
      </c>
      <c r="BA279" s="297">
        <v>0</v>
      </c>
      <c r="BB279" s="297">
        <v>0</v>
      </c>
      <c r="BC279" s="297">
        <v>2183692</v>
      </c>
      <c r="BD279" s="397">
        <v>12632</v>
      </c>
      <c r="BE279" s="297">
        <v>5238</v>
      </c>
      <c r="BF279" s="297">
        <v>4351</v>
      </c>
      <c r="BG279" s="297">
        <v>3043</v>
      </c>
      <c r="BH279" s="297">
        <v>0</v>
      </c>
      <c r="BI279" s="297">
        <v>0</v>
      </c>
      <c r="BJ279" s="297">
        <v>0</v>
      </c>
      <c r="BK279" s="297">
        <v>12632</v>
      </c>
      <c r="BL279" s="299">
        <v>17228</v>
      </c>
      <c r="BM279" s="297">
        <v>4307</v>
      </c>
      <c r="BN279" s="297">
        <v>4307</v>
      </c>
      <c r="BO279" s="297">
        <v>4307</v>
      </c>
      <c r="BP279" s="297">
        <v>4307</v>
      </c>
      <c r="BQ279" s="297">
        <v>0</v>
      </c>
      <c r="BR279" s="297">
        <v>0</v>
      </c>
      <c r="BS279" s="297">
        <v>17228</v>
      </c>
      <c r="BT279" s="397">
        <v>53050</v>
      </c>
      <c r="BU279" s="297">
        <v>10902</v>
      </c>
      <c r="BV279" s="297">
        <v>10902</v>
      </c>
      <c r="BW279" s="297">
        <v>10902</v>
      </c>
      <c r="BX279" s="297">
        <v>10902</v>
      </c>
      <c r="BY279" s="297">
        <v>9441</v>
      </c>
      <c r="BZ279" s="297">
        <v>0</v>
      </c>
      <c r="CA279" s="297">
        <v>53050</v>
      </c>
      <c r="CB279" s="299">
        <v>167263.52998359001</v>
      </c>
      <c r="CC279" s="297">
        <v>148165</v>
      </c>
      <c r="CD279" s="297">
        <v>11510</v>
      </c>
      <c r="CE279" s="297">
        <v>7589</v>
      </c>
      <c r="CF279" s="297">
        <v>0</v>
      </c>
      <c r="CG279" s="297">
        <v>0</v>
      </c>
      <c r="CH279" s="297">
        <v>0</v>
      </c>
      <c r="CI279" s="297">
        <v>167263.52998359001</v>
      </c>
    </row>
    <row r="280" spans="1:87">
      <c r="A280" s="295">
        <v>39000</v>
      </c>
      <c r="B280" s="296" t="s">
        <v>631</v>
      </c>
      <c r="C280" s="299">
        <v>-54286176</v>
      </c>
      <c r="D280" s="297">
        <v>-29620455</v>
      </c>
      <c r="E280" s="297">
        <v>-11169456</v>
      </c>
      <c r="F280" s="297">
        <v>-13769251</v>
      </c>
      <c r="G280" s="297">
        <v>-1817318</v>
      </c>
      <c r="H280" s="297">
        <v>1</v>
      </c>
      <c r="I280" s="297">
        <v>-110662655</v>
      </c>
      <c r="J280" s="356">
        <v>394572560</v>
      </c>
      <c r="K280" s="357">
        <v>469338324</v>
      </c>
      <c r="L280" s="357">
        <v>334020701</v>
      </c>
      <c r="M280" s="357">
        <v>319537227</v>
      </c>
      <c r="N280" s="357">
        <v>494113832</v>
      </c>
      <c r="O280" s="356">
        <v>38922052</v>
      </c>
      <c r="P280" s="357">
        <v>14890101.5</v>
      </c>
      <c r="Q280" s="357">
        <v>24031950.5</v>
      </c>
      <c r="R280" s="398">
        <v>6.6799999999999998E-2</v>
      </c>
      <c r="S280" s="399">
        <v>1.2762897800000001E-2</v>
      </c>
      <c r="T280" s="400">
        <v>394572560</v>
      </c>
      <c r="U280" s="400">
        <v>222905711.07784432</v>
      </c>
      <c r="V280" s="401">
        <v>1.7701321248884703</v>
      </c>
      <c r="W280" s="401">
        <v>7.7152503694909322E-2</v>
      </c>
      <c r="X280" s="397">
        <v>4344078</v>
      </c>
      <c r="Y280" s="297">
        <v>4344077</v>
      </c>
      <c r="Z280" s="297">
        <v>0</v>
      </c>
      <c r="AA280" s="297">
        <v>0</v>
      </c>
      <c r="AB280" s="297">
        <v>0</v>
      </c>
      <c r="AC280" s="297">
        <v>0</v>
      </c>
      <c r="AD280" s="297">
        <v>1</v>
      </c>
      <c r="AE280" s="297">
        <v>4344078</v>
      </c>
      <c r="AF280" s="299">
        <v>46172491</v>
      </c>
      <c r="AG280" s="299">
        <v>12860080</v>
      </c>
      <c r="AH280" s="299">
        <v>12860080</v>
      </c>
      <c r="AI280" s="299">
        <v>7588704</v>
      </c>
      <c r="AJ280" s="299">
        <v>6506292</v>
      </c>
      <c r="AK280" s="299">
        <v>6357335</v>
      </c>
      <c r="AL280" s="299">
        <v>0</v>
      </c>
      <c r="AM280" s="297">
        <v>46172491</v>
      </c>
      <c r="AN280" s="397">
        <v>32272638</v>
      </c>
      <c r="AO280" s="297">
        <v>8007255</v>
      </c>
      <c r="AP280" s="297">
        <v>8007255</v>
      </c>
      <c r="AQ280" s="297">
        <v>8007255</v>
      </c>
      <c r="AR280" s="297">
        <v>4125437</v>
      </c>
      <c r="AS280" s="297">
        <v>4125437</v>
      </c>
      <c r="AT280" s="297">
        <v>0</v>
      </c>
      <c r="AU280" s="297">
        <v>32272638</v>
      </c>
      <c r="AV280" s="299">
        <v>95889707</v>
      </c>
      <c r="AW280" s="297">
        <v>47790853</v>
      </c>
      <c r="AX280" s="297">
        <v>24742881</v>
      </c>
      <c r="AY280" s="297">
        <v>11677987</v>
      </c>
      <c r="AZ280" s="297">
        <v>11677987</v>
      </c>
      <c r="BA280" s="297">
        <v>0</v>
      </c>
      <c r="BB280" s="297">
        <v>0</v>
      </c>
      <c r="BC280" s="297">
        <v>95889707</v>
      </c>
      <c r="BD280" s="397">
        <v>554715</v>
      </c>
      <c r="BE280" s="297">
        <v>230016</v>
      </c>
      <c r="BF280" s="297">
        <v>191082</v>
      </c>
      <c r="BG280" s="297">
        <v>133617</v>
      </c>
      <c r="BH280" s="297">
        <v>0</v>
      </c>
      <c r="BI280" s="297">
        <v>0</v>
      </c>
      <c r="BJ280" s="297">
        <v>0</v>
      </c>
      <c r="BK280" s="297">
        <v>554715</v>
      </c>
      <c r="BL280" s="299">
        <v>756556</v>
      </c>
      <c r="BM280" s="297">
        <v>189139</v>
      </c>
      <c r="BN280" s="297">
        <v>189139</v>
      </c>
      <c r="BO280" s="297">
        <v>189139</v>
      </c>
      <c r="BP280" s="297">
        <v>189139</v>
      </c>
      <c r="BQ280" s="297">
        <v>0</v>
      </c>
      <c r="BR280" s="297">
        <v>0</v>
      </c>
      <c r="BS280" s="297">
        <v>756556</v>
      </c>
      <c r="BT280" s="397">
        <v>2329499</v>
      </c>
      <c r="BU280" s="297">
        <v>478730</v>
      </c>
      <c r="BV280" s="297">
        <v>478730</v>
      </c>
      <c r="BW280" s="297">
        <v>478730</v>
      </c>
      <c r="BX280" s="297">
        <v>478730</v>
      </c>
      <c r="BY280" s="297">
        <v>414580</v>
      </c>
      <c r="BZ280" s="297">
        <v>0</v>
      </c>
      <c r="CA280" s="297">
        <v>2329499</v>
      </c>
      <c r="CB280" s="299">
        <v>7344831.9909271803</v>
      </c>
      <c r="CC280" s="297">
        <v>6506182</v>
      </c>
      <c r="CD280" s="297">
        <v>505422</v>
      </c>
      <c r="CE280" s="297">
        <v>333228</v>
      </c>
      <c r="CF280" s="297">
        <v>0</v>
      </c>
      <c r="CG280" s="297">
        <v>0</v>
      </c>
      <c r="CH280" s="297">
        <v>0</v>
      </c>
      <c r="CI280" s="297">
        <v>7344831.9909271803</v>
      </c>
    </row>
    <row r="281" spans="1:87">
      <c r="A281" s="295">
        <v>39100</v>
      </c>
      <c r="B281" s="296" t="s">
        <v>632</v>
      </c>
      <c r="C281" s="299">
        <v>-9739398</v>
      </c>
      <c r="D281" s="297">
        <v>-6070954</v>
      </c>
      <c r="E281" s="297">
        <v>-3410462</v>
      </c>
      <c r="F281" s="297">
        <v>-2481615</v>
      </c>
      <c r="G281" s="297">
        <v>-372137</v>
      </c>
      <c r="H281" s="297">
        <v>0</v>
      </c>
      <c r="I281" s="297">
        <v>-22074566</v>
      </c>
      <c r="J281" s="356">
        <v>46290110</v>
      </c>
      <c r="K281" s="357">
        <v>55061413</v>
      </c>
      <c r="L281" s="357">
        <v>39186341</v>
      </c>
      <c r="M281" s="357">
        <v>37487182</v>
      </c>
      <c r="N281" s="357">
        <v>57968003</v>
      </c>
      <c r="O281" s="356">
        <v>4566222</v>
      </c>
      <c r="P281" s="357">
        <v>1925265.21</v>
      </c>
      <c r="Q281" s="357">
        <v>2640956.79</v>
      </c>
      <c r="R281" s="398">
        <v>6.6799999999999998E-2</v>
      </c>
      <c r="S281" s="399">
        <v>1.4973062E-3</v>
      </c>
      <c r="T281" s="400">
        <v>46290110</v>
      </c>
      <c r="U281" s="400">
        <v>28821335.479041915</v>
      </c>
      <c r="V281" s="401">
        <v>1.6061056585549582</v>
      </c>
      <c r="W281" s="401">
        <v>7.7152503694909322E-2</v>
      </c>
      <c r="X281" s="397">
        <v>0</v>
      </c>
      <c r="Y281" s="297">
        <v>0</v>
      </c>
      <c r="Z281" s="297">
        <v>0</v>
      </c>
      <c r="AA281" s="297">
        <v>0</v>
      </c>
      <c r="AB281" s="297">
        <v>0</v>
      </c>
      <c r="AC281" s="297">
        <v>0</v>
      </c>
      <c r="AD281" s="297">
        <v>0</v>
      </c>
      <c r="AE281" s="297">
        <v>0</v>
      </c>
      <c r="AF281" s="299">
        <v>13999133</v>
      </c>
      <c r="AG281" s="299">
        <v>4369774</v>
      </c>
      <c r="AH281" s="299">
        <v>4104675</v>
      </c>
      <c r="AI281" s="299">
        <v>2990379</v>
      </c>
      <c r="AJ281" s="299">
        <v>1629546</v>
      </c>
      <c r="AK281" s="299">
        <v>904759</v>
      </c>
      <c r="AL281" s="299">
        <v>0</v>
      </c>
      <c r="AM281" s="297">
        <v>13999133</v>
      </c>
      <c r="AN281" s="397">
        <v>3786132</v>
      </c>
      <c r="AO281" s="297">
        <v>939388</v>
      </c>
      <c r="AP281" s="297">
        <v>939388</v>
      </c>
      <c r="AQ281" s="297">
        <v>939388</v>
      </c>
      <c r="AR281" s="297">
        <v>483984</v>
      </c>
      <c r="AS281" s="297">
        <v>483984</v>
      </c>
      <c r="AT281" s="297">
        <v>0</v>
      </c>
      <c r="AU281" s="297">
        <v>3786132</v>
      </c>
      <c r="AV281" s="299">
        <v>11249503</v>
      </c>
      <c r="AW281" s="297">
        <v>5606684</v>
      </c>
      <c r="AX281" s="297">
        <v>2902763</v>
      </c>
      <c r="AY281" s="297">
        <v>1370028</v>
      </c>
      <c r="AZ281" s="297">
        <v>1370028</v>
      </c>
      <c r="BA281" s="297">
        <v>0</v>
      </c>
      <c r="BB281" s="297">
        <v>0</v>
      </c>
      <c r="BC281" s="297">
        <v>11249503</v>
      </c>
      <c r="BD281" s="397">
        <v>65078</v>
      </c>
      <c r="BE281" s="297">
        <v>26985</v>
      </c>
      <c r="BF281" s="297">
        <v>22417</v>
      </c>
      <c r="BG281" s="297">
        <v>15676</v>
      </c>
      <c r="BH281" s="297">
        <v>0</v>
      </c>
      <c r="BI281" s="297">
        <v>0</v>
      </c>
      <c r="BJ281" s="297">
        <v>0</v>
      </c>
      <c r="BK281" s="297">
        <v>65078</v>
      </c>
      <c r="BL281" s="299">
        <v>88756</v>
      </c>
      <c r="BM281" s="297">
        <v>22189</v>
      </c>
      <c r="BN281" s="297">
        <v>22189</v>
      </c>
      <c r="BO281" s="297">
        <v>22189</v>
      </c>
      <c r="BP281" s="297">
        <v>22189</v>
      </c>
      <c r="BQ281" s="297">
        <v>0</v>
      </c>
      <c r="BR281" s="297">
        <v>0</v>
      </c>
      <c r="BS281" s="297">
        <v>88756</v>
      </c>
      <c r="BT281" s="397">
        <v>273290</v>
      </c>
      <c r="BU281" s="297">
        <v>56163</v>
      </c>
      <c r="BV281" s="297">
        <v>56163</v>
      </c>
      <c r="BW281" s="297">
        <v>56163</v>
      </c>
      <c r="BX281" s="297">
        <v>56163</v>
      </c>
      <c r="BY281" s="297">
        <v>48637</v>
      </c>
      <c r="BZ281" s="297">
        <v>0</v>
      </c>
      <c r="CA281" s="297">
        <v>273290</v>
      </c>
      <c r="CB281" s="299">
        <v>861674.41362521995</v>
      </c>
      <c r="CC281" s="297">
        <v>763286</v>
      </c>
      <c r="CD281" s="297">
        <v>59295</v>
      </c>
      <c r="CE281" s="297">
        <v>39093</v>
      </c>
      <c r="CF281" s="297">
        <v>0</v>
      </c>
      <c r="CG281" s="297">
        <v>0</v>
      </c>
      <c r="CH281" s="297">
        <v>0</v>
      </c>
      <c r="CI281" s="297">
        <v>861674.41362521995</v>
      </c>
    </row>
    <row r="282" spans="1:87">
      <c r="A282" s="295">
        <v>39101</v>
      </c>
      <c r="B282" s="296" t="s">
        <v>633</v>
      </c>
      <c r="C282" s="299">
        <v>-223994</v>
      </c>
      <c r="D282" s="297">
        <v>153907</v>
      </c>
      <c r="E282" s="297">
        <v>234436</v>
      </c>
      <c r="F282" s="297">
        <v>15739</v>
      </c>
      <c r="G282" s="297">
        <v>147903</v>
      </c>
      <c r="H282" s="297">
        <v>0</v>
      </c>
      <c r="I282" s="297">
        <v>327991</v>
      </c>
      <c r="J282" s="356">
        <v>7549551</v>
      </c>
      <c r="K282" s="357">
        <v>8980081</v>
      </c>
      <c r="L282" s="357">
        <v>6390982</v>
      </c>
      <c r="M282" s="357">
        <v>6113863</v>
      </c>
      <c r="N282" s="357">
        <v>9454123</v>
      </c>
      <c r="O282" s="356">
        <v>744715</v>
      </c>
      <c r="P282" s="357">
        <v>285995.05</v>
      </c>
      <c r="Q282" s="357">
        <v>458719.95</v>
      </c>
      <c r="R282" s="398">
        <v>6.6799999999999998E-2</v>
      </c>
      <c r="S282" s="399">
        <v>2.441988E-4</v>
      </c>
      <c r="T282" s="400">
        <v>7549551</v>
      </c>
      <c r="U282" s="400">
        <v>4281363.0239520958</v>
      </c>
      <c r="V282" s="401">
        <v>1.7633522216555846</v>
      </c>
      <c r="W282" s="401">
        <v>7.7152503694909322E-2</v>
      </c>
      <c r="X282" s="397">
        <v>1645030</v>
      </c>
      <c r="Y282" s="297">
        <v>651749</v>
      </c>
      <c r="Z282" s="297">
        <v>474591</v>
      </c>
      <c r="AA282" s="297">
        <v>302948</v>
      </c>
      <c r="AB282" s="297">
        <v>154705</v>
      </c>
      <c r="AC282" s="297">
        <v>61037</v>
      </c>
      <c r="AD282" s="297">
        <v>0</v>
      </c>
      <c r="AE282" s="297">
        <v>1645030</v>
      </c>
      <c r="AF282" s="299">
        <v>0</v>
      </c>
      <c r="AG282" s="299">
        <v>0</v>
      </c>
      <c r="AH282" s="299">
        <v>0</v>
      </c>
      <c r="AI282" s="299">
        <v>0</v>
      </c>
      <c r="AJ282" s="299">
        <v>0</v>
      </c>
      <c r="AK282" s="299">
        <v>0</v>
      </c>
      <c r="AL282" s="299">
        <v>0</v>
      </c>
      <c r="AM282" s="297">
        <v>0</v>
      </c>
      <c r="AN282" s="397">
        <v>617488</v>
      </c>
      <c r="AO282" s="297">
        <v>153207</v>
      </c>
      <c r="AP282" s="297">
        <v>153207</v>
      </c>
      <c r="AQ282" s="297">
        <v>153207</v>
      </c>
      <c r="AR282" s="297">
        <v>78934</v>
      </c>
      <c r="AS282" s="297">
        <v>78934</v>
      </c>
      <c r="AT282" s="297">
        <v>0</v>
      </c>
      <c r="AU282" s="297">
        <v>617488</v>
      </c>
      <c r="AV282" s="299">
        <v>1834705</v>
      </c>
      <c r="AW282" s="297">
        <v>914406</v>
      </c>
      <c r="AX282" s="297">
        <v>473418</v>
      </c>
      <c r="AY282" s="297">
        <v>223441</v>
      </c>
      <c r="AZ282" s="297">
        <v>223441</v>
      </c>
      <c r="BA282" s="297">
        <v>0</v>
      </c>
      <c r="BB282" s="297">
        <v>0</v>
      </c>
      <c r="BC282" s="297">
        <v>1834705</v>
      </c>
      <c r="BD282" s="397">
        <v>10614</v>
      </c>
      <c r="BE282" s="297">
        <v>4401</v>
      </c>
      <c r="BF282" s="297">
        <v>3656</v>
      </c>
      <c r="BG282" s="297">
        <v>2557</v>
      </c>
      <c r="BH282" s="297">
        <v>0</v>
      </c>
      <c r="BI282" s="297">
        <v>0</v>
      </c>
      <c r="BJ282" s="297">
        <v>0</v>
      </c>
      <c r="BK282" s="297">
        <v>10614</v>
      </c>
      <c r="BL282" s="299">
        <v>14476</v>
      </c>
      <c r="BM282" s="297">
        <v>3619</v>
      </c>
      <c r="BN282" s="297">
        <v>3619</v>
      </c>
      <c r="BO282" s="297">
        <v>3619</v>
      </c>
      <c r="BP282" s="297">
        <v>3619</v>
      </c>
      <c r="BQ282" s="297">
        <v>0</v>
      </c>
      <c r="BR282" s="297">
        <v>0</v>
      </c>
      <c r="BS282" s="297">
        <v>14476</v>
      </c>
      <c r="BT282" s="397">
        <v>44571</v>
      </c>
      <c r="BU282" s="297">
        <v>9160</v>
      </c>
      <c r="BV282" s="297">
        <v>9160</v>
      </c>
      <c r="BW282" s="297">
        <v>9160</v>
      </c>
      <c r="BX282" s="297">
        <v>9160</v>
      </c>
      <c r="BY282" s="297">
        <v>7932</v>
      </c>
      <c r="BZ282" s="297">
        <v>0</v>
      </c>
      <c r="CA282" s="297">
        <v>44571</v>
      </c>
      <c r="CB282" s="299">
        <v>140532.28244027999</v>
      </c>
      <c r="CC282" s="297">
        <v>124486</v>
      </c>
      <c r="CD282" s="297">
        <v>9670</v>
      </c>
      <c r="CE282" s="297">
        <v>6376</v>
      </c>
      <c r="CF282" s="297">
        <v>0</v>
      </c>
      <c r="CG282" s="297">
        <v>0</v>
      </c>
      <c r="CH282" s="297">
        <v>0</v>
      </c>
      <c r="CI282" s="297">
        <v>140532.28244027999</v>
      </c>
    </row>
    <row r="283" spans="1:87">
      <c r="A283" s="295">
        <v>39105</v>
      </c>
      <c r="B283" s="296" t="s">
        <v>634</v>
      </c>
      <c r="C283" s="299">
        <v>-4060373</v>
      </c>
      <c r="D283" s="297">
        <v>-2185190</v>
      </c>
      <c r="E283" s="297">
        <v>-1274224</v>
      </c>
      <c r="F283" s="297">
        <v>-552459</v>
      </c>
      <c r="G283" s="297">
        <v>293876</v>
      </c>
      <c r="H283" s="297">
        <v>0</v>
      </c>
      <c r="I283" s="297">
        <v>-7778370</v>
      </c>
      <c r="J283" s="356">
        <v>19224763</v>
      </c>
      <c r="K283" s="357">
        <v>22867576</v>
      </c>
      <c r="L283" s="357">
        <v>16274494</v>
      </c>
      <c r="M283" s="357">
        <v>15568816</v>
      </c>
      <c r="N283" s="357">
        <v>24074713</v>
      </c>
      <c r="O283" s="356">
        <v>1896400</v>
      </c>
      <c r="P283" s="357">
        <v>803863.29</v>
      </c>
      <c r="Q283" s="357">
        <v>1092536.71</v>
      </c>
      <c r="R283" s="398">
        <v>6.6799999999999998E-2</v>
      </c>
      <c r="S283" s="399">
        <v>6.2184679999999996E-4</v>
      </c>
      <c r="T283" s="400">
        <v>19224763</v>
      </c>
      <c r="U283" s="400">
        <v>12033881.586826349</v>
      </c>
      <c r="V283" s="401">
        <v>1.5975529475913746</v>
      </c>
      <c r="W283" s="401">
        <v>7.7152503694909322E-2</v>
      </c>
      <c r="X283" s="397">
        <v>363365</v>
      </c>
      <c r="Y283" s="297">
        <v>72673</v>
      </c>
      <c r="Z283" s="297">
        <v>72673</v>
      </c>
      <c r="AA283" s="297">
        <v>72673</v>
      </c>
      <c r="AB283" s="297">
        <v>72673</v>
      </c>
      <c r="AC283" s="297">
        <v>72673</v>
      </c>
      <c r="AD283" s="297">
        <v>0</v>
      </c>
      <c r="AE283" s="297">
        <v>363365</v>
      </c>
      <c r="AF283" s="299">
        <v>4787923</v>
      </c>
      <c r="AG283" s="299">
        <v>1902985</v>
      </c>
      <c r="AH283" s="299">
        <v>1441247</v>
      </c>
      <c r="AI283" s="299">
        <v>1172432</v>
      </c>
      <c r="AJ283" s="299">
        <v>271259</v>
      </c>
      <c r="AK283" s="299">
        <v>0</v>
      </c>
      <c r="AL283" s="299">
        <v>0</v>
      </c>
      <c r="AM283" s="297">
        <v>4787923</v>
      </c>
      <c r="AN283" s="397">
        <v>1572420</v>
      </c>
      <c r="AO283" s="297">
        <v>390138</v>
      </c>
      <c r="AP283" s="297">
        <v>390138</v>
      </c>
      <c r="AQ283" s="297">
        <v>390138</v>
      </c>
      <c r="AR283" s="297">
        <v>201004</v>
      </c>
      <c r="AS283" s="297">
        <v>201004</v>
      </c>
      <c r="AT283" s="297">
        <v>0</v>
      </c>
      <c r="AU283" s="297">
        <v>1572420</v>
      </c>
      <c r="AV283" s="299">
        <v>4672035</v>
      </c>
      <c r="AW283" s="297">
        <v>2328514</v>
      </c>
      <c r="AX283" s="297">
        <v>1205548</v>
      </c>
      <c r="AY283" s="297">
        <v>568987</v>
      </c>
      <c r="AZ283" s="297">
        <v>568987</v>
      </c>
      <c r="BA283" s="297">
        <v>0</v>
      </c>
      <c r="BB283" s="297">
        <v>0</v>
      </c>
      <c r="BC283" s="297">
        <v>4672035</v>
      </c>
      <c r="BD283" s="397">
        <v>27027</v>
      </c>
      <c r="BE283" s="297">
        <v>11207</v>
      </c>
      <c r="BF283" s="297">
        <v>9310</v>
      </c>
      <c r="BG283" s="297">
        <v>6510</v>
      </c>
      <c r="BH283" s="297">
        <v>0</v>
      </c>
      <c r="BI283" s="297">
        <v>0</v>
      </c>
      <c r="BJ283" s="297">
        <v>0</v>
      </c>
      <c r="BK283" s="297">
        <v>27027</v>
      </c>
      <c r="BL283" s="299">
        <v>36860</v>
      </c>
      <c r="BM283" s="297">
        <v>9215</v>
      </c>
      <c r="BN283" s="297">
        <v>9215</v>
      </c>
      <c r="BO283" s="297">
        <v>9215</v>
      </c>
      <c r="BP283" s="297">
        <v>9215</v>
      </c>
      <c r="BQ283" s="297">
        <v>0</v>
      </c>
      <c r="BR283" s="297">
        <v>0</v>
      </c>
      <c r="BS283" s="297">
        <v>36860</v>
      </c>
      <c r="BT283" s="397">
        <v>113500</v>
      </c>
      <c r="BU283" s="297">
        <v>23325</v>
      </c>
      <c r="BV283" s="297">
        <v>23325</v>
      </c>
      <c r="BW283" s="297">
        <v>23325</v>
      </c>
      <c r="BX283" s="297">
        <v>23325</v>
      </c>
      <c r="BY283" s="297">
        <v>20200</v>
      </c>
      <c r="BZ283" s="297">
        <v>0</v>
      </c>
      <c r="CA283" s="297">
        <v>113500</v>
      </c>
      <c r="CB283" s="299">
        <v>357862.32418907998</v>
      </c>
      <c r="CC283" s="297">
        <v>317001</v>
      </c>
      <c r="CD283" s="297">
        <v>24626</v>
      </c>
      <c r="CE283" s="297">
        <v>16236</v>
      </c>
      <c r="CF283" s="297">
        <v>0</v>
      </c>
      <c r="CG283" s="297">
        <v>0</v>
      </c>
      <c r="CH283" s="297">
        <v>0</v>
      </c>
      <c r="CI283" s="297">
        <v>357862.32418907998</v>
      </c>
    </row>
    <row r="284" spans="1:87">
      <c r="A284" s="295">
        <v>39200</v>
      </c>
      <c r="B284" s="296" t="s">
        <v>635</v>
      </c>
      <c r="C284" s="299">
        <v>-197347506</v>
      </c>
      <c r="D284" s="297">
        <v>-91771691</v>
      </c>
      <c r="E284" s="297">
        <v>-24238172</v>
      </c>
      <c r="F284" s="297">
        <v>-35830367</v>
      </c>
      <c r="G284" s="297">
        <v>17806972</v>
      </c>
      <c r="H284" s="297">
        <v>1</v>
      </c>
      <c r="I284" s="297">
        <v>-331380763</v>
      </c>
      <c r="J284" s="356">
        <v>1808842284</v>
      </c>
      <c r="K284" s="357">
        <v>2151591602</v>
      </c>
      <c r="L284" s="357">
        <v>1531253894</v>
      </c>
      <c r="M284" s="357">
        <v>1464857180</v>
      </c>
      <c r="N284" s="357">
        <v>2265170170</v>
      </c>
      <c r="O284" s="356">
        <v>178430689</v>
      </c>
      <c r="P284" s="357">
        <v>65761409.5</v>
      </c>
      <c r="Q284" s="357">
        <v>112669279.5</v>
      </c>
      <c r="R284" s="398">
        <v>6.6799999999999998E-2</v>
      </c>
      <c r="S284" s="399">
        <v>5.8509059099999997E-2</v>
      </c>
      <c r="T284" s="400">
        <v>1808842284</v>
      </c>
      <c r="U284" s="400">
        <v>984452238.02395213</v>
      </c>
      <c r="V284" s="401">
        <v>1.8374098957109488</v>
      </c>
      <c r="W284" s="401">
        <v>7.7152503694909322E-2</v>
      </c>
      <c r="X284" s="397">
        <v>29298615</v>
      </c>
      <c r="Y284" s="297">
        <v>27885188</v>
      </c>
      <c r="Z284" s="297">
        <v>471142</v>
      </c>
      <c r="AA284" s="297">
        <v>471142</v>
      </c>
      <c r="AB284" s="297">
        <v>471142</v>
      </c>
      <c r="AC284" s="297">
        <v>0</v>
      </c>
      <c r="AD284" s="297">
        <v>1</v>
      </c>
      <c r="AE284" s="297">
        <v>29298615</v>
      </c>
      <c r="AF284" s="299">
        <v>45121987</v>
      </c>
      <c r="AG284" s="299">
        <v>15408106</v>
      </c>
      <c r="AH284" s="299">
        <v>15408106</v>
      </c>
      <c r="AI284" s="299">
        <v>8294043</v>
      </c>
      <c r="AJ284" s="299">
        <v>3005866</v>
      </c>
      <c r="AK284" s="299">
        <v>3005866</v>
      </c>
      <c r="AL284" s="299">
        <v>0</v>
      </c>
      <c r="AM284" s="297">
        <v>45121987</v>
      </c>
      <c r="AN284" s="397">
        <v>147947725</v>
      </c>
      <c r="AO284" s="297">
        <v>36707726</v>
      </c>
      <c r="AP284" s="297">
        <v>36707726</v>
      </c>
      <c r="AQ284" s="297">
        <v>36707726</v>
      </c>
      <c r="AR284" s="297">
        <v>18912274</v>
      </c>
      <c r="AS284" s="297">
        <v>18912274</v>
      </c>
      <c r="AT284" s="297">
        <v>0</v>
      </c>
      <c r="AU284" s="297">
        <v>147947725</v>
      </c>
      <c r="AV284" s="299">
        <v>439587987</v>
      </c>
      <c r="AW284" s="297">
        <v>219088009</v>
      </c>
      <c r="AX284" s="297">
        <v>113428995</v>
      </c>
      <c r="AY284" s="297">
        <v>53535492</v>
      </c>
      <c r="AZ284" s="297">
        <v>53535492</v>
      </c>
      <c r="BA284" s="297">
        <v>0</v>
      </c>
      <c r="BB284" s="297">
        <v>0</v>
      </c>
      <c r="BC284" s="297">
        <v>439587987</v>
      </c>
      <c r="BD284" s="397">
        <v>2542982</v>
      </c>
      <c r="BE284" s="297">
        <v>1054465</v>
      </c>
      <c r="BF284" s="297">
        <v>875977</v>
      </c>
      <c r="BG284" s="297">
        <v>612540</v>
      </c>
      <c r="BH284" s="297">
        <v>0</v>
      </c>
      <c r="BI284" s="297">
        <v>0</v>
      </c>
      <c r="BJ284" s="297">
        <v>0</v>
      </c>
      <c r="BK284" s="297">
        <v>2542982</v>
      </c>
      <c r="BL284" s="299">
        <v>3468280</v>
      </c>
      <c r="BM284" s="297">
        <v>867070</v>
      </c>
      <c r="BN284" s="297">
        <v>867070</v>
      </c>
      <c r="BO284" s="297">
        <v>867070</v>
      </c>
      <c r="BP284" s="297">
        <v>867070</v>
      </c>
      <c r="BQ284" s="297">
        <v>0</v>
      </c>
      <c r="BR284" s="297">
        <v>0</v>
      </c>
      <c r="BS284" s="297">
        <v>3468280</v>
      </c>
      <c r="BT284" s="397">
        <v>10679143</v>
      </c>
      <c r="BU284" s="297">
        <v>2194645</v>
      </c>
      <c r="BV284" s="297">
        <v>2194645</v>
      </c>
      <c r="BW284" s="297">
        <v>2194645</v>
      </c>
      <c r="BX284" s="297">
        <v>2194645</v>
      </c>
      <c r="BY284" s="297">
        <v>1900564</v>
      </c>
      <c r="BZ284" s="297">
        <v>0</v>
      </c>
      <c r="CA284" s="297">
        <v>10679143</v>
      </c>
      <c r="CB284" s="299">
        <v>33670974.708951205</v>
      </c>
      <c r="CC284" s="297">
        <v>29826346</v>
      </c>
      <c r="CD284" s="297">
        <v>2317009</v>
      </c>
      <c r="CE284" s="297">
        <v>1527620</v>
      </c>
      <c r="CF284" s="297">
        <v>0</v>
      </c>
      <c r="CG284" s="297">
        <v>0</v>
      </c>
      <c r="CH284" s="297">
        <v>0</v>
      </c>
      <c r="CI284" s="297">
        <v>33670974.708951205</v>
      </c>
    </row>
    <row r="285" spans="1:87">
      <c r="A285" s="295">
        <v>39201</v>
      </c>
      <c r="B285" s="296" t="s">
        <v>636</v>
      </c>
      <c r="C285" s="299">
        <v>-728606</v>
      </c>
      <c r="D285" s="297">
        <v>-382274</v>
      </c>
      <c r="E285" s="297">
        <v>-192177</v>
      </c>
      <c r="F285" s="297">
        <v>-107471</v>
      </c>
      <c r="G285" s="297">
        <v>76602</v>
      </c>
      <c r="H285" s="297">
        <v>0</v>
      </c>
      <c r="I285" s="297">
        <v>-1333926</v>
      </c>
      <c r="J285" s="356">
        <v>5126272</v>
      </c>
      <c r="K285" s="357">
        <v>6097626</v>
      </c>
      <c r="L285" s="357">
        <v>4339585</v>
      </c>
      <c r="M285" s="357">
        <v>4151416</v>
      </c>
      <c r="N285" s="357">
        <v>6419509</v>
      </c>
      <c r="O285" s="356">
        <v>505674</v>
      </c>
      <c r="P285" s="357">
        <v>165447.79</v>
      </c>
      <c r="Q285" s="357">
        <v>340226.20999999996</v>
      </c>
      <c r="R285" s="398">
        <v>6.6799999999999998E-2</v>
      </c>
      <c r="S285" s="399">
        <v>1.6581509999999999E-4</v>
      </c>
      <c r="T285" s="400">
        <v>5126272</v>
      </c>
      <c r="U285" s="400">
        <v>2476763.3233532938</v>
      </c>
      <c r="V285" s="401">
        <v>2.0697464112394606</v>
      </c>
      <c r="W285" s="401">
        <v>7.7152503694909322E-2</v>
      </c>
      <c r="X285" s="397">
        <v>118652</v>
      </c>
      <c r="Y285" s="297">
        <v>48180</v>
      </c>
      <c r="Z285" s="297">
        <v>17618</v>
      </c>
      <c r="AA285" s="297">
        <v>17618</v>
      </c>
      <c r="AB285" s="297">
        <v>17618</v>
      </c>
      <c r="AC285" s="297">
        <v>17618</v>
      </c>
      <c r="AD285" s="297">
        <v>0</v>
      </c>
      <c r="AE285" s="297">
        <v>118652</v>
      </c>
      <c r="AF285" s="299">
        <v>558287</v>
      </c>
      <c r="AG285" s="299">
        <v>182142</v>
      </c>
      <c r="AH285" s="299">
        <v>182142</v>
      </c>
      <c r="AI285" s="299">
        <v>163274</v>
      </c>
      <c r="AJ285" s="299">
        <v>30729</v>
      </c>
      <c r="AK285" s="299">
        <v>0</v>
      </c>
      <c r="AL285" s="299">
        <v>0</v>
      </c>
      <c r="AM285" s="297">
        <v>558287</v>
      </c>
      <c r="AN285" s="397">
        <v>419285</v>
      </c>
      <c r="AO285" s="297">
        <v>104030</v>
      </c>
      <c r="AP285" s="297">
        <v>104030</v>
      </c>
      <c r="AQ285" s="297">
        <v>104030</v>
      </c>
      <c r="AR285" s="297">
        <v>53598</v>
      </c>
      <c r="AS285" s="297">
        <v>53598</v>
      </c>
      <c r="AT285" s="297">
        <v>0</v>
      </c>
      <c r="AU285" s="297">
        <v>419285</v>
      </c>
      <c r="AV285" s="299">
        <v>1245796</v>
      </c>
      <c r="AW285" s="297">
        <v>620897</v>
      </c>
      <c r="AX285" s="297">
        <v>321459</v>
      </c>
      <c r="AY285" s="297">
        <v>151720</v>
      </c>
      <c r="AZ285" s="297">
        <v>151720</v>
      </c>
      <c r="BA285" s="297">
        <v>0</v>
      </c>
      <c r="BB285" s="297">
        <v>0</v>
      </c>
      <c r="BC285" s="297">
        <v>1245796</v>
      </c>
      <c r="BD285" s="397">
        <v>7207</v>
      </c>
      <c r="BE285" s="297">
        <v>2988</v>
      </c>
      <c r="BF285" s="297">
        <v>2483</v>
      </c>
      <c r="BG285" s="297">
        <v>1736</v>
      </c>
      <c r="BH285" s="297">
        <v>0</v>
      </c>
      <c r="BI285" s="297">
        <v>0</v>
      </c>
      <c r="BJ285" s="297">
        <v>0</v>
      </c>
      <c r="BK285" s="297">
        <v>7207</v>
      </c>
      <c r="BL285" s="299">
        <v>9828</v>
      </c>
      <c r="BM285" s="297">
        <v>2457</v>
      </c>
      <c r="BN285" s="297">
        <v>2457</v>
      </c>
      <c r="BO285" s="297">
        <v>2457</v>
      </c>
      <c r="BP285" s="297">
        <v>2457</v>
      </c>
      <c r="BQ285" s="297">
        <v>0</v>
      </c>
      <c r="BR285" s="297">
        <v>0</v>
      </c>
      <c r="BS285" s="297">
        <v>9828</v>
      </c>
      <c r="BT285" s="397">
        <v>30265</v>
      </c>
      <c r="BU285" s="297">
        <v>6220</v>
      </c>
      <c r="BV285" s="297">
        <v>6220</v>
      </c>
      <c r="BW285" s="297">
        <v>6220</v>
      </c>
      <c r="BX285" s="297">
        <v>6220</v>
      </c>
      <c r="BY285" s="297">
        <v>5386</v>
      </c>
      <c r="BZ285" s="297">
        <v>0</v>
      </c>
      <c r="CA285" s="297">
        <v>30265</v>
      </c>
      <c r="CB285" s="299">
        <v>95423.78777481</v>
      </c>
      <c r="CC285" s="297">
        <v>84528</v>
      </c>
      <c r="CD285" s="297">
        <v>6566</v>
      </c>
      <c r="CE285" s="297">
        <v>4329</v>
      </c>
      <c r="CF285" s="297">
        <v>0</v>
      </c>
      <c r="CG285" s="297">
        <v>0</v>
      </c>
      <c r="CH285" s="297">
        <v>0</v>
      </c>
      <c r="CI285" s="297">
        <v>95423.78777481</v>
      </c>
    </row>
    <row r="286" spans="1:87">
      <c r="A286" s="295">
        <v>39204</v>
      </c>
      <c r="B286" s="296" t="s">
        <v>637</v>
      </c>
      <c r="C286" s="299">
        <v>-12765</v>
      </c>
      <c r="D286" s="297">
        <v>211758</v>
      </c>
      <c r="E286" s="297">
        <v>133658</v>
      </c>
      <c r="F286" s="297">
        <v>-222057</v>
      </c>
      <c r="G286" s="297">
        <v>-354615</v>
      </c>
      <c r="H286" s="297">
        <v>0</v>
      </c>
      <c r="I286" s="297">
        <v>-244021</v>
      </c>
      <c r="J286" s="356">
        <v>7044566</v>
      </c>
      <c r="K286" s="357">
        <v>8379409</v>
      </c>
      <c r="L286" s="357">
        <v>5963494</v>
      </c>
      <c r="M286" s="357">
        <v>5704911</v>
      </c>
      <c r="N286" s="357">
        <v>8821743</v>
      </c>
      <c r="O286" s="356">
        <v>694901</v>
      </c>
      <c r="P286" s="357">
        <v>230883.68</v>
      </c>
      <c r="Q286" s="357">
        <v>464017.32</v>
      </c>
      <c r="R286" s="398">
        <v>6.6799999999999998E-2</v>
      </c>
      <c r="S286" s="399">
        <v>2.2786449999999999E-4</v>
      </c>
      <c r="T286" s="400">
        <v>7044566</v>
      </c>
      <c r="U286" s="400">
        <v>3456342.51497006</v>
      </c>
      <c r="V286" s="401">
        <v>2.038156221349209</v>
      </c>
      <c r="W286" s="401">
        <v>7.7152503694909322E-2</v>
      </c>
      <c r="X286" s="397">
        <v>3163277</v>
      </c>
      <c r="Y286" s="297">
        <v>1240071</v>
      </c>
      <c r="Z286" s="297">
        <v>946663</v>
      </c>
      <c r="AA286" s="297">
        <v>633259</v>
      </c>
      <c r="AB286" s="297">
        <v>343284</v>
      </c>
      <c r="AC286" s="297">
        <v>0</v>
      </c>
      <c r="AD286" s="297">
        <v>0</v>
      </c>
      <c r="AE286" s="297">
        <v>3163277</v>
      </c>
      <c r="AF286" s="299">
        <v>2178355</v>
      </c>
      <c r="AG286" s="299">
        <v>435671</v>
      </c>
      <c r="AH286" s="299">
        <v>435671</v>
      </c>
      <c r="AI286" s="299">
        <v>435671</v>
      </c>
      <c r="AJ286" s="299">
        <v>435671</v>
      </c>
      <c r="AK286" s="299">
        <v>435671</v>
      </c>
      <c r="AL286" s="299">
        <v>0</v>
      </c>
      <c r="AM286" s="297">
        <v>2178355</v>
      </c>
      <c r="AN286" s="397">
        <v>576185</v>
      </c>
      <c r="AO286" s="297">
        <v>142959</v>
      </c>
      <c r="AP286" s="297">
        <v>142959</v>
      </c>
      <c r="AQ286" s="297">
        <v>142959</v>
      </c>
      <c r="AR286" s="297">
        <v>73654</v>
      </c>
      <c r="AS286" s="297">
        <v>73654</v>
      </c>
      <c r="AT286" s="297">
        <v>0</v>
      </c>
      <c r="AU286" s="297">
        <v>576185</v>
      </c>
      <c r="AV286" s="299">
        <v>1711983</v>
      </c>
      <c r="AW286" s="297">
        <v>853242</v>
      </c>
      <c r="AX286" s="297">
        <v>441751</v>
      </c>
      <c r="AY286" s="297">
        <v>208495</v>
      </c>
      <c r="AZ286" s="297">
        <v>208495</v>
      </c>
      <c r="BA286" s="297">
        <v>0</v>
      </c>
      <c r="BB286" s="297">
        <v>0</v>
      </c>
      <c r="BC286" s="297">
        <v>1711983</v>
      </c>
      <c r="BD286" s="397">
        <v>9905</v>
      </c>
      <c r="BE286" s="297">
        <v>4107</v>
      </c>
      <c r="BF286" s="297">
        <v>3412</v>
      </c>
      <c r="BG286" s="297">
        <v>2386</v>
      </c>
      <c r="BH286" s="297">
        <v>0</v>
      </c>
      <c r="BI286" s="297">
        <v>0</v>
      </c>
      <c r="BJ286" s="297">
        <v>0</v>
      </c>
      <c r="BK286" s="297">
        <v>9905</v>
      </c>
      <c r="BL286" s="299">
        <v>13508</v>
      </c>
      <c r="BM286" s="297">
        <v>3377</v>
      </c>
      <c r="BN286" s="297">
        <v>3377</v>
      </c>
      <c r="BO286" s="297">
        <v>3377</v>
      </c>
      <c r="BP286" s="297">
        <v>3377</v>
      </c>
      <c r="BQ286" s="297">
        <v>0</v>
      </c>
      <c r="BR286" s="297">
        <v>0</v>
      </c>
      <c r="BS286" s="297">
        <v>13508</v>
      </c>
      <c r="BT286" s="397">
        <v>41590</v>
      </c>
      <c r="BU286" s="297">
        <v>8547</v>
      </c>
      <c r="BV286" s="297">
        <v>8547</v>
      </c>
      <c r="BW286" s="297">
        <v>8547</v>
      </c>
      <c r="BX286" s="297">
        <v>8547</v>
      </c>
      <c r="BY286" s="297">
        <v>7402</v>
      </c>
      <c r="BZ286" s="297">
        <v>0</v>
      </c>
      <c r="CA286" s="297">
        <v>41590</v>
      </c>
      <c r="CB286" s="299">
        <v>131132.16883995</v>
      </c>
      <c r="CC286" s="297">
        <v>116159</v>
      </c>
      <c r="CD286" s="297">
        <v>9024</v>
      </c>
      <c r="CE286" s="297">
        <v>5949</v>
      </c>
      <c r="CF286" s="297">
        <v>0</v>
      </c>
      <c r="CG286" s="297">
        <v>0</v>
      </c>
      <c r="CH286" s="297">
        <v>0</v>
      </c>
      <c r="CI286" s="297">
        <v>131132.16883995</v>
      </c>
    </row>
    <row r="287" spans="1:87">
      <c r="A287" s="295">
        <v>39205</v>
      </c>
      <c r="B287" s="296" t="s">
        <v>638</v>
      </c>
      <c r="C287" s="299">
        <v>-13875623</v>
      </c>
      <c r="D287" s="297">
        <v>-3339910</v>
      </c>
      <c r="E287" s="297">
        <v>111587</v>
      </c>
      <c r="F287" s="297">
        <v>-1935274</v>
      </c>
      <c r="G287" s="297">
        <v>3345030</v>
      </c>
      <c r="H287" s="297">
        <v>0</v>
      </c>
      <c r="I287" s="297">
        <v>-15694190</v>
      </c>
      <c r="J287" s="356">
        <v>151182084</v>
      </c>
      <c r="K287" s="357">
        <v>179828891</v>
      </c>
      <c r="L287" s="357">
        <v>127981393</v>
      </c>
      <c r="M287" s="357">
        <v>122431990</v>
      </c>
      <c r="N287" s="357">
        <v>189321728</v>
      </c>
      <c r="O287" s="356">
        <v>14913143</v>
      </c>
      <c r="P287" s="357">
        <v>5854308.29</v>
      </c>
      <c r="Q287" s="357">
        <v>9058834.7100000009</v>
      </c>
      <c r="R287" s="398">
        <v>6.6799999999999998E-2</v>
      </c>
      <c r="S287" s="399">
        <v>4.8901563000000002E-3</v>
      </c>
      <c r="T287" s="400">
        <v>151182084</v>
      </c>
      <c r="U287" s="400">
        <v>87639345.658682644</v>
      </c>
      <c r="V287" s="401">
        <v>1.7250480690349839</v>
      </c>
      <c r="W287" s="401">
        <v>7.7152503694909322E-2</v>
      </c>
      <c r="X287" s="397">
        <v>13711714</v>
      </c>
      <c r="Y287" s="297">
        <v>4419351</v>
      </c>
      <c r="Z287" s="297">
        <v>3839842</v>
      </c>
      <c r="AA287" s="297">
        <v>2241513</v>
      </c>
      <c r="AB287" s="297">
        <v>1605504</v>
      </c>
      <c r="AC287" s="297">
        <v>1605504</v>
      </c>
      <c r="AD287" s="297">
        <v>0</v>
      </c>
      <c r="AE287" s="297">
        <v>13711714</v>
      </c>
      <c r="AF287" s="299">
        <v>3031784</v>
      </c>
      <c r="AG287" s="299">
        <v>757946</v>
      </c>
      <c r="AH287" s="299">
        <v>757946</v>
      </c>
      <c r="AI287" s="299">
        <v>757946</v>
      </c>
      <c r="AJ287" s="299">
        <v>757946</v>
      </c>
      <c r="AK287" s="299">
        <v>0</v>
      </c>
      <c r="AL287" s="299">
        <v>0</v>
      </c>
      <c r="AM287" s="297">
        <v>3031784</v>
      </c>
      <c r="AN287" s="397">
        <v>12365393</v>
      </c>
      <c r="AO287" s="297">
        <v>3068012</v>
      </c>
      <c r="AP287" s="297">
        <v>3068012</v>
      </c>
      <c r="AQ287" s="297">
        <v>3068012</v>
      </c>
      <c r="AR287" s="297">
        <v>1580678</v>
      </c>
      <c r="AS287" s="297">
        <v>1580678</v>
      </c>
      <c r="AT287" s="297">
        <v>0</v>
      </c>
      <c r="AU287" s="297">
        <v>12365393</v>
      </c>
      <c r="AV287" s="299">
        <v>36740532</v>
      </c>
      <c r="AW287" s="297">
        <v>18311260</v>
      </c>
      <c r="AX287" s="297">
        <v>9480336</v>
      </c>
      <c r="AY287" s="297">
        <v>4474468</v>
      </c>
      <c r="AZ287" s="297">
        <v>4474468</v>
      </c>
      <c r="BA287" s="297">
        <v>0</v>
      </c>
      <c r="BB287" s="297">
        <v>0</v>
      </c>
      <c r="BC287" s="297">
        <v>36740532</v>
      </c>
      <c r="BD287" s="397">
        <v>212542</v>
      </c>
      <c r="BE287" s="297">
        <v>88132</v>
      </c>
      <c r="BF287" s="297">
        <v>73214</v>
      </c>
      <c r="BG287" s="297">
        <v>51196</v>
      </c>
      <c r="BH287" s="297">
        <v>0</v>
      </c>
      <c r="BI287" s="297">
        <v>0</v>
      </c>
      <c r="BJ287" s="297">
        <v>0</v>
      </c>
      <c r="BK287" s="297">
        <v>212542</v>
      </c>
      <c r="BL287" s="299">
        <v>289876</v>
      </c>
      <c r="BM287" s="297">
        <v>72469</v>
      </c>
      <c r="BN287" s="297">
        <v>72469</v>
      </c>
      <c r="BO287" s="297">
        <v>72469</v>
      </c>
      <c r="BP287" s="297">
        <v>72469</v>
      </c>
      <c r="BQ287" s="297">
        <v>0</v>
      </c>
      <c r="BR287" s="297">
        <v>0</v>
      </c>
      <c r="BS287" s="297">
        <v>289876</v>
      </c>
      <c r="BT287" s="397">
        <v>892557</v>
      </c>
      <c r="BU287" s="297">
        <v>183427</v>
      </c>
      <c r="BV287" s="297">
        <v>183427</v>
      </c>
      <c r="BW287" s="297">
        <v>183427</v>
      </c>
      <c r="BX287" s="297">
        <v>183427</v>
      </c>
      <c r="BY287" s="297">
        <v>158848</v>
      </c>
      <c r="BZ287" s="297">
        <v>0</v>
      </c>
      <c r="CA287" s="297">
        <v>892557</v>
      </c>
      <c r="CB287" s="299">
        <v>2814202.30700853</v>
      </c>
      <c r="CC287" s="297">
        <v>2492870</v>
      </c>
      <c r="CD287" s="297">
        <v>193654</v>
      </c>
      <c r="CE287" s="297">
        <v>127678</v>
      </c>
      <c r="CF287" s="297">
        <v>0</v>
      </c>
      <c r="CG287" s="297">
        <v>0</v>
      </c>
      <c r="CH287" s="297">
        <v>0</v>
      </c>
      <c r="CI287" s="297">
        <v>2814202.30700853</v>
      </c>
    </row>
    <row r="288" spans="1:87">
      <c r="A288" s="295">
        <v>39208</v>
      </c>
      <c r="B288" s="296" t="s">
        <v>639</v>
      </c>
      <c r="C288" s="299">
        <v>-1357437</v>
      </c>
      <c r="D288" s="297">
        <v>-537992</v>
      </c>
      <c r="E288" s="297">
        <v>-134359</v>
      </c>
      <c r="F288" s="297">
        <v>-160637</v>
      </c>
      <c r="G288" s="297">
        <v>-11666</v>
      </c>
      <c r="H288" s="297">
        <v>0</v>
      </c>
      <c r="I288" s="297">
        <v>-2202091</v>
      </c>
      <c r="J288" s="356">
        <v>11071835</v>
      </c>
      <c r="K288" s="357">
        <v>13169787</v>
      </c>
      <c r="L288" s="357">
        <v>9372730</v>
      </c>
      <c r="M288" s="357">
        <v>8966319</v>
      </c>
      <c r="N288" s="357">
        <v>13864996</v>
      </c>
      <c r="O288" s="356">
        <v>1092166</v>
      </c>
      <c r="P288" s="357">
        <v>369995.9</v>
      </c>
      <c r="Q288" s="357">
        <v>722170.1</v>
      </c>
      <c r="R288" s="398">
        <v>6.6799999999999998E-2</v>
      </c>
      <c r="S288" s="399">
        <v>3.5813110000000001E-4</v>
      </c>
      <c r="T288" s="400">
        <v>11071835</v>
      </c>
      <c r="U288" s="400">
        <v>5538860.7784431139</v>
      </c>
      <c r="V288" s="401">
        <v>1.9989372260611535</v>
      </c>
      <c r="W288" s="401">
        <v>7.7152503694909322E-2</v>
      </c>
      <c r="X288" s="397">
        <v>728896</v>
      </c>
      <c r="Y288" s="297">
        <v>182224</v>
      </c>
      <c r="Z288" s="297">
        <v>182224</v>
      </c>
      <c r="AA288" s="297">
        <v>182224</v>
      </c>
      <c r="AB288" s="297">
        <v>182224</v>
      </c>
      <c r="AC288" s="297">
        <v>0</v>
      </c>
      <c r="AD288" s="297">
        <v>0</v>
      </c>
      <c r="AE288" s="297">
        <v>728896</v>
      </c>
      <c r="AF288" s="299">
        <v>999475</v>
      </c>
      <c r="AG288" s="299">
        <v>255335</v>
      </c>
      <c r="AH288" s="299">
        <v>249914</v>
      </c>
      <c r="AI288" s="299">
        <v>216106</v>
      </c>
      <c r="AJ288" s="299">
        <v>139060</v>
      </c>
      <c r="AK288" s="299">
        <v>139060</v>
      </c>
      <c r="AL288" s="299">
        <v>0</v>
      </c>
      <c r="AM288" s="297">
        <v>999475</v>
      </c>
      <c r="AN288" s="397">
        <v>905581</v>
      </c>
      <c r="AO288" s="297">
        <v>224686</v>
      </c>
      <c r="AP288" s="297">
        <v>224686</v>
      </c>
      <c r="AQ288" s="297">
        <v>224686</v>
      </c>
      <c r="AR288" s="297">
        <v>115761</v>
      </c>
      <c r="AS288" s="297">
        <v>115761</v>
      </c>
      <c r="AT288" s="297">
        <v>0</v>
      </c>
      <c r="AU288" s="297">
        <v>905581</v>
      </c>
      <c r="AV288" s="299">
        <v>2690697</v>
      </c>
      <c r="AW288" s="297">
        <v>1341027</v>
      </c>
      <c r="AX288" s="297">
        <v>694293</v>
      </c>
      <c r="AY288" s="297">
        <v>327688</v>
      </c>
      <c r="AZ288" s="297">
        <v>327688</v>
      </c>
      <c r="BA288" s="297">
        <v>0</v>
      </c>
      <c r="BB288" s="297">
        <v>0</v>
      </c>
      <c r="BC288" s="297">
        <v>2690697</v>
      </c>
      <c r="BD288" s="397">
        <v>15565</v>
      </c>
      <c r="BE288" s="297">
        <v>6454</v>
      </c>
      <c r="BF288" s="297">
        <v>5362</v>
      </c>
      <c r="BG288" s="297">
        <v>3749</v>
      </c>
      <c r="BH288" s="297">
        <v>0</v>
      </c>
      <c r="BI288" s="297">
        <v>0</v>
      </c>
      <c r="BJ288" s="297">
        <v>0</v>
      </c>
      <c r="BK288" s="297">
        <v>15565</v>
      </c>
      <c r="BL288" s="299">
        <v>21228</v>
      </c>
      <c r="BM288" s="297">
        <v>5307</v>
      </c>
      <c r="BN288" s="297">
        <v>5307</v>
      </c>
      <c r="BO288" s="297">
        <v>5307</v>
      </c>
      <c r="BP288" s="297">
        <v>5307</v>
      </c>
      <c r="BQ288" s="297">
        <v>0</v>
      </c>
      <c r="BR288" s="297">
        <v>0</v>
      </c>
      <c r="BS288" s="297">
        <v>21228</v>
      </c>
      <c r="BT288" s="397">
        <v>65367</v>
      </c>
      <c r="BU288" s="297">
        <v>13433</v>
      </c>
      <c r="BV288" s="297">
        <v>13433</v>
      </c>
      <c r="BW288" s="297">
        <v>13433</v>
      </c>
      <c r="BX288" s="297">
        <v>13433</v>
      </c>
      <c r="BY288" s="297">
        <v>11633</v>
      </c>
      <c r="BZ288" s="297">
        <v>0</v>
      </c>
      <c r="CA288" s="297">
        <v>65367</v>
      </c>
      <c r="CB288" s="299">
        <v>206098.39563441</v>
      </c>
      <c r="CC288" s="297">
        <v>182566</v>
      </c>
      <c r="CD288" s="297">
        <v>14182</v>
      </c>
      <c r="CE288" s="297">
        <v>9350</v>
      </c>
      <c r="CF288" s="297">
        <v>0</v>
      </c>
      <c r="CG288" s="297">
        <v>0</v>
      </c>
      <c r="CH288" s="297">
        <v>0</v>
      </c>
      <c r="CI288" s="297">
        <v>206098.39563441</v>
      </c>
    </row>
    <row r="289" spans="1:87">
      <c r="A289" s="295">
        <v>39209</v>
      </c>
      <c r="B289" s="296" t="s">
        <v>640</v>
      </c>
      <c r="C289" s="299">
        <v>-715553</v>
      </c>
      <c r="D289" s="297">
        <v>-395568</v>
      </c>
      <c r="E289" s="297">
        <v>-165191</v>
      </c>
      <c r="F289" s="297">
        <v>-192136</v>
      </c>
      <c r="G289" s="297">
        <v>68652</v>
      </c>
      <c r="H289" s="297">
        <v>0</v>
      </c>
      <c r="I289" s="297">
        <v>-1399796</v>
      </c>
      <c r="J289" s="356">
        <v>5115381</v>
      </c>
      <c r="K289" s="357">
        <v>6084671</v>
      </c>
      <c r="L289" s="357">
        <v>4330365</v>
      </c>
      <c r="M289" s="357">
        <v>4142596</v>
      </c>
      <c r="N289" s="357">
        <v>6405870</v>
      </c>
      <c r="O289" s="356">
        <v>504599</v>
      </c>
      <c r="P289" s="357">
        <v>156262.60999999999</v>
      </c>
      <c r="Q289" s="357">
        <v>348336.39</v>
      </c>
      <c r="R289" s="398">
        <v>6.6799999999999998E-2</v>
      </c>
      <c r="S289" s="399">
        <v>1.6546280000000001E-4</v>
      </c>
      <c r="T289" s="400">
        <v>5115381</v>
      </c>
      <c r="U289" s="400">
        <v>2339260.6287425146</v>
      </c>
      <c r="V289" s="401">
        <v>2.1867512055507077</v>
      </c>
      <c r="W289" s="401">
        <v>7.7152503694909322E-2</v>
      </c>
      <c r="X289" s="397">
        <v>105078</v>
      </c>
      <c r="Y289" s="297">
        <v>65902</v>
      </c>
      <c r="Z289" s="297">
        <v>9794</v>
      </c>
      <c r="AA289" s="297">
        <v>9794</v>
      </c>
      <c r="AB289" s="297">
        <v>9794</v>
      </c>
      <c r="AC289" s="297">
        <v>9794</v>
      </c>
      <c r="AD289" s="297">
        <v>0</v>
      </c>
      <c r="AE289" s="297">
        <v>105078</v>
      </c>
      <c r="AF289" s="299">
        <v>612481</v>
      </c>
      <c r="AG289" s="299">
        <v>188074</v>
      </c>
      <c r="AH289" s="299">
        <v>188074</v>
      </c>
      <c r="AI289" s="299">
        <v>128563</v>
      </c>
      <c r="AJ289" s="299">
        <v>107770</v>
      </c>
      <c r="AK289" s="299">
        <v>0</v>
      </c>
      <c r="AL289" s="299">
        <v>0</v>
      </c>
      <c r="AM289" s="297">
        <v>612481</v>
      </c>
      <c r="AN289" s="397">
        <v>418394</v>
      </c>
      <c r="AO289" s="297">
        <v>103809</v>
      </c>
      <c r="AP289" s="297">
        <v>103809</v>
      </c>
      <c r="AQ289" s="297">
        <v>103809</v>
      </c>
      <c r="AR289" s="297">
        <v>53484</v>
      </c>
      <c r="AS289" s="297">
        <v>53484</v>
      </c>
      <c r="AT289" s="297">
        <v>0</v>
      </c>
      <c r="AU289" s="297">
        <v>418394</v>
      </c>
      <c r="AV289" s="299">
        <v>1243149</v>
      </c>
      <c r="AW289" s="297">
        <v>619578</v>
      </c>
      <c r="AX289" s="297">
        <v>320776</v>
      </c>
      <c r="AY289" s="297">
        <v>151398</v>
      </c>
      <c r="AZ289" s="297">
        <v>151398</v>
      </c>
      <c r="BA289" s="297">
        <v>0</v>
      </c>
      <c r="BB289" s="297">
        <v>0</v>
      </c>
      <c r="BC289" s="297">
        <v>1243149</v>
      </c>
      <c r="BD289" s="397">
        <v>7191</v>
      </c>
      <c r="BE289" s="297">
        <v>2982</v>
      </c>
      <c r="BF289" s="297">
        <v>2477</v>
      </c>
      <c r="BG289" s="297">
        <v>1732</v>
      </c>
      <c r="BH289" s="297">
        <v>0</v>
      </c>
      <c r="BI289" s="297">
        <v>0</v>
      </c>
      <c r="BJ289" s="297">
        <v>0</v>
      </c>
      <c r="BK289" s="297">
        <v>7191</v>
      </c>
      <c r="BL289" s="299">
        <v>9808</v>
      </c>
      <c r="BM289" s="297">
        <v>2452</v>
      </c>
      <c r="BN289" s="297">
        <v>2452</v>
      </c>
      <c r="BO289" s="297">
        <v>2452</v>
      </c>
      <c r="BP289" s="297">
        <v>2452</v>
      </c>
      <c r="BQ289" s="297">
        <v>0</v>
      </c>
      <c r="BR289" s="297">
        <v>0</v>
      </c>
      <c r="BS289" s="297">
        <v>9808</v>
      </c>
      <c r="BT289" s="397">
        <v>30200</v>
      </c>
      <c r="BU289" s="297">
        <v>6206</v>
      </c>
      <c r="BV289" s="297">
        <v>6206</v>
      </c>
      <c r="BW289" s="297">
        <v>6206</v>
      </c>
      <c r="BX289" s="297">
        <v>6206</v>
      </c>
      <c r="BY289" s="297">
        <v>5375</v>
      </c>
      <c r="BZ289" s="297">
        <v>0</v>
      </c>
      <c r="CA289" s="297">
        <v>30200</v>
      </c>
      <c r="CB289" s="299">
        <v>95221.045078680007</v>
      </c>
      <c r="CC289" s="297">
        <v>84348</v>
      </c>
      <c r="CD289" s="297">
        <v>6552</v>
      </c>
      <c r="CE289" s="297">
        <v>4320</v>
      </c>
      <c r="CF289" s="297">
        <v>0</v>
      </c>
      <c r="CG289" s="297">
        <v>0</v>
      </c>
      <c r="CH289" s="297">
        <v>0</v>
      </c>
      <c r="CI289" s="297">
        <v>95221.045078680007</v>
      </c>
    </row>
    <row r="290" spans="1:87">
      <c r="A290" s="295">
        <v>39220</v>
      </c>
      <c r="B290" s="296" t="s">
        <v>733</v>
      </c>
      <c r="C290" s="299">
        <v>185940</v>
      </c>
      <c r="D290" s="297">
        <v>304571</v>
      </c>
      <c r="E290" s="297">
        <v>358466</v>
      </c>
      <c r="F290" s="297">
        <v>87330</v>
      </c>
      <c r="G290" s="297">
        <v>-52649</v>
      </c>
      <c r="H290" s="297">
        <v>0</v>
      </c>
      <c r="I290" s="297">
        <v>883658</v>
      </c>
      <c r="J290" s="356">
        <v>1613531</v>
      </c>
      <c r="K290" s="357">
        <v>1919272</v>
      </c>
      <c r="L290" s="357">
        <v>1365916</v>
      </c>
      <c r="M290" s="357">
        <v>1306688</v>
      </c>
      <c r="N290" s="357">
        <v>2020587</v>
      </c>
      <c r="O290" s="356">
        <v>159165</v>
      </c>
      <c r="P290" s="357">
        <v>63712.68</v>
      </c>
      <c r="Q290" s="357">
        <v>95452.32</v>
      </c>
      <c r="R290" s="398">
        <v>6.6799999999999998E-2</v>
      </c>
      <c r="S290" s="399">
        <v>5.2191500000000003E-5</v>
      </c>
      <c r="T290" s="400">
        <v>1613531</v>
      </c>
      <c r="U290" s="400">
        <v>953782.63473053894</v>
      </c>
      <c r="V290" s="401">
        <v>1.6917177365635852</v>
      </c>
      <c r="W290" s="401">
        <v>7.7152503694909322E-2</v>
      </c>
      <c r="X290" s="397">
        <v>1521218</v>
      </c>
      <c r="Y290" s="297">
        <v>444324</v>
      </c>
      <c r="Z290" s="297">
        <v>444324</v>
      </c>
      <c r="AA290" s="297">
        <v>444324</v>
      </c>
      <c r="AB290" s="297">
        <v>188246</v>
      </c>
      <c r="AC290" s="297">
        <v>0</v>
      </c>
      <c r="AD290" s="297">
        <v>0</v>
      </c>
      <c r="AE290" s="297">
        <v>1521218</v>
      </c>
      <c r="AF290" s="299">
        <v>356075</v>
      </c>
      <c r="AG290" s="299">
        <v>71215</v>
      </c>
      <c r="AH290" s="299">
        <v>71215</v>
      </c>
      <c r="AI290" s="299">
        <v>71215</v>
      </c>
      <c r="AJ290" s="299">
        <v>71215</v>
      </c>
      <c r="AK290" s="299">
        <v>71215</v>
      </c>
      <c r="AL290" s="299">
        <v>0</v>
      </c>
      <c r="AM290" s="297">
        <v>356075</v>
      </c>
      <c r="AN290" s="397">
        <v>131973</v>
      </c>
      <c r="AO290" s="297">
        <v>32744</v>
      </c>
      <c r="AP290" s="297">
        <v>32744</v>
      </c>
      <c r="AQ290" s="297">
        <v>32744</v>
      </c>
      <c r="AR290" s="297">
        <v>16870</v>
      </c>
      <c r="AS290" s="297">
        <v>16870</v>
      </c>
      <c r="AT290" s="297">
        <v>0</v>
      </c>
      <c r="AU290" s="297">
        <v>131973</v>
      </c>
      <c r="AV290" s="299">
        <v>392123</v>
      </c>
      <c r="AW290" s="297">
        <v>195432</v>
      </c>
      <c r="AX290" s="297">
        <v>101181</v>
      </c>
      <c r="AY290" s="297">
        <v>47755</v>
      </c>
      <c r="AZ290" s="297">
        <v>47755</v>
      </c>
      <c r="BA290" s="297">
        <v>0</v>
      </c>
      <c r="BB290" s="297">
        <v>0</v>
      </c>
      <c r="BC290" s="297">
        <v>392123</v>
      </c>
      <c r="BD290" s="397">
        <v>2268</v>
      </c>
      <c r="BE290" s="297">
        <v>941</v>
      </c>
      <c r="BF290" s="297">
        <v>781</v>
      </c>
      <c r="BG290" s="297">
        <v>546</v>
      </c>
      <c r="BH290" s="297">
        <v>0</v>
      </c>
      <c r="BI290" s="297">
        <v>0</v>
      </c>
      <c r="BJ290" s="297">
        <v>0</v>
      </c>
      <c r="BK290" s="297">
        <v>2268</v>
      </c>
      <c r="BL290" s="299">
        <v>3092</v>
      </c>
      <c r="BM290" s="297">
        <v>773</v>
      </c>
      <c r="BN290" s="297">
        <v>773</v>
      </c>
      <c r="BO290" s="297">
        <v>773</v>
      </c>
      <c r="BP290" s="297">
        <v>773</v>
      </c>
      <c r="BQ290" s="297">
        <v>0</v>
      </c>
      <c r="BR290" s="297">
        <v>0</v>
      </c>
      <c r="BS290" s="297">
        <v>3092</v>
      </c>
      <c r="BT290" s="397">
        <v>9526</v>
      </c>
      <c r="BU290" s="297">
        <v>1958</v>
      </c>
      <c r="BV290" s="297">
        <v>1958</v>
      </c>
      <c r="BW290" s="297">
        <v>1958</v>
      </c>
      <c r="BX290" s="297">
        <v>1958</v>
      </c>
      <c r="BY290" s="297">
        <v>1695</v>
      </c>
      <c r="BZ290" s="297">
        <v>0</v>
      </c>
      <c r="CA290" s="297">
        <v>9526</v>
      </c>
      <c r="CB290" s="299">
        <v>30035.326213650002</v>
      </c>
      <c r="CC290" s="297">
        <v>26606</v>
      </c>
      <c r="CD290" s="297">
        <v>2067</v>
      </c>
      <c r="CE290" s="297">
        <v>1363</v>
      </c>
      <c r="CF290" s="297">
        <v>0</v>
      </c>
      <c r="CG290" s="297">
        <v>0</v>
      </c>
      <c r="CH290" s="297">
        <v>0</v>
      </c>
      <c r="CI290" s="297">
        <v>30035.326213650002</v>
      </c>
    </row>
    <row r="291" spans="1:87">
      <c r="A291" s="295">
        <v>39300</v>
      </c>
      <c r="B291" s="296" t="s">
        <v>641</v>
      </c>
      <c r="C291" s="299">
        <v>-3984802</v>
      </c>
      <c r="D291" s="297">
        <v>-2377687</v>
      </c>
      <c r="E291" s="297">
        <v>-1225460</v>
      </c>
      <c r="F291" s="297">
        <v>-1203522</v>
      </c>
      <c r="G291" s="297">
        <v>-214737</v>
      </c>
      <c r="H291" s="297">
        <v>0</v>
      </c>
      <c r="I291" s="297">
        <v>-9006208</v>
      </c>
      <c r="J291" s="356">
        <v>17172320</v>
      </c>
      <c r="K291" s="357">
        <v>20426225</v>
      </c>
      <c r="L291" s="357">
        <v>14537023</v>
      </c>
      <c r="M291" s="357">
        <v>13906683</v>
      </c>
      <c r="N291" s="357">
        <v>21504488</v>
      </c>
      <c r="O291" s="356">
        <v>1693939</v>
      </c>
      <c r="P291" s="357">
        <v>756711.42</v>
      </c>
      <c r="Q291" s="357">
        <v>937227.58</v>
      </c>
      <c r="R291" s="398">
        <v>6.6799999999999998E-2</v>
      </c>
      <c r="S291" s="399">
        <v>5.5545819999999995E-4</v>
      </c>
      <c r="T291" s="400">
        <v>17172320</v>
      </c>
      <c r="U291" s="400">
        <v>11328015.269461079</v>
      </c>
      <c r="V291" s="401">
        <v>1.5159160357326178</v>
      </c>
      <c r="W291" s="401">
        <v>7.7152503694909322E-2</v>
      </c>
      <c r="X291" s="397">
        <v>0</v>
      </c>
      <c r="Y291" s="297">
        <v>0</v>
      </c>
      <c r="Z291" s="297">
        <v>0</v>
      </c>
      <c r="AA291" s="297">
        <v>0</v>
      </c>
      <c r="AB291" s="297">
        <v>0</v>
      </c>
      <c r="AC291" s="297">
        <v>0</v>
      </c>
      <c r="AD291" s="297">
        <v>0</v>
      </c>
      <c r="AE291" s="297">
        <v>0</v>
      </c>
      <c r="AF291" s="299">
        <v>6010450</v>
      </c>
      <c r="AG291" s="299">
        <v>1992823</v>
      </c>
      <c r="AH291" s="299">
        <v>1648253</v>
      </c>
      <c r="AI291" s="299">
        <v>1069621</v>
      </c>
      <c r="AJ291" s="299">
        <v>887428</v>
      </c>
      <c r="AK291" s="299">
        <v>412325</v>
      </c>
      <c r="AL291" s="299">
        <v>0</v>
      </c>
      <c r="AM291" s="297">
        <v>6010450</v>
      </c>
      <c r="AN291" s="397">
        <v>1404548</v>
      </c>
      <c r="AO291" s="297">
        <v>348486</v>
      </c>
      <c r="AP291" s="297">
        <v>348486</v>
      </c>
      <c r="AQ291" s="297">
        <v>348486</v>
      </c>
      <c r="AR291" s="297">
        <v>179544</v>
      </c>
      <c r="AS291" s="297">
        <v>179544</v>
      </c>
      <c r="AT291" s="297">
        <v>0</v>
      </c>
      <c r="AU291" s="297">
        <v>1404548</v>
      </c>
      <c r="AV291" s="299">
        <v>4173247</v>
      </c>
      <c r="AW291" s="297">
        <v>2079921</v>
      </c>
      <c r="AX291" s="297">
        <v>1076843</v>
      </c>
      <c r="AY291" s="297">
        <v>508241</v>
      </c>
      <c r="AZ291" s="297">
        <v>508241</v>
      </c>
      <c r="BA291" s="297">
        <v>0</v>
      </c>
      <c r="BB291" s="297">
        <v>0</v>
      </c>
      <c r="BC291" s="297">
        <v>4173247</v>
      </c>
      <c r="BD291" s="397">
        <v>24142</v>
      </c>
      <c r="BE291" s="297">
        <v>10011</v>
      </c>
      <c r="BF291" s="297">
        <v>8316</v>
      </c>
      <c r="BG291" s="297">
        <v>5815</v>
      </c>
      <c r="BH291" s="297">
        <v>0</v>
      </c>
      <c r="BI291" s="297">
        <v>0</v>
      </c>
      <c r="BJ291" s="297">
        <v>0</v>
      </c>
      <c r="BK291" s="297">
        <v>24142</v>
      </c>
      <c r="BL291" s="299">
        <v>32928</v>
      </c>
      <c r="BM291" s="297">
        <v>8232</v>
      </c>
      <c r="BN291" s="297">
        <v>8232</v>
      </c>
      <c r="BO291" s="297">
        <v>8232</v>
      </c>
      <c r="BP291" s="297">
        <v>8232</v>
      </c>
      <c r="BQ291" s="297">
        <v>0</v>
      </c>
      <c r="BR291" s="297">
        <v>0</v>
      </c>
      <c r="BS291" s="297">
        <v>32928</v>
      </c>
      <c r="BT291" s="397">
        <v>101383</v>
      </c>
      <c r="BU291" s="297">
        <v>20835</v>
      </c>
      <c r="BV291" s="297">
        <v>20835</v>
      </c>
      <c r="BW291" s="297">
        <v>20835</v>
      </c>
      <c r="BX291" s="297">
        <v>20835</v>
      </c>
      <c r="BY291" s="297">
        <v>18043</v>
      </c>
      <c r="BZ291" s="297">
        <v>0</v>
      </c>
      <c r="CA291" s="297">
        <v>101383</v>
      </c>
      <c r="CB291" s="299">
        <v>319656.80685641995</v>
      </c>
      <c r="CC291" s="297">
        <v>283158</v>
      </c>
      <c r="CD291" s="297">
        <v>21997</v>
      </c>
      <c r="CE291" s="297">
        <v>14503</v>
      </c>
      <c r="CF291" s="297">
        <v>0</v>
      </c>
      <c r="CG291" s="297">
        <v>0</v>
      </c>
      <c r="CH291" s="297">
        <v>0</v>
      </c>
      <c r="CI291" s="297">
        <v>319656.80685641995</v>
      </c>
    </row>
    <row r="292" spans="1:87">
      <c r="A292" s="295">
        <v>39301</v>
      </c>
      <c r="B292" s="296" t="s">
        <v>642</v>
      </c>
      <c r="C292" s="299">
        <v>-238426</v>
      </c>
      <c r="D292" s="297">
        <v>-228170</v>
      </c>
      <c r="E292" s="297">
        <v>-48555</v>
      </c>
      <c r="F292" s="297">
        <v>4070</v>
      </c>
      <c r="G292" s="297">
        <v>1812</v>
      </c>
      <c r="H292" s="297">
        <v>0</v>
      </c>
      <c r="I292" s="297">
        <v>-509269</v>
      </c>
      <c r="J292" s="356">
        <v>986427</v>
      </c>
      <c r="K292" s="357">
        <v>1173340</v>
      </c>
      <c r="L292" s="357">
        <v>835048</v>
      </c>
      <c r="M292" s="357">
        <v>798839</v>
      </c>
      <c r="N292" s="357">
        <v>1235279</v>
      </c>
      <c r="O292" s="356">
        <v>97305</v>
      </c>
      <c r="P292" s="357">
        <v>41311.68</v>
      </c>
      <c r="Q292" s="357">
        <v>55993.32</v>
      </c>
      <c r="R292" s="398">
        <v>6.6799999999999998E-2</v>
      </c>
      <c r="S292" s="399">
        <v>3.1907099999999998E-5</v>
      </c>
      <c r="T292" s="400">
        <v>986427</v>
      </c>
      <c r="U292" s="400">
        <v>618438.32335329347</v>
      </c>
      <c r="V292" s="401">
        <v>1.5950289022378172</v>
      </c>
      <c r="W292" s="401">
        <v>7.7152503694909322E-2</v>
      </c>
      <c r="X292" s="397">
        <v>189328</v>
      </c>
      <c r="Y292" s="297">
        <v>94033</v>
      </c>
      <c r="Z292" s="297">
        <v>31765</v>
      </c>
      <c r="AA292" s="297">
        <v>31765</v>
      </c>
      <c r="AB292" s="297">
        <v>31765</v>
      </c>
      <c r="AC292" s="297">
        <v>0</v>
      </c>
      <c r="AD292" s="297">
        <v>0</v>
      </c>
      <c r="AE292" s="297">
        <v>189328</v>
      </c>
      <c r="AF292" s="299">
        <v>526512</v>
      </c>
      <c r="AG292" s="299">
        <v>218034</v>
      </c>
      <c r="AH292" s="299">
        <v>218034</v>
      </c>
      <c r="AI292" s="299">
        <v>71368</v>
      </c>
      <c r="AJ292" s="299">
        <v>9538</v>
      </c>
      <c r="AK292" s="299">
        <v>9538</v>
      </c>
      <c r="AL292" s="299">
        <v>0</v>
      </c>
      <c r="AM292" s="297">
        <v>526512</v>
      </c>
      <c r="AN292" s="397">
        <v>80681</v>
      </c>
      <c r="AO292" s="297">
        <v>20018</v>
      </c>
      <c r="AP292" s="297">
        <v>20018</v>
      </c>
      <c r="AQ292" s="297">
        <v>20018</v>
      </c>
      <c r="AR292" s="297">
        <v>10314</v>
      </c>
      <c r="AS292" s="297">
        <v>10314</v>
      </c>
      <c r="AT292" s="297">
        <v>0</v>
      </c>
      <c r="AU292" s="297">
        <v>80681</v>
      </c>
      <c r="AV292" s="299">
        <v>239723</v>
      </c>
      <c r="AW292" s="297">
        <v>119477</v>
      </c>
      <c r="AX292" s="297">
        <v>61857</v>
      </c>
      <c r="AY292" s="297">
        <v>29195</v>
      </c>
      <c r="AZ292" s="297">
        <v>29195</v>
      </c>
      <c r="BA292" s="297">
        <v>0</v>
      </c>
      <c r="BB292" s="297">
        <v>0</v>
      </c>
      <c r="BC292" s="297">
        <v>239723</v>
      </c>
      <c r="BD292" s="397">
        <v>1387</v>
      </c>
      <c r="BE292" s="297">
        <v>575</v>
      </c>
      <c r="BF292" s="297">
        <v>478</v>
      </c>
      <c r="BG292" s="297">
        <v>334</v>
      </c>
      <c r="BH292" s="297">
        <v>0</v>
      </c>
      <c r="BI292" s="297">
        <v>0</v>
      </c>
      <c r="BJ292" s="297">
        <v>0</v>
      </c>
      <c r="BK292" s="297">
        <v>1387</v>
      </c>
      <c r="BL292" s="299">
        <v>1892</v>
      </c>
      <c r="BM292" s="297">
        <v>473</v>
      </c>
      <c r="BN292" s="297">
        <v>473</v>
      </c>
      <c r="BO292" s="297">
        <v>473</v>
      </c>
      <c r="BP292" s="297">
        <v>473</v>
      </c>
      <c r="BQ292" s="297">
        <v>0</v>
      </c>
      <c r="BR292" s="297">
        <v>0</v>
      </c>
      <c r="BS292" s="297">
        <v>1892</v>
      </c>
      <c r="BT292" s="397">
        <v>5824</v>
      </c>
      <c r="BU292" s="297">
        <v>1197</v>
      </c>
      <c r="BV292" s="297">
        <v>1197</v>
      </c>
      <c r="BW292" s="297">
        <v>1197</v>
      </c>
      <c r="BX292" s="297">
        <v>1197</v>
      </c>
      <c r="BY292" s="297">
        <v>1036</v>
      </c>
      <c r="BZ292" s="297">
        <v>0</v>
      </c>
      <c r="CA292" s="297">
        <v>5824</v>
      </c>
      <c r="CB292" s="299">
        <v>18361.996820009997</v>
      </c>
      <c r="CC292" s="297">
        <v>16265</v>
      </c>
      <c r="CD292" s="297">
        <v>1264</v>
      </c>
      <c r="CE292" s="297">
        <v>833</v>
      </c>
      <c r="CF292" s="297">
        <v>0</v>
      </c>
      <c r="CG292" s="297">
        <v>0</v>
      </c>
      <c r="CH292" s="297">
        <v>0</v>
      </c>
      <c r="CI292" s="297">
        <v>18361.996820009997</v>
      </c>
    </row>
    <row r="293" spans="1:87">
      <c r="A293" s="295">
        <v>39400</v>
      </c>
      <c r="B293" s="296" t="s">
        <v>643</v>
      </c>
      <c r="C293" s="299">
        <v>-2606969</v>
      </c>
      <c r="D293" s="297">
        <v>-1565043</v>
      </c>
      <c r="E293" s="297">
        <v>-1153890</v>
      </c>
      <c r="F293" s="297">
        <v>-786899</v>
      </c>
      <c r="G293" s="297">
        <v>-92863</v>
      </c>
      <c r="H293" s="297">
        <v>0</v>
      </c>
      <c r="I293" s="297">
        <v>-6205664</v>
      </c>
      <c r="J293" s="356">
        <v>11889247</v>
      </c>
      <c r="K293" s="357">
        <v>14142086</v>
      </c>
      <c r="L293" s="357">
        <v>10064700</v>
      </c>
      <c r="M293" s="357">
        <v>9628285</v>
      </c>
      <c r="N293" s="357">
        <v>14888621</v>
      </c>
      <c r="O293" s="356">
        <v>1172798</v>
      </c>
      <c r="P293" s="357">
        <v>537482.6</v>
      </c>
      <c r="Q293" s="357">
        <v>635315.4</v>
      </c>
      <c r="R293" s="398">
        <v>6.6799999999999998E-2</v>
      </c>
      <c r="S293" s="399">
        <v>3.8457120000000002E-4</v>
      </c>
      <c r="T293" s="400">
        <v>11889247</v>
      </c>
      <c r="U293" s="400">
        <v>8046146.7065868266</v>
      </c>
      <c r="V293" s="401">
        <v>1.4776323914485789</v>
      </c>
      <c r="W293" s="401">
        <v>7.7152503694909322E-2</v>
      </c>
      <c r="X293" s="397">
        <v>0</v>
      </c>
      <c r="Y293" s="297">
        <v>0</v>
      </c>
      <c r="Z293" s="297">
        <v>0</v>
      </c>
      <c r="AA293" s="297">
        <v>0</v>
      </c>
      <c r="AB293" s="297">
        <v>0</v>
      </c>
      <c r="AC293" s="297">
        <v>0</v>
      </c>
      <c r="AD293" s="297">
        <v>0</v>
      </c>
      <c r="AE293" s="297">
        <v>0</v>
      </c>
      <c r="AF293" s="299">
        <v>4131554</v>
      </c>
      <c r="AG293" s="299">
        <v>1227824</v>
      </c>
      <c r="AH293" s="299">
        <v>1060020</v>
      </c>
      <c r="AI293" s="299">
        <v>1045995</v>
      </c>
      <c r="AJ293" s="299">
        <v>568052</v>
      </c>
      <c r="AK293" s="299">
        <v>229663</v>
      </c>
      <c r="AL293" s="299">
        <v>0</v>
      </c>
      <c r="AM293" s="297">
        <v>4131554</v>
      </c>
      <c r="AN293" s="397">
        <v>972438</v>
      </c>
      <c r="AO293" s="297">
        <v>241274</v>
      </c>
      <c r="AP293" s="297">
        <v>241274</v>
      </c>
      <c r="AQ293" s="297">
        <v>241274</v>
      </c>
      <c r="AR293" s="297">
        <v>124308</v>
      </c>
      <c r="AS293" s="297">
        <v>124308</v>
      </c>
      <c r="AT293" s="297">
        <v>0</v>
      </c>
      <c r="AU293" s="297">
        <v>972438</v>
      </c>
      <c r="AV293" s="299">
        <v>2889345</v>
      </c>
      <c r="AW293" s="297">
        <v>1440032</v>
      </c>
      <c r="AX293" s="297">
        <v>745552</v>
      </c>
      <c r="AY293" s="297">
        <v>351881</v>
      </c>
      <c r="AZ293" s="297">
        <v>351881</v>
      </c>
      <c r="BA293" s="297">
        <v>0</v>
      </c>
      <c r="BB293" s="297">
        <v>0</v>
      </c>
      <c r="BC293" s="297">
        <v>2889345</v>
      </c>
      <c r="BD293" s="397">
        <v>16715</v>
      </c>
      <c r="BE293" s="297">
        <v>6931</v>
      </c>
      <c r="BF293" s="297">
        <v>5758</v>
      </c>
      <c r="BG293" s="297">
        <v>4026</v>
      </c>
      <c r="BH293" s="297">
        <v>0</v>
      </c>
      <c r="BI293" s="297">
        <v>0</v>
      </c>
      <c r="BJ293" s="297">
        <v>0</v>
      </c>
      <c r="BK293" s="297">
        <v>16715</v>
      </c>
      <c r="BL293" s="299">
        <v>22796</v>
      </c>
      <c r="BM293" s="297">
        <v>5699</v>
      </c>
      <c r="BN293" s="297">
        <v>5699</v>
      </c>
      <c r="BO293" s="297">
        <v>5699</v>
      </c>
      <c r="BP293" s="297">
        <v>5699</v>
      </c>
      <c r="BQ293" s="297">
        <v>0</v>
      </c>
      <c r="BR293" s="297">
        <v>0</v>
      </c>
      <c r="BS293" s="297">
        <v>22796</v>
      </c>
      <c r="BT293" s="397">
        <v>70192</v>
      </c>
      <c r="BU293" s="297">
        <v>14425</v>
      </c>
      <c r="BV293" s="297">
        <v>14425</v>
      </c>
      <c r="BW293" s="297">
        <v>14425</v>
      </c>
      <c r="BX293" s="297">
        <v>14425</v>
      </c>
      <c r="BY293" s="297">
        <v>12492</v>
      </c>
      <c r="BZ293" s="297">
        <v>0</v>
      </c>
      <c r="CA293" s="297">
        <v>70192</v>
      </c>
      <c r="CB293" s="299">
        <v>221314.22634672001</v>
      </c>
      <c r="CC293" s="297">
        <v>196044</v>
      </c>
      <c r="CD293" s="297">
        <v>15229</v>
      </c>
      <c r="CE293" s="297">
        <v>10041</v>
      </c>
      <c r="CF293" s="297">
        <v>0</v>
      </c>
      <c r="CG293" s="297">
        <v>0</v>
      </c>
      <c r="CH293" s="297">
        <v>0</v>
      </c>
      <c r="CI293" s="297">
        <v>221314.22634672001</v>
      </c>
    </row>
    <row r="294" spans="1:87">
      <c r="A294" s="295">
        <v>39401</v>
      </c>
      <c r="B294" s="296" t="s">
        <v>644</v>
      </c>
      <c r="C294" s="299">
        <v>159569</v>
      </c>
      <c r="D294" s="297">
        <v>595349</v>
      </c>
      <c r="E294" s="297">
        <v>655743</v>
      </c>
      <c r="F294" s="297">
        <v>338998</v>
      </c>
      <c r="G294" s="297">
        <v>258014</v>
      </c>
      <c r="H294" s="297">
        <v>0</v>
      </c>
      <c r="I294" s="297">
        <v>2007673</v>
      </c>
      <c r="J294" s="356">
        <v>14494189</v>
      </c>
      <c r="K294" s="357">
        <v>17240627</v>
      </c>
      <c r="L294" s="357">
        <v>12269883</v>
      </c>
      <c r="M294" s="357">
        <v>11737848</v>
      </c>
      <c r="N294" s="357">
        <v>18150728</v>
      </c>
      <c r="O294" s="356">
        <v>1429759</v>
      </c>
      <c r="P294" s="357">
        <v>426812.37</v>
      </c>
      <c r="Q294" s="357">
        <v>1002946.63</v>
      </c>
      <c r="R294" s="398">
        <v>6.6799999999999998E-2</v>
      </c>
      <c r="S294" s="399">
        <v>4.6883100000000001E-4</v>
      </c>
      <c r="T294" s="400">
        <v>14494189</v>
      </c>
      <c r="U294" s="400">
        <v>6389406.7365269465</v>
      </c>
      <c r="V294" s="401">
        <v>2.2684717999152646</v>
      </c>
      <c r="W294" s="401">
        <v>7.7152503694909322E-2</v>
      </c>
      <c r="X294" s="397">
        <v>4536223</v>
      </c>
      <c r="Y294" s="297">
        <v>1840886</v>
      </c>
      <c r="Z294" s="297">
        <v>1211023</v>
      </c>
      <c r="AA294" s="297">
        <v>787278</v>
      </c>
      <c r="AB294" s="297">
        <v>605795</v>
      </c>
      <c r="AC294" s="297">
        <v>91241</v>
      </c>
      <c r="AD294" s="297">
        <v>0</v>
      </c>
      <c r="AE294" s="297">
        <v>4536223</v>
      </c>
      <c r="AF294" s="299">
        <v>0</v>
      </c>
      <c r="AG294" s="299">
        <v>0</v>
      </c>
      <c r="AH294" s="299">
        <v>0</v>
      </c>
      <c r="AI294" s="299">
        <v>0</v>
      </c>
      <c r="AJ294" s="299">
        <v>0</v>
      </c>
      <c r="AK294" s="299">
        <v>0</v>
      </c>
      <c r="AL294" s="299">
        <v>0</v>
      </c>
      <c r="AM294" s="297">
        <v>0</v>
      </c>
      <c r="AN294" s="397">
        <v>1185500</v>
      </c>
      <c r="AO294" s="297">
        <v>294138</v>
      </c>
      <c r="AP294" s="297">
        <v>294138</v>
      </c>
      <c r="AQ294" s="297">
        <v>294138</v>
      </c>
      <c r="AR294" s="297">
        <v>151543</v>
      </c>
      <c r="AS294" s="297">
        <v>151543</v>
      </c>
      <c r="AT294" s="297">
        <v>0</v>
      </c>
      <c r="AU294" s="297">
        <v>1185500</v>
      </c>
      <c r="AV294" s="299">
        <v>3522403</v>
      </c>
      <c r="AW294" s="297">
        <v>1755544</v>
      </c>
      <c r="AX294" s="297">
        <v>908902</v>
      </c>
      <c r="AY294" s="297">
        <v>428978</v>
      </c>
      <c r="AZ294" s="297">
        <v>428978</v>
      </c>
      <c r="BA294" s="297">
        <v>0</v>
      </c>
      <c r="BB294" s="297">
        <v>0</v>
      </c>
      <c r="BC294" s="297">
        <v>3522403</v>
      </c>
      <c r="BD294" s="397">
        <v>20376</v>
      </c>
      <c r="BE294" s="297">
        <v>8449</v>
      </c>
      <c r="BF294" s="297">
        <v>7019</v>
      </c>
      <c r="BG294" s="297">
        <v>4908</v>
      </c>
      <c r="BH294" s="297">
        <v>0</v>
      </c>
      <c r="BI294" s="297">
        <v>0</v>
      </c>
      <c r="BJ294" s="297">
        <v>0</v>
      </c>
      <c r="BK294" s="297">
        <v>20376</v>
      </c>
      <c r="BL294" s="299">
        <v>27792</v>
      </c>
      <c r="BM294" s="297">
        <v>6948</v>
      </c>
      <c r="BN294" s="297">
        <v>6948</v>
      </c>
      <c r="BO294" s="297">
        <v>6948</v>
      </c>
      <c r="BP294" s="297">
        <v>6948</v>
      </c>
      <c r="BQ294" s="297">
        <v>0</v>
      </c>
      <c r="BR294" s="297">
        <v>0</v>
      </c>
      <c r="BS294" s="297">
        <v>27792</v>
      </c>
      <c r="BT294" s="397">
        <v>85572</v>
      </c>
      <c r="BU294" s="297">
        <v>17586</v>
      </c>
      <c r="BV294" s="297">
        <v>17586</v>
      </c>
      <c r="BW294" s="297">
        <v>17586</v>
      </c>
      <c r="BX294" s="297">
        <v>17586</v>
      </c>
      <c r="BY294" s="297">
        <v>15229</v>
      </c>
      <c r="BZ294" s="297">
        <v>0</v>
      </c>
      <c r="CA294" s="297">
        <v>85572</v>
      </c>
      <c r="CB294" s="299">
        <v>269804.31725610001</v>
      </c>
      <c r="CC294" s="297">
        <v>238997</v>
      </c>
      <c r="CD294" s="297">
        <v>18566</v>
      </c>
      <c r="CE294" s="297">
        <v>12241</v>
      </c>
      <c r="CF294" s="297">
        <v>0</v>
      </c>
      <c r="CG294" s="297">
        <v>0</v>
      </c>
      <c r="CH294" s="297">
        <v>0</v>
      </c>
      <c r="CI294" s="297">
        <v>269804.31725610001</v>
      </c>
    </row>
    <row r="295" spans="1:87">
      <c r="A295" s="295">
        <v>39500</v>
      </c>
      <c r="B295" s="296" t="s">
        <v>645</v>
      </c>
      <c r="C295" s="299">
        <v>-6107337</v>
      </c>
      <c r="D295" s="297">
        <v>-2629321</v>
      </c>
      <c r="E295" s="297">
        <v>-666551</v>
      </c>
      <c r="F295" s="297">
        <v>-1354331</v>
      </c>
      <c r="G295" s="297">
        <v>148969</v>
      </c>
      <c r="H295" s="297">
        <v>0</v>
      </c>
      <c r="I295" s="297">
        <v>-10608571</v>
      </c>
      <c r="J295" s="356">
        <v>54259244</v>
      </c>
      <c r="K295" s="357">
        <v>64540582</v>
      </c>
      <c r="L295" s="357">
        <v>45932517</v>
      </c>
      <c r="M295" s="357">
        <v>43940836</v>
      </c>
      <c r="N295" s="357">
        <v>67947561</v>
      </c>
      <c r="O295" s="356">
        <v>5352326</v>
      </c>
      <c r="P295" s="357">
        <v>2100474.5299999998</v>
      </c>
      <c r="Q295" s="357">
        <v>3251851.47</v>
      </c>
      <c r="R295" s="398">
        <v>6.6799999999999998E-2</v>
      </c>
      <c r="S295" s="399">
        <v>1.7550769E-3</v>
      </c>
      <c r="T295" s="400">
        <v>54259244</v>
      </c>
      <c r="U295" s="400">
        <v>31444229.49101796</v>
      </c>
      <c r="V295" s="401">
        <v>1.7255707924247006</v>
      </c>
      <c r="W295" s="401">
        <v>7.7152503694909322E-2</v>
      </c>
      <c r="X295" s="397">
        <v>1534608</v>
      </c>
      <c r="Y295" s="297">
        <v>812436</v>
      </c>
      <c r="Z295" s="297">
        <v>301199</v>
      </c>
      <c r="AA295" s="297">
        <v>301199</v>
      </c>
      <c r="AB295" s="297">
        <v>119774</v>
      </c>
      <c r="AC295" s="297">
        <v>0</v>
      </c>
      <c r="AD295" s="297">
        <v>0</v>
      </c>
      <c r="AE295" s="297">
        <v>1534608</v>
      </c>
      <c r="AF295" s="299">
        <v>2677509</v>
      </c>
      <c r="AG295" s="299">
        <v>625734</v>
      </c>
      <c r="AH295" s="299">
        <v>625734</v>
      </c>
      <c r="AI295" s="299">
        <v>475347</v>
      </c>
      <c r="AJ295" s="299">
        <v>475347</v>
      </c>
      <c r="AK295" s="299">
        <v>475347</v>
      </c>
      <c r="AL295" s="299">
        <v>0</v>
      </c>
      <c r="AM295" s="297">
        <v>2677509</v>
      </c>
      <c r="AN295" s="397">
        <v>4437939</v>
      </c>
      <c r="AO295" s="297">
        <v>1101110</v>
      </c>
      <c r="AP295" s="297">
        <v>1101110</v>
      </c>
      <c r="AQ295" s="297">
        <v>1101110</v>
      </c>
      <c r="AR295" s="297">
        <v>567305</v>
      </c>
      <c r="AS295" s="297">
        <v>567305</v>
      </c>
      <c r="AT295" s="297">
        <v>0</v>
      </c>
      <c r="AU295" s="297">
        <v>4437939</v>
      </c>
      <c r="AV295" s="299">
        <v>13186176</v>
      </c>
      <c r="AW295" s="297">
        <v>6571911</v>
      </c>
      <c r="AX295" s="297">
        <v>3402492</v>
      </c>
      <c r="AY295" s="297">
        <v>1605886</v>
      </c>
      <c r="AZ295" s="297">
        <v>1605886</v>
      </c>
      <c r="BA295" s="297">
        <v>0</v>
      </c>
      <c r="BB295" s="297">
        <v>0</v>
      </c>
      <c r="BC295" s="297">
        <v>13186176</v>
      </c>
      <c r="BD295" s="397">
        <v>76280</v>
      </c>
      <c r="BE295" s="297">
        <v>31630</v>
      </c>
      <c r="BF295" s="297">
        <v>26276</v>
      </c>
      <c r="BG295" s="297">
        <v>18374</v>
      </c>
      <c r="BH295" s="297">
        <v>0</v>
      </c>
      <c r="BI295" s="297">
        <v>0</v>
      </c>
      <c r="BJ295" s="297">
        <v>0</v>
      </c>
      <c r="BK295" s="297">
        <v>76280</v>
      </c>
      <c r="BL295" s="299">
        <v>104036</v>
      </c>
      <c r="BM295" s="297">
        <v>26009</v>
      </c>
      <c r="BN295" s="297">
        <v>26009</v>
      </c>
      <c r="BO295" s="297">
        <v>26009</v>
      </c>
      <c r="BP295" s="297">
        <v>26009</v>
      </c>
      <c r="BQ295" s="297">
        <v>0</v>
      </c>
      <c r="BR295" s="297">
        <v>0</v>
      </c>
      <c r="BS295" s="297">
        <v>104036</v>
      </c>
      <c r="BT295" s="397">
        <v>320339</v>
      </c>
      <c r="BU295" s="297">
        <v>65832</v>
      </c>
      <c r="BV295" s="297">
        <v>65832</v>
      </c>
      <c r="BW295" s="297">
        <v>65832</v>
      </c>
      <c r="BX295" s="297">
        <v>65832</v>
      </c>
      <c r="BY295" s="297">
        <v>57011</v>
      </c>
      <c r="BZ295" s="297">
        <v>0</v>
      </c>
      <c r="CA295" s="297">
        <v>320339</v>
      </c>
      <c r="CB295" s="299">
        <v>1010017.0951503901</v>
      </c>
      <c r="CC295" s="297">
        <v>894691</v>
      </c>
      <c r="CD295" s="297">
        <v>69503</v>
      </c>
      <c r="CE295" s="297">
        <v>45824</v>
      </c>
      <c r="CF295" s="297">
        <v>0</v>
      </c>
      <c r="CG295" s="297">
        <v>0</v>
      </c>
      <c r="CH295" s="297">
        <v>0</v>
      </c>
      <c r="CI295" s="297">
        <v>1010017.0951503901</v>
      </c>
    </row>
    <row r="296" spans="1:87">
      <c r="A296" s="295">
        <v>39501</v>
      </c>
      <c r="B296" s="296" t="s">
        <v>646</v>
      </c>
      <c r="C296" s="299">
        <v>-229708</v>
      </c>
      <c r="D296" s="297">
        <v>-117948</v>
      </c>
      <c r="E296" s="297">
        <v>-41413</v>
      </c>
      <c r="F296" s="297">
        <v>-7963</v>
      </c>
      <c r="G296" s="297">
        <v>38223</v>
      </c>
      <c r="H296" s="297">
        <v>0</v>
      </c>
      <c r="I296" s="297">
        <v>-358809</v>
      </c>
      <c r="J296" s="356">
        <v>1596382</v>
      </c>
      <c r="K296" s="357">
        <v>1898874</v>
      </c>
      <c r="L296" s="357">
        <v>1351398</v>
      </c>
      <c r="M296" s="357">
        <v>1292800</v>
      </c>
      <c r="N296" s="357">
        <v>1999112</v>
      </c>
      <c r="O296" s="356">
        <v>157473</v>
      </c>
      <c r="P296" s="357">
        <v>54783.21</v>
      </c>
      <c r="Q296" s="357">
        <v>102689.79000000001</v>
      </c>
      <c r="R296" s="398">
        <v>6.6799999999999998E-2</v>
      </c>
      <c r="S296" s="399">
        <v>5.16368E-5</v>
      </c>
      <c r="T296" s="400">
        <v>1596382</v>
      </c>
      <c r="U296" s="400">
        <v>820107.93413173652</v>
      </c>
      <c r="V296" s="401">
        <v>1.9465510984113563</v>
      </c>
      <c r="W296" s="401">
        <v>7.7152503694909322E-2</v>
      </c>
      <c r="X296" s="397">
        <v>111152</v>
      </c>
      <c r="Y296" s="297">
        <v>27031</v>
      </c>
      <c r="Z296" s="297">
        <v>21422</v>
      </c>
      <c r="AA296" s="297">
        <v>21422</v>
      </c>
      <c r="AB296" s="297">
        <v>21422</v>
      </c>
      <c r="AC296" s="297">
        <v>19855</v>
      </c>
      <c r="AD296" s="297">
        <v>0</v>
      </c>
      <c r="AE296" s="297">
        <v>111152</v>
      </c>
      <c r="AF296" s="299">
        <v>191468</v>
      </c>
      <c r="AG296" s="299">
        <v>71560</v>
      </c>
      <c r="AH296" s="299">
        <v>71560</v>
      </c>
      <c r="AI296" s="299">
        <v>48348</v>
      </c>
      <c r="AJ296" s="299">
        <v>0</v>
      </c>
      <c r="AK296" s="299">
        <v>0</v>
      </c>
      <c r="AL296" s="299">
        <v>0</v>
      </c>
      <c r="AM296" s="297">
        <v>191468</v>
      </c>
      <c r="AN296" s="397">
        <v>130570</v>
      </c>
      <c r="AO296" s="297">
        <v>32396</v>
      </c>
      <c r="AP296" s="297">
        <v>32396</v>
      </c>
      <c r="AQ296" s="297">
        <v>32396</v>
      </c>
      <c r="AR296" s="297">
        <v>16691</v>
      </c>
      <c r="AS296" s="297">
        <v>16691</v>
      </c>
      <c r="AT296" s="297">
        <v>0</v>
      </c>
      <c r="AU296" s="297">
        <v>130570</v>
      </c>
      <c r="AV296" s="299">
        <v>387956</v>
      </c>
      <c r="AW296" s="297">
        <v>193355</v>
      </c>
      <c r="AX296" s="297">
        <v>100106</v>
      </c>
      <c r="AY296" s="297">
        <v>47247</v>
      </c>
      <c r="AZ296" s="297">
        <v>47247</v>
      </c>
      <c r="BA296" s="297">
        <v>0</v>
      </c>
      <c r="BB296" s="297">
        <v>0</v>
      </c>
      <c r="BC296" s="297">
        <v>387956</v>
      </c>
      <c r="BD296" s="397">
        <v>2245</v>
      </c>
      <c r="BE296" s="297">
        <v>931</v>
      </c>
      <c r="BF296" s="297">
        <v>773</v>
      </c>
      <c r="BG296" s="297">
        <v>541</v>
      </c>
      <c r="BH296" s="297">
        <v>0</v>
      </c>
      <c r="BI296" s="297">
        <v>0</v>
      </c>
      <c r="BJ296" s="297">
        <v>0</v>
      </c>
      <c r="BK296" s="297">
        <v>2245</v>
      </c>
      <c r="BL296" s="299">
        <v>3060</v>
      </c>
      <c r="BM296" s="297">
        <v>765</v>
      </c>
      <c r="BN296" s="297">
        <v>765</v>
      </c>
      <c r="BO296" s="297">
        <v>765</v>
      </c>
      <c r="BP296" s="297">
        <v>765</v>
      </c>
      <c r="BQ296" s="297">
        <v>0</v>
      </c>
      <c r="BR296" s="297">
        <v>0</v>
      </c>
      <c r="BS296" s="297">
        <v>3060</v>
      </c>
      <c r="BT296" s="397">
        <v>9425</v>
      </c>
      <c r="BU296" s="297">
        <v>1937</v>
      </c>
      <c r="BV296" s="297">
        <v>1937</v>
      </c>
      <c r="BW296" s="297">
        <v>1937</v>
      </c>
      <c r="BX296" s="297">
        <v>1937</v>
      </c>
      <c r="BY296" s="297">
        <v>1677</v>
      </c>
      <c r="BZ296" s="297">
        <v>0</v>
      </c>
      <c r="CA296" s="297">
        <v>9425</v>
      </c>
      <c r="CB296" s="299">
        <v>29716.105738080001</v>
      </c>
      <c r="CC296" s="297">
        <v>26323</v>
      </c>
      <c r="CD296" s="297">
        <v>2045</v>
      </c>
      <c r="CE296" s="297">
        <v>1348</v>
      </c>
      <c r="CF296" s="297">
        <v>0</v>
      </c>
      <c r="CG296" s="297">
        <v>0</v>
      </c>
      <c r="CH296" s="297">
        <v>0</v>
      </c>
      <c r="CI296" s="297">
        <v>29716.105738080001</v>
      </c>
    </row>
    <row r="297" spans="1:87">
      <c r="A297" s="295">
        <v>39600</v>
      </c>
      <c r="B297" s="296" t="s">
        <v>647</v>
      </c>
      <c r="C297" s="299">
        <v>-21213074</v>
      </c>
      <c r="D297" s="297">
        <v>-11539965</v>
      </c>
      <c r="E297" s="297">
        <v>-5392866</v>
      </c>
      <c r="F297" s="297">
        <v>-6039974</v>
      </c>
      <c r="G297" s="297">
        <v>-1377710</v>
      </c>
      <c r="H297" s="297">
        <v>0</v>
      </c>
      <c r="I297" s="297">
        <v>-45563589</v>
      </c>
      <c r="J297" s="356">
        <v>158536898</v>
      </c>
      <c r="K297" s="357">
        <v>188577335</v>
      </c>
      <c r="L297" s="357">
        <v>134207523</v>
      </c>
      <c r="M297" s="357">
        <v>128388149</v>
      </c>
      <c r="N297" s="357">
        <v>198531986</v>
      </c>
      <c r="O297" s="356">
        <v>15638648</v>
      </c>
      <c r="P297" s="357">
        <v>6373639.5199999996</v>
      </c>
      <c r="Q297" s="357">
        <v>9265008.4800000004</v>
      </c>
      <c r="R297" s="398">
        <v>6.6799999999999998E-2</v>
      </c>
      <c r="S297" s="399">
        <v>5.1280561000000002E-3</v>
      </c>
      <c r="T297" s="400">
        <v>158536898</v>
      </c>
      <c r="U297" s="400">
        <v>95413765.26946108</v>
      </c>
      <c r="V297" s="401">
        <v>1.6615725996377027</v>
      </c>
      <c r="W297" s="401">
        <v>7.7152503694909322E-2</v>
      </c>
      <c r="X297" s="397">
        <v>2303258</v>
      </c>
      <c r="Y297" s="297">
        <v>2062955</v>
      </c>
      <c r="Z297" s="297">
        <v>80101</v>
      </c>
      <c r="AA297" s="297">
        <v>80101</v>
      </c>
      <c r="AB297" s="297">
        <v>80101</v>
      </c>
      <c r="AC297" s="297">
        <v>0</v>
      </c>
      <c r="AD297" s="297">
        <v>0</v>
      </c>
      <c r="AE297" s="297">
        <v>2303258</v>
      </c>
      <c r="AF297" s="299">
        <v>20209660</v>
      </c>
      <c r="AG297" s="299">
        <v>4885847</v>
      </c>
      <c r="AH297" s="299">
        <v>4885847</v>
      </c>
      <c r="AI297" s="299">
        <v>4034242</v>
      </c>
      <c r="AJ297" s="299">
        <v>3201862</v>
      </c>
      <c r="AK297" s="299">
        <v>3201862</v>
      </c>
      <c r="AL297" s="299">
        <v>0</v>
      </c>
      <c r="AM297" s="297">
        <v>20209660</v>
      </c>
      <c r="AN297" s="397">
        <v>12966953</v>
      </c>
      <c r="AO297" s="297">
        <v>3217267</v>
      </c>
      <c r="AP297" s="297">
        <v>3217267</v>
      </c>
      <c r="AQ297" s="297">
        <v>3217267</v>
      </c>
      <c r="AR297" s="297">
        <v>1657576</v>
      </c>
      <c r="AS297" s="297">
        <v>1657576</v>
      </c>
      <c r="AT297" s="297">
        <v>0</v>
      </c>
      <c r="AU297" s="297">
        <v>12966953</v>
      </c>
      <c r="AV297" s="299">
        <v>38527912</v>
      </c>
      <c r="AW297" s="297">
        <v>19202079</v>
      </c>
      <c r="AX297" s="297">
        <v>9941542</v>
      </c>
      <c r="AY297" s="297">
        <v>4692145</v>
      </c>
      <c r="AZ297" s="297">
        <v>4692145</v>
      </c>
      <c r="BA297" s="297">
        <v>0</v>
      </c>
      <c r="BB297" s="297">
        <v>0</v>
      </c>
      <c r="BC297" s="297">
        <v>38527912</v>
      </c>
      <c r="BD297" s="397">
        <v>222880</v>
      </c>
      <c r="BE297" s="297">
        <v>92419</v>
      </c>
      <c r="BF297" s="297">
        <v>76775</v>
      </c>
      <c r="BG297" s="297">
        <v>53686</v>
      </c>
      <c r="BH297" s="297">
        <v>0</v>
      </c>
      <c r="BI297" s="297">
        <v>0</v>
      </c>
      <c r="BJ297" s="297">
        <v>0</v>
      </c>
      <c r="BK297" s="297">
        <v>222880</v>
      </c>
      <c r="BL297" s="299">
        <v>303980</v>
      </c>
      <c r="BM297" s="297">
        <v>75995</v>
      </c>
      <c r="BN297" s="297">
        <v>75995</v>
      </c>
      <c r="BO297" s="297">
        <v>75995</v>
      </c>
      <c r="BP297" s="297">
        <v>75995</v>
      </c>
      <c r="BQ297" s="297">
        <v>0</v>
      </c>
      <c r="BR297" s="297">
        <v>0</v>
      </c>
      <c r="BS297" s="297">
        <v>303980</v>
      </c>
      <c r="BT297" s="397">
        <v>935979</v>
      </c>
      <c r="BU297" s="297">
        <v>192351</v>
      </c>
      <c r="BV297" s="297">
        <v>192351</v>
      </c>
      <c r="BW297" s="297">
        <v>192351</v>
      </c>
      <c r="BX297" s="297">
        <v>192351</v>
      </c>
      <c r="BY297" s="297">
        <v>166576</v>
      </c>
      <c r="BZ297" s="297">
        <v>0</v>
      </c>
      <c r="CA297" s="297">
        <v>935979</v>
      </c>
      <c r="CB297" s="299">
        <v>2951109.6214019102</v>
      </c>
      <c r="CC297" s="297">
        <v>2614145</v>
      </c>
      <c r="CD297" s="297">
        <v>203075</v>
      </c>
      <c r="CE297" s="297">
        <v>133889</v>
      </c>
      <c r="CF297" s="297">
        <v>0</v>
      </c>
      <c r="CG297" s="297">
        <v>0</v>
      </c>
      <c r="CH297" s="297">
        <v>0</v>
      </c>
      <c r="CI297" s="297">
        <v>2951109.6214019102</v>
      </c>
    </row>
    <row r="298" spans="1:87">
      <c r="A298" s="295">
        <v>39605</v>
      </c>
      <c r="B298" s="296" t="s">
        <v>648</v>
      </c>
      <c r="C298" s="299">
        <v>-2774347</v>
      </c>
      <c r="D298" s="297">
        <v>-809233</v>
      </c>
      <c r="E298" s="297">
        <v>-369324</v>
      </c>
      <c r="F298" s="297">
        <v>-417221</v>
      </c>
      <c r="G298" s="297">
        <v>454972</v>
      </c>
      <c r="H298" s="297">
        <v>0</v>
      </c>
      <c r="I298" s="297">
        <v>-3915153</v>
      </c>
      <c r="J298" s="356">
        <v>25448910</v>
      </c>
      <c r="K298" s="357">
        <v>30271108</v>
      </c>
      <c r="L298" s="357">
        <v>21543471</v>
      </c>
      <c r="M298" s="357">
        <v>20609325</v>
      </c>
      <c r="N298" s="357">
        <v>31869064</v>
      </c>
      <c r="O298" s="356">
        <v>2510372</v>
      </c>
      <c r="P298" s="357">
        <v>1000000.8200000001</v>
      </c>
      <c r="Q298" s="357">
        <v>1510371.18</v>
      </c>
      <c r="R298" s="398">
        <v>6.6799999999999998E-2</v>
      </c>
      <c r="S298" s="399">
        <v>8.2317390000000005E-4</v>
      </c>
      <c r="T298" s="400">
        <v>25448910</v>
      </c>
      <c r="U298" s="400">
        <v>14970072.155688625</v>
      </c>
      <c r="V298" s="401">
        <v>1.6999857940116487</v>
      </c>
      <c r="W298" s="401">
        <v>7.7152503694909322E-2</v>
      </c>
      <c r="X298" s="397">
        <v>1631051</v>
      </c>
      <c r="Y298" s="297">
        <v>572296</v>
      </c>
      <c r="Z298" s="297">
        <v>572296</v>
      </c>
      <c r="AA298" s="297">
        <v>162153</v>
      </c>
      <c r="AB298" s="297">
        <v>162153</v>
      </c>
      <c r="AC298" s="297">
        <v>162153</v>
      </c>
      <c r="AD298" s="297">
        <v>0</v>
      </c>
      <c r="AE298" s="297">
        <v>1631051</v>
      </c>
      <c r="AF298" s="299">
        <v>1106573</v>
      </c>
      <c r="AG298" s="299">
        <v>394585</v>
      </c>
      <c r="AH298" s="299">
        <v>300528</v>
      </c>
      <c r="AI298" s="299">
        <v>300528</v>
      </c>
      <c r="AJ298" s="299">
        <v>110932</v>
      </c>
      <c r="AK298" s="299">
        <v>0</v>
      </c>
      <c r="AL298" s="299">
        <v>0</v>
      </c>
      <c r="AM298" s="297">
        <v>1106573</v>
      </c>
      <c r="AN298" s="397">
        <v>2081502</v>
      </c>
      <c r="AO298" s="297">
        <v>516447</v>
      </c>
      <c r="AP298" s="297">
        <v>516447</v>
      </c>
      <c r="AQ298" s="297">
        <v>516447</v>
      </c>
      <c r="AR298" s="297">
        <v>266080</v>
      </c>
      <c r="AS298" s="297">
        <v>266080</v>
      </c>
      <c r="AT298" s="297">
        <v>0</v>
      </c>
      <c r="AU298" s="297">
        <v>2081502</v>
      </c>
      <c r="AV298" s="299">
        <v>6184638</v>
      </c>
      <c r="AW298" s="297">
        <v>3082386</v>
      </c>
      <c r="AX298" s="297">
        <v>1595852</v>
      </c>
      <c r="AY298" s="297">
        <v>753200</v>
      </c>
      <c r="AZ298" s="297">
        <v>753200</v>
      </c>
      <c r="BA298" s="297">
        <v>0</v>
      </c>
      <c r="BB298" s="297">
        <v>0</v>
      </c>
      <c r="BC298" s="297">
        <v>6184638</v>
      </c>
      <c r="BD298" s="397">
        <v>35777</v>
      </c>
      <c r="BE298" s="297">
        <v>14835</v>
      </c>
      <c r="BF298" s="297">
        <v>12324</v>
      </c>
      <c r="BG298" s="297">
        <v>8618</v>
      </c>
      <c r="BH298" s="297">
        <v>0</v>
      </c>
      <c r="BI298" s="297">
        <v>0</v>
      </c>
      <c r="BJ298" s="297">
        <v>0</v>
      </c>
      <c r="BK298" s="297">
        <v>35777</v>
      </c>
      <c r="BL298" s="299">
        <v>48796</v>
      </c>
      <c r="BM298" s="297">
        <v>12199</v>
      </c>
      <c r="BN298" s="297">
        <v>12199</v>
      </c>
      <c r="BO298" s="297">
        <v>12199</v>
      </c>
      <c r="BP298" s="297">
        <v>12199</v>
      </c>
      <c r="BQ298" s="297">
        <v>0</v>
      </c>
      <c r="BR298" s="297">
        <v>0</v>
      </c>
      <c r="BS298" s="297">
        <v>48796</v>
      </c>
      <c r="BT298" s="397">
        <v>150247</v>
      </c>
      <c r="BU298" s="297">
        <v>30877</v>
      </c>
      <c r="BV298" s="297">
        <v>30877</v>
      </c>
      <c r="BW298" s="297">
        <v>30877</v>
      </c>
      <c r="BX298" s="297">
        <v>30877</v>
      </c>
      <c r="BY298" s="297">
        <v>26739</v>
      </c>
      <c r="BZ298" s="297">
        <v>0</v>
      </c>
      <c r="CA298" s="297">
        <v>150247</v>
      </c>
      <c r="CB298" s="299">
        <v>473722.66781109001</v>
      </c>
      <c r="CC298" s="297">
        <v>419632</v>
      </c>
      <c r="CD298" s="297">
        <v>32598</v>
      </c>
      <c r="CE298" s="297">
        <v>21492</v>
      </c>
      <c r="CF298" s="297">
        <v>0</v>
      </c>
      <c r="CG298" s="297">
        <v>0</v>
      </c>
      <c r="CH298" s="297">
        <v>0</v>
      </c>
      <c r="CI298" s="297">
        <v>473722.66781109001</v>
      </c>
    </row>
    <row r="299" spans="1:87">
      <c r="A299" s="295">
        <v>39700</v>
      </c>
      <c r="B299" s="296" t="s">
        <v>649</v>
      </c>
      <c r="C299" s="299">
        <v>-13623300</v>
      </c>
      <c r="D299" s="297">
        <v>-7266668</v>
      </c>
      <c r="E299" s="297">
        <v>-2697367</v>
      </c>
      <c r="F299" s="297">
        <v>-2800274</v>
      </c>
      <c r="G299" s="297">
        <v>285838</v>
      </c>
      <c r="H299" s="297">
        <v>0</v>
      </c>
      <c r="I299" s="297">
        <v>-26101771</v>
      </c>
      <c r="J299" s="356">
        <v>91664450</v>
      </c>
      <c r="K299" s="357">
        <v>109033531</v>
      </c>
      <c r="L299" s="357">
        <v>77597449</v>
      </c>
      <c r="M299" s="357">
        <v>74232745</v>
      </c>
      <c r="N299" s="357">
        <v>114789211</v>
      </c>
      <c r="O299" s="356">
        <v>9042110</v>
      </c>
      <c r="P299" s="357">
        <v>3594027.03</v>
      </c>
      <c r="Q299" s="357">
        <v>5448082.9700000007</v>
      </c>
      <c r="R299" s="398">
        <v>6.6799999999999998E-2</v>
      </c>
      <c r="S299" s="399">
        <v>2.9649908000000001E-3</v>
      </c>
      <c r="T299" s="400">
        <v>91664450</v>
      </c>
      <c r="U299" s="400">
        <v>53802799.850299403</v>
      </c>
      <c r="V299" s="401">
        <v>1.7037115216131249</v>
      </c>
      <c r="W299" s="401">
        <v>7.7152503694909322E-2</v>
      </c>
      <c r="X299" s="397">
        <v>382730</v>
      </c>
      <c r="Y299" s="297">
        <v>382730</v>
      </c>
      <c r="Z299" s="297">
        <v>0</v>
      </c>
      <c r="AA299" s="297">
        <v>0</v>
      </c>
      <c r="AB299" s="297">
        <v>0</v>
      </c>
      <c r="AC299" s="297">
        <v>0</v>
      </c>
      <c r="AD299" s="297">
        <v>0</v>
      </c>
      <c r="AE299" s="297">
        <v>382730</v>
      </c>
      <c r="AF299" s="299">
        <v>10493391</v>
      </c>
      <c r="AG299" s="299">
        <v>3373010</v>
      </c>
      <c r="AH299" s="299">
        <v>3373010</v>
      </c>
      <c r="AI299" s="299">
        <v>1865511</v>
      </c>
      <c r="AJ299" s="299">
        <v>1112992</v>
      </c>
      <c r="AK299" s="299">
        <v>768868</v>
      </c>
      <c r="AL299" s="299">
        <v>0</v>
      </c>
      <c r="AM299" s="297">
        <v>10493391</v>
      </c>
      <c r="AN299" s="397">
        <v>7497363</v>
      </c>
      <c r="AO299" s="297">
        <v>1860192</v>
      </c>
      <c r="AP299" s="297">
        <v>1860192</v>
      </c>
      <c r="AQ299" s="297">
        <v>1860192</v>
      </c>
      <c r="AR299" s="297">
        <v>958394</v>
      </c>
      <c r="AS299" s="297">
        <v>958394</v>
      </c>
      <c r="AT299" s="297">
        <v>0</v>
      </c>
      <c r="AU299" s="297">
        <v>7497363</v>
      </c>
      <c r="AV299" s="299">
        <v>22276454</v>
      </c>
      <c r="AW299" s="297">
        <v>11102450</v>
      </c>
      <c r="AX299" s="297">
        <v>5748100</v>
      </c>
      <c r="AY299" s="297">
        <v>2712952</v>
      </c>
      <c r="AZ299" s="297">
        <v>2712952</v>
      </c>
      <c r="BA299" s="297">
        <v>0</v>
      </c>
      <c r="BB299" s="297">
        <v>0</v>
      </c>
      <c r="BC299" s="297">
        <v>22276454</v>
      </c>
      <c r="BD299" s="397">
        <v>128868</v>
      </c>
      <c r="BE299" s="297">
        <v>53436</v>
      </c>
      <c r="BF299" s="297">
        <v>44391</v>
      </c>
      <c r="BG299" s="297">
        <v>31041</v>
      </c>
      <c r="BH299" s="297">
        <v>0</v>
      </c>
      <c r="BI299" s="297">
        <v>0</v>
      </c>
      <c r="BJ299" s="297">
        <v>0</v>
      </c>
      <c r="BK299" s="297">
        <v>128868</v>
      </c>
      <c r="BL299" s="299">
        <v>175756</v>
      </c>
      <c r="BM299" s="297">
        <v>43939</v>
      </c>
      <c r="BN299" s="297">
        <v>43939</v>
      </c>
      <c r="BO299" s="297">
        <v>43939</v>
      </c>
      <c r="BP299" s="297">
        <v>43939</v>
      </c>
      <c r="BQ299" s="297">
        <v>0</v>
      </c>
      <c r="BR299" s="297">
        <v>0</v>
      </c>
      <c r="BS299" s="297">
        <v>175756</v>
      </c>
      <c r="BT299" s="397">
        <v>541174</v>
      </c>
      <c r="BU299" s="297">
        <v>111215</v>
      </c>
      <c r="BV299" s="297">
        <v>111215</v>
      </c>
      <c r="BW299" s="297">
        <v>111215</v>
      </c>
      <c r="BX299" s="297">
        <v>111215</v>
      </c>
      <c r="BY299" s="297">
        <v>96313</v>
      </c>
      <c r="BZ299" s="297">
        <v>0</v>
      </c>
      <c r="CA299" s="297">
        <v>541174</v>
      </c>
      <c r="CB299" s="299">
        <v>1706302.0970554801</v>
      </c>
      <c r="CC299" s="297">
        <v>1511473</v>
      </c>
      <c r="CD299" s="297">
        <v>117416</v>
      </c>
      <c r="CE299" s="297">
        <v>77413</v>
      </c>
      <c r="CF299" s="297">
        <v>0</v>
      </c>
      <c r="CG299" s="297">
        <v>0</v>
      </c>
      <c r="CH299" s="297">
        <v>0</v>
      </c>
      <c r="CI299" s="297">
        <v>1706302.0970554801</v>
      </c>
    </row>
    <row r="300" spans="1:87">
      <c r="A300" s="295">
        <v>39703</v>
      </c>
      <c r="B300" s="296" t="s">
        <v>650</v>
      </c>
      <c r="C300" s="299">
        <v>25628</v>
      </c>
      <c r="D300" s="297">
        <v>287783</v>
      </c>
      <c r="E300" s="297">
        <v>114868</v>
      </c>
      <c r="F300" s="297">
        <v>-183651</v>
      </c>
      <c r="G300" s="297">
        <v>79749</v>
      </c>
      <c r="H300" s="297">
        <v>0</v>
      </c>
      <c r="I300" s="297">
        <v>324377</v>
      </c>
      <c r="J300" s="356">
        <v>6951999</v>
      </c>
      <c r="K300" s="357">
        <v>8269301</v>
      </c>
      <c r="L300" s="357">
        <v>5885132</v>
      </c>
      <c r="M300" s="357">
        <v>5629947</v>
      </c>
      <c r="N300" s="357">
        <v>8705823</v>
      </c>
      <c r="O300" s="356">
        <v>685770</v>
      </c>
      <c r="P300" s="357">
        <v>224889.67</v>
      </c>
      <c r="Q300" s="357">
        <v>460880.32999999996</v>
      </c>
      <c r="R300" s="398">
        <v>6.6799999999999998E-2</v>
      </c>
      <c r="S300" s="399">
        <v>2.248703E-4</v>
      </c>
      <c r="T300" s="400">
        <v>6951999</v>
      </c>
      <c r="U300" s="400">
        <v>3366611.8263473054</v>
      </c>
      <c r="V300" s="401">
        <v>2.0649838349622729</v>
      </c>
      <c r="W300" s="401">
        <v>7.7152503694909322E-2</v>
      </c>
      <c r="X300" s="397">
        <v>1760150</v>
      </c>
      <c r="Y300" s="297">
        <v>887740</v>
      </c>
      <c r="Z300" s="297">
        <v>638769</v>
      </c>
      <c r="AA300" s="297">
        <v>233641</v>
      </c>
      <c r="AB300" s="297">
        <v>0</v>
      </c>
      <c r="AC300" s="297">
        <v>0</v>
      </c>
      <c r="AD300" s="297">
        <v>0</v>
      </c>
      <c r="AE300" s="297">
        <v>1760150</v>
      </c>
      <c r="AF300" s="299">
        <v>222978</v>
      </c>
      <c r="AG300" s="299">
        <v>55684</v>
      </c>
      <c r="AH300" s="299">
        <v>55684</v>
      </c>
      <c r="AI300" s="299">
        <v>55684</v>
      </c>
      <c r="AJ300" s="299">
        <v>55684</v>
      </c>
      <c r="AK300" s="299">
        <v>242</v>
      </c>
      <c r="AL300" s="299">
        <v>0</v>
      </c>
      <c r="AM300" s="297">
        <v>222978</v>
      </c>
      <c r="AN300" s="397">
        <v>568614</v>
      </c>
      <c r="AO300" s="297">
        <v>141080</v>
      </c>
      <c r="AP300" s="297">
        <v>141080</v>
      </c>
      <c r="AQ300" s="297">
        <v>141080</v>
      </c>
      <c r="AR300" s="297">
        <v>72686</v>
      </c>
      <c r="AS300" s="297">
        <v>72686</v>
      </c>
      <c r="AT300" s="297">
        <v>0</v>
      </c>
      <c r="AU300" s="297">
        <v>568614</v>
      </c>
      <c r="AV300" s="299">
        <v>1689487</v>
      </c>
      <c r="AW300" s="297">
        <v>842030</v>
      </c>
      <c r="AX300" s="297">
        <v>435946</v>
      </c>
      <c r="AY300" s="297">
        <v>205755</v>
      </c>
      <c r="AZ300" s="297">
        <v>205755</v>
      </c>
      <c r="BA300" s="297">
        <v>0</v>
      </c>
      <c r="BB300" s="297">
        <v>0</v>
      </c>
      <c r="BC300" s="297">
        <v>1689487</v>
      </c>
      <c r="BD300" s="397">
        <v>9774</v>
      </c>
      <c r="BE300" s="297">
        <v>4053</v>
      </c>
      <c r="BF300" s="297">
        <v>3367</v>
      </c>
      <c r="BG300" s="297">
        <v>2354</v>
      </c>
      <c r="BH300" s="297">
        <v>0</v>
      </c>
      <c r="BI300" s="297">
        <v>0</v>
      </c>
      <c r="BJ300" s="297">
        <v>0</v>
      </c>
      <c r="BK300" s="297">
        <v>9774</v>
      </c>
      <c r="BL300" s="299">
        <v>13328</v>
      </c>
      <c r="BM300" s="297">
        <v>3332</v>
      </c>
      <c r="BN300" s="297">
        <v>3332</v>
      </c>
      <c r="BO300" s="297">
        <v>3332</v>
      </c>
      <c r="BP300" s="297">
        <v>3332</v>
      </c>
      <c r="BQ300" s="297">
        <v>0</v>
      </c>
      <c r="BR300" s="297">
        <v>0</v>
      </c>
      <c r="BS300" s="297">
        <v>13328</v>
      </c>
      <c r="BT300" s="397">
        <v>41044</v>
      </c>
      <c r="BU300" s="297">
        <v>8435</v>
      </c>
      <c r="BV300" s="297">
        <v>8435</v>
      </c>
      <c r="BW300" s="297">
        <v>8435</v>
      </c>
      <c r="BX300" s="297">
        <v>8435</v>
      </c>
      <c r="BY300" s="297">
        <v>7305</v>
      </c>
      <c r="BZ300" s="297">
        <v>0</v>
      </c>
      <c r="CA300" s="297">
        <v>41044</v>
      </c>
      <c r="CB300" s="299">
        <v>129409.05734193001</v>
      </c>
      <c r="CC300" s="297">
        <v>114633</v>
      </c>
      <c r="CD300" s="297">
        <v>8905</v>
      </c>
      <c r="CE300" s="297">
        <v>5871</v>
      </c>
      <c r="CF300" s="297">
        <v>0</v>
      </c>
      <c r="CG300" s="297">
        <v>0</v>
      </c>
      <c r="CH300" s="297">
        <v>0</v>
      </c>
      <c r="CI300" s="297">
        <v>129409.05734193001</v>
      </c>
    </row>
    <row r="301" spans="1:87">
      <c r="A301" s="295">
        <v>39705</v>
      </c>
      <c r="B301" s="296" t="s">
        <v>651</v>
      </c>
      <c r="C301" s="299">
        <v>-2939539</v>
      </c>
      <c r="D301" s="297">
        <v>-911900</v>
      </c>
      <c r="E301" s="297">
        <v>-280071</v>
      </c>
      <c r="F301" s="297">
        <v>-474107</v>
      </c>
      <c r="G301" s="297">
        <v>235876</v>
      </c>
      <c r="H301" s="297">
        <v>0</v>
      </c>
      <c r="I301" s="297">
        <v>-4369741</v>
      </c>
      <c r="J301" s="356">
        <v>23221648</v>
      </c>
      <c r="K301" s="357">
        <v>27621813</v>
      </c>
      <c r="L301" s="357">
        <v>19658010</v>
      </c>
      <c r="M301" s="357">
        <v>18805619</v>
      </c>
      <c r="N301" s="357">
        <v>29079918</v>
      </c>
      <c r="O301" s="356">
        <v>2290667</v>
      </c>
      <c r="P301" s="357">
        <v>961497.85</v>
      </c>
      <c r="Q301" s="357">
        <v>1329169.1499999999</v>
      </c>
      <c r="R301" s="398">
        <v>6.6799999999999998E-2</v>
      </c>
      <c r="S301" s="399">
        <v>7.5113060000000001E-4</v>
      </c>
      <c r="T301" s="400">
        <v>23221648</v>
      </c>
      <c r="U301" s="400">
        <v>14393680.389221556</v>
      </c>
      <c r="V301" s="401">
        <v>1.6133224701438491</v>
      </c>
      <c r="W301" s="401">
        <v>7.7152503694909322E-2</v>
      </c>
      <c r="X301" s="397">
        <v>287654</v>
      </c>
      <c r="Y301" s="297">
        <v>143827</v>
      </c>
      <c r="Z301" s="297">
        <v>143827</v>
      </c>
      <c r="AA301" s="297">
        <v>0</v>
      </c>
      <c r="AB301" s="297">
        <v>0</v>
      </c>
      <c r="AC301" s="297">
        <v>0</v>
      </c>
      <c r="AD301" s="297">
        <v>0</v>
      </c>
      <c r="AE301" s="297">
        <v>287654</v>
      </c>
      <c r="AF301" s="299">
        <v>606315</v>
      </c>
      <c r="AG301" s="299">
        <v>389669</v>
      </c>
      <c r="AH301" s="299">
        <v>69334</v>
      </c>
      <c r="AI301" s="299">
        <v>69334</v>
      </c>
      <c r="AJ301" s="299">
        <v>46662</v>
      </c>
      <c r="AK301" s="299">
        <v>31316</v>
      </c>
      <c r="AL301" s="299">
        <v>0</v>
      </c>
      <c r="AM301" s="297">
        <v>606315</v>
      </c>
      <c r="AN301" s="397">
        <v>1899331</v>
      </c>
      <c r="AO301" s="297">
        <v>471248</v>
      </c>
      <c r="AP301" s="297">
        <v>471248</v>
      </c>
      <c r="AQ301" s="297">
        <v>471248</v>
      </c>
      <c r="AR301" s="297">
        <v>242793</v>
      </c>
      <c r="AS301" s="297">
        <v>242793</v>
      </c>
      <c r="AT301" s="297">
        <v>0</v>
      </c>
      <c r="AU301" s="297">
        <v>1899331</v>
      </c>
      <c r="AV301" s="299">
        <v>5643365</v>
      </c>
      <c r="AW301" s="297">
        <v>2812619</v>
      </c>
      <c r="AX301" s="297">
        <v>1456185</v>
      </c>
      <c r="AY301" s="297">
        <v>687281</v>
      </c>
      <c r="AZ301" s="297">
        <v>687281</v>
      </c>
      <c r="BA301" s="297">
        <v>0</v>
      </c>
      <c r="BB301" s="297">
        <v>0</v>
      </c>
      <c r="BC301" s="297">
        <v>5643365</v>
      </c>
      <c r="BD301" s="397">
        <v>32647</v>
      </c>
      <c r="BE301" s="297">
        <v>13537</v>
      </c>
      <c r="BF301" s="297">
        <v>11246</v>
      </c>
      <c r="BG301" s="297">
        <v>7864</v>
      </c>
      <c r="BH301" s="297">
        <v>0</v>
      </c>
      <c r="BI301" s="297">
        <v>0</v>
      </c>
      <c r="BJ301" s="297">
        <v>0</v>
      </c>
      <c r="BK301" s="297">
        <v>32647</v>
      </c>
      <c r="BL301" s="299">
        <v>44524</v>
      </c>
      <c r="BM301" s="297">
        <v>11131</v>
      </c>
      <c r="BN301" s="297">
        <v>11131</v>
      </c>
      <c r="BO301" s="297">
        <v>11131</v>
      </c>
      <c r="BP301" s="297">
        <v>11131</v>
      </c>
      <c r="BQ301" s="297">
        <v>0</v>
      </c>
      <c r="BR301" s="297">
        <v>0</v>
      </c>
      <c r="BS301" s="297">
        <v>44524</v>
      </c>
      <c r="BT301" s="397">
        <v>137097</v>
      </c>
      <c r="BU301" s="297">
        <v>28175</v>
      </c>
      <c r="BV301" s="297">
        <v>28175</v>
      </c>
      <c r="BW301" s="297">
        <v>28175</v>
      </c>
      <c r="BX301" s="297">
        <v>28175</v>
      </c>
      <c r="BY301" s="297">
        <v>24399</v>
      </c>
      <c r="BZ301" s="297">
        <v>0</v>
      </c>
      <c r="CA301" s="297">
        <v>137097</v>
      </c>
      <c r="CB301" s="299">
        <v>432262.96619285998</v>
      </c>
      <c r="CC301" s="297">
        <v>382906</v>
      </c>
      <c r="CD301" s="297">
        <v>29745</v>
      </c>
      <c r="CE301" s="297">
        <v>19611</v>
      </c>
      <c r="CF301" s="297">
        <v>0</v>
      </c>
      <c r="CG301" s="297">
        <v>0</v>
      </c>
      <c r="CH301" s="297">
        <v>0</v>
      </c>
      <c r="CI301" s="297">
        <v>432262.96619285998</v>
      </c>
    </row>
    <row r="302" spans="1:87">
      <c r="A302" s="295">
        <v>39800</v>
      </c>
      <c r="B302" s="296" t="s">
        <v>652</v>
      </c>
      <c r="C302" s="299">
        <v>-15036170</v>
      </c>
      <c r="D302" s="297">
        <v>-8092891</v>
      </c>
      <c r="E302" s="297">
        <v>-4496270</v>
      </c>
      <c r="F302" s="297">
        <v>-3461825</v>
      </c>
      <c r="G302" s="297">
        <v>473657</v>
      </c>
      <c r="H302" s="297">
        <v>0</v>
      </c>
      <c r="I302" s="297">
        <v>-30613499</v>
      </c>
      <c r="J302" s="356">
        <v>100381769</v>
      </c>
      <c r="K302" s="357">
        <v>119402656</v>
      </c>
      <c r="L302" s="357">
        <v>84976992</v>
      </c>
      <c r="M302" s="357">
        <v>81292303</v>
      </c>
      <c r="N302" s="357">
        <v>125705702</v>
      </c>
      <c r="O302" s="356">
        <v>9902018</v>
      </c>
      <c r="P302" s="357">
        <v>4075413.97</v>
      </c>
      <c r="Q302" s="357">
        <v>5826604.0299999993</v>
      </c>
      <c r="R302" s="398">
        <v>6.6799999999999998E-2</v>
      </c>
      <c r="S302" s="399">
        <v>3.2469624000000001E-3</v>
      </c>
      <c r="T302" s="400">
        <v>100381769</v>
      </c>
      <c r="U302" s="400">
        <v>61009191.167664677</v>
      </c>
      <c r="V302" s="401">
        <v>1.6453548568466039</v>
      </c>
      <c r="W302" s="401">
        <v>7.7152503694909322E-2</v>
      </c>
      <c r="X302" s="397">
        <v>436998</v>
      </c>
      <c r="Y302" s="297">
        <v>436998</v>
      </c>
      <c r="Z302" s="297">
        <v>0</v>
      </c>
      <c r="AA302" s="297">
        <v>0</v>
      </c>
      <c r="AB302" s="297">
        <v>0</v>
      </c>
      <c r="AC302" s="297">
        <v>0</v>
      </c>
      <c r="AD302" s="297">
        <v>0</v>
      </c>
      <c r="AE302" s="297">
        <v>436998</v>
      </c>
      <c r="AF302" s="299">
        <v>13538628</v>
      </c>
      <c r="AG302" s="299">
        <v>3828945</v>
      </c>
      <c r="AH302" s="299">
        <v>3828945</v>
      </c>
      <c r="AI302" s="299">
        <v>3585304</v>
      </c>
      <c r="AJ302" s="299">
        <v>1614082</v>
      </c>
      <c r="AK302" s="299">
        <v>681352</v>
      </c>
      <c r="AL302" s="299">
        <v>0</v>
      </c>
      <c r="AM302" s="297">
        <v>13538628</v>
      </c>
      <c r="AN302" s="397">
        <v>8210364</v>
      </c>
      <c r="AO302" s="297">
        <v>2037097</v>
      </c>
      <c r="AP302" s="297">
        <v>2037097</v>
      </c>
      <c r="AQ302" s="297">
        <v>2037097</v>
      </c>
      <c r="AR302" s="297">
        <v>1049537</v>
      </c>
      <c r="AS302" s="297">
        <v>1049537</v>
      </c>
      <c r="AT302" s="297">
        <v>0</v>
      </c>
      <c r="AU302" s="297">
        <v>8210364</v>
      </c>
      <c r="AV302" s="299">
        <v>24394952</v>
      </c>
      <c r="AW302" s="297">
        <v>12158297</v>
      </c>
      <c r="AX302" s="297">
        <v>6294746</v>
      </c>
      <c r="AY302" s="297">
        <v>2970954</v>
      </c>
      <c r="AZ302" s="297">
        <v>2970954</v>
      </c>
      <c r="BA302" s="297">
        <v>0</v>
      </c>
      <c r="BB302" s="297">
        <v>0</v>
      </c>
      <c r="BC302" s="297">
        <v>24394952</v>
      </c>
      <c r="BD302" s="397">
        <v>141123</v>
      </c>
      <c r="BE302" s="297">
        <v>58518</v>
      </c>
      <c r="BF302" s="297">
        <v>48612</v>
      </c>
      <c r="BG302" s="297">
        <v>33993</v>
      </c>
      <c r="BH302" s="297">
        <v>0</v>
      </c>
      <c r="BI302" s="297">
        <v>0</v>
      </c>
      <c r="BJ302" s="297">
        <v>0</v>
      </c>
      <c r="BK302" s="297">
        <v>141123</v>
      </c>
      <c r="BL302" s="299">
        <v>192472</v>
      </c>
      <c r="BM302" s="297">
        <v>48118</v>
      </c>
      <c r="BN302" s="297">
        <v>48118</v>
      </c>
      <c r="BO302" s="297">
        <v>48118</v>
      </c>
      <c r="BP302" s="297">
        <v>48118</v>
      </c>
      <c r="BQ302" s="297">
        <v>0</v>
      </c>
      <c r="BR302" s="297">
        <v>0</v>
      </c>
      <c r="BS302" s="297">
        <v>192472</v>
      </c>
      <c r="BT302" s="397">
        <v>592639</v>
      </c>
      <c r="BU302" s="297">
        <v>121792</v>
      </c>
      <c r="BV302" s="297">
        <v>121792</v>
      </c>
      <c r="BW302" s="297">
        <v>121792</v>
      </c>
      <c r="BX302" s="297">
        <v>121792</v>
      </c>
      <c r="BY302" s="297">
        <v>105472</v>
      </c>
      <c r="BZ302" s="297">
        <v>0</v>
      </c>
      <c r="CA302" s="297">
        <v>592639</v>
      </c>
      <c r="CB302" s="299">
        <v>1868571.9875354401</v>
      </c>
      <c r="CC302" s="297">
        <v>1655214</v>
      </c>
      <c r="CD302" s="297">
        <v>128583</v>
      </c>
      <c r="CE302" s="297">
        <v>84775</v>
      </c>
      <c r="CF302" s="297">
        <v>0</v>
      </c>
      <c r="CG302" s="297">
        <v>0</v>
      </c>
      <c r="CH302" s="297">
        <v>0</v>
      </c>
      <c r="CI302" s="297">
        <v>1868571.9875354401</v>
      </c>
    </row>
    <row r="303" spans="1:87">
      <c r="A303" s="295">
        <v>39805</v>
      </c>
      <c r="B303" s="296" t="s">
        <v>653</v>
      </c>
      <c r="C303" s="299">
        <v>-1613402</v>
      </c>
      <c r="D303" s="297">
        <v>-716758</v>
      </c>
      <c r="E303" s="297">
        <v>-261288</v>
      </c>
      <c r="F303" s="297">
        <v>-478791</v>
      </c>
      <c r="G303" s="297">
        <v>62533</v>
      </c>
      <c r="H303" s="297">
        <v>0</v>
      </c>
      <c r="I303" s="297">
        <v>-3007706</v>
      </c>
      <c r="J303" s="356">
        <v>11699994</v>
      </c>
      <c r="K303" s="357">
        <v>13916973</v>
      </c>
      <c r="L303" s="357">
        <v>9904491</v>
      </c>
      <c r="M303" s="357">
        <v>9475022</v>
      </c>
      <c r="N303" s="357">
        <v>14651624</v>
      </c>
      <c r="O303" s="356">
        <v>1154129</v>
      </c>
      <c r="P303" s="357">
        <v>491533.31</v>
      </c>
      <c r="Q303" s="357">
        <v>662595.68999999994</v>
      </c>
      <c r="R303" s="398">
        <v>6.6799999999999998E-2</v>
      </c>
      <c r="S303" s="399">
        <v>3.7844959999999998E-4</v>
      </c>
      <c r="T303" s="400">
        <v>11699994</v>
      </c>
      <c r="U303" s="400">
        <v>7358283.0838323357</v>
      </c>
      <c r="V303" s="401">
        <v>1.5900440179730646</v>
      </c>
      <c r="W303" s="401">
        <v>7.7152503694909322E-2</v>
      </c>
      <c r="X303" s="397">
        <v>324951</v>
      </c>
      <c r="Y303" s="297">
        <v>108317</v>
      </c>
      <c r="Z303" s="297">
        <v>108317</v>
      </c>
      <c r="AA303" s="297">
        <v>108317</v>
      </c>
      <c r="AB303" s="297">
        <v>0</v>
      </c>
      <c r="AC303" s="297">
        <v>0</v>
      </c>
      <c r="AD303" s="297">
        <v>0</v>
      </c>
      <c r="AE303" s="297">
        <v>324951</v>
      </c>
      <c r="AF303" s="299">
        <v>1291561</v>
      </c>
      <c r="AG303" s="299">
        <v>364527</v>
      </c>
      <c r="AH303" s="299">
        <v>328091</v>
      </c>
      <c r="AI303" s="299">
        <v>263427</v>
      </c>
      <c r="AJ303" s="299">
        <v>263427</v>
      </c>
      <c r="AK303" s="299">
        <v>72089</v>
      </c>
      <c r="AL303" s="299">
        <v>0</v>
      </c>
      <c r="AM303" s="297">
        <v>1291561</v>
      </c>
      <c r="AN303" s="397">
        <v>956959</v>
      </c>
      <c r="AO303" s="297">
        <v>237434</v>
      </c>
      <c r="AP303" s="297">
        <v>237434</v>
      </c>
      <c r="AQ303" s="297">
        <v>237434</v>
      </c>
      <c r="AR303" s="297">
        <v>122329</v>
      </c>
      <c r="AS303" s="297">
        <v>122329</v>
      </c>
      <c r="AT303" s="297">
        <v>0</v>
      </c>
      <c r="AU303" s="297">
        <v>956959</v>
      </c>
      <c r="AV303" s="299">
        <v>2843353</v>
      </c>
      <c r="AW303" s="297">
        <v>1417110</v>
      </c>
      <c r="AX303" s="297">
        <v>733684</v>
      </c>
      <c r="AY303" s="297">
        <v>346279</v>
      </c>
      <c r="AZ303" s="297">
        <v>346279</v>
      </c>
      <c r="BA303" s="297">
        <v>0</v>
      </c>
      <c r="BB303" s="297">
        <v>0</v>
      </c>
      <c r="BC303" s="297">
        <v>2843353</v>
      </c>
      <c r="BD303" s="397">
        <v>16449</v>
      </c>
      <c r="BE303" s="297">
        <v>6821</v>
      </c>
      <c r="BF303" s="297">
        <v>5666</v>
      </c>
      <c r="BG303" s="297">
        <v>3962</v>
      </c>
      <c r="BH303" s="297">
        <v>0</v>
      </c>
      <c r="BI303" s="297">
        <v>0</v>
      </c>
      <c r="BJ303" s="297">
        <v>0</v>
      </c>
      <c r="BK303" s="297">
        <v>16449</v>
      </c>
      <c r="BL303" s="299">
        <v>22432</v>
      </c>
      <c r="BM303" s="297">
        <v>5608</v>
      </c>
      <c r="BN303" s="297">
        <v>5608</v>
      </c>
      <c r="BO303" s="297">
        <v>5608</v>
      </c>
      <c r="BP303" s="297">
        <v>5608</v>
      </c>
      <c r="BQ303" s="297">
        <v>0</v>
      </c>
      <c r="BR303" s="297">
        <v>0</v>
      </c>
      <c r="BS303" s="297">
        <v>22432</v>
      </c>
      <c r="BT303" s="397">
        <v>69075</v>
      </c>
      <c r="BU303" s="297">
        <v>14195</v>
      </c>
      <c r="BV303" s="297">
        <v>14195</v>
      </c>
      <c r="BW303" s="297">
        <v>14195</v>
      </c>
      <c r="BX303" s="297">
        <v>14195</v>
      </c>
      <c r="BY303" s="297">
        <v>12293</v>
      </c>
      <c r="BZ303" s="297">
        <v>0</v>
      </c>
      <c r="CA303" s="297">
        <v>69075</v>
      </c>
      <c r="CB303" s="299">
        <v>217791.34900175998</v>
      </c>
      <c r="CC303" s="297">
        <v>192923</v>
      </c>
      <c r="CD303" s="297">
        <v>14987</v>
      </c>
      <c r="CE303" s="297">
        <v>9881</v>
      </c>
      <c r="CF303" s="297">
        <v>0</v>
      </c>
      <c r="CG303" s="297">
        <v>0</v>
      </c>
      <c r="CH303" s="297">
        <v>0</v>
      </c>
      <c r="CI303" s="297">
        <v>217791.34900175998</v>
      </c>
    </row>
    <row r="304" spans="1:87">
      <c r="A304" s="295">
        <v>39900</v>
      </c>
      <c r="B304" s="296" t="s">
        <v>654</v>
      </c>
      <c r="C304" s="299">
        <v>-7288032</v>
      </c>
      <c r="D304" s="297">
        <v>-4181854</v>
      </c>
      <c r="E304" s="297">
        <v>-2008106</v>
      </c>
      <c r="F304" s="297">
        <v>-1851863</v>
      </c>
      <c r="G304" s="297">
        <v>186391</v>
      </c>
      <c r="H304" s="297">
        <v>0</v>
      </c>
      <c r="I304" s="297">
        <v>-15143464</v>
      </c>
      <c r="J304" s="356">
        <v>50651091</v>
      </c>
      <c r="K304" s="357">
        <v>60248737</v>
      </c>
      <c r="L304" s="357">
        <v>42878078</v>
      </c>
      <c r="M304" s="357">
        <v>41018841</v>
      </c>
      <c r="N304" s="357">
        <v>63429157</v>
      </c>
      <c r="O304" s="356">
        <v>4996405</v>
      </c>
      <c r="P304" s="357">
        <v>2086399.05</v>
      </c>
      <c r="Q304" s="357">
        <v>2910005.95</v>
      </c>
      <c r="R304" s="398">
        <v>6.6799999999999998E-2</v>
      </c>
      <c r="S304" s="399">
        <v>1.6383671E-3</v>
      </c>
      <c r="T304" s="400">
        <v>50651091</v>
      </c>
      <c r="U304" s="400">
        <v>31233518.712574851</v>
      </c>
      <c r="V304" s="401">
        <v>1.6216901933501169</v>
      </c>
      <c r="W304" s="401">
        <v>7.7152503694909322E-2</v>
      </c>
      <c r="X304" s="397">
        <v>617796</v>
      </c>
      <c r="Y304" s="297">
        <v>617796</v>
      </c>
      <c r="Z304" s="297">
        <v>0</v>
      </c>
      <c r="AA304" s="297">
        <v>0</v>
      </c>
      <c r="AB304" s="297">
        <v>0</v>
      </c>
      <c r="AC304" s="297">
        <v>0</v>
      </c>
      <c r="AD304" s="297">
        <v>0</v>
      </c>
      <c r="AE304" s="297">
        <v>617796</v>
      </c>
      <c r="AF304" s="299">
        <v>6925042</v>
      </c>
      <c r="AG304" s="299">
        <v>2030333</v>
      </c>
      <c r="AH304" s="299">
        <v>2030333</v>
      </c>
      <c r="AI304" s="299">
        <v>1548447</v>
      </c>
      <c r="AJ304" s="299">
        <v>919520</v>
      </c>
      <c r="AK304" s="299">
        <v>396409</v>
      </c>
      <c r="AL304" s="299">
        <v>0</v>
      </c>
      <c r="AM304" s="297">
        <v>6925042</v>
      </c>
      <c r="AN304" s="397">
        <v>4142823</v>
      </c>
      <c r="AO304" s="297">
        <v>1027887</v>
      </c>
      <c r="AP304" s="297">
        <v>1027887</v>
      </c>
      <c r="AQ304" s="297">
        <v>1027887</v>
      </c>
      <c r="AR304" s="297">
        <v>529580</v>
      </c>
      <c r="AS304" s="297">
        <v>529580</v>
      </c>
      <c r="AT304" s="297">
        <v>0</v>
      </c>
      <c r="AU304" s="297">
        <v>4142823</v>
      </c>
      <c r="AV304" s="299">
        <v>12309316</v>
      </c>
      <c r="AW304" s="297">
        <v>6134889</v>
      </c>
      <c r="AX304" s="297">
        <v>3176232</v>
      </c>
      <c r="AY304" s="297">
        <v>1499098</v>
      </c>
      <c r="AZ304" s="297">
        <v>1499098</v>
      </c>
      <c r="BA304" s="297">
        <v>0</v>
      </c>
      <c r="BB304" s="297">
        <v>0</v>
      </c>
      <c r="BC304" s="297">
        <v>12309316</v>
      </c>
      <c r="BD304" s="397">
        <v>71208</v>
      </c>
      <c r="BE304" s="297">
        <v>29527</v>
      </c>
      <c r="BF304" s="297">
        <v>24529</v>
      </c>
      <c r="BG304" s="297">
        <v>17152</v>
      </c>
      <c r="BH304" s="297">
        <v>0</v>
      </c>
      <c r="BI304" s="297">
        <v>0</v>
      </c>
      <c r="BJ304" s="297">
        <v>0</v>
      </c>
      <c r="BK304" s="297">
        <v>71208</v>
      </c>
      <c r="BL304" s="299">
        <v>97120</v>
      </c>
      <c r="BM304" s="297">
        <v>24280</v>
      </c>
      <c r="BN304" s="297">
        <v>24280</v>
      </c>
      <c r="BO304" s="297">
        <v>24280</v>
      </c>
      <c r="BP304" s="297">
        <v>24280</v>
      </c>
      <c r="BQ304" s="297">
        <v>0</v>
      </c>
      <c r="BR304" s="297">
        <v>0</v>
      </c>
      <c r="BS304" s="297">
        <v>97120</v>
      </c>
      <c r="BT304" s="397">
        <v>299037</v>
      </c>
      <c r="BU304" s="297">
        <v>61454</v>
      </c>
      <c r="BV304" s="297">
        <v>61454</v>
      </c>
      <c r="BW304" s="297">
        <v>61454</v>
      </c>
      <c r="BX304" s="297">
        <v>61454</v>
      </c>
      <c r="BY304" s="297">
        <v>53219</v>
      </c>
      <c r="BZ304" s="297">
        <v>0</v>
      </c>
      <c r="CA304" s="297">
        <v>299037</v>
      </c>
      <c r="CB304" s="299">
        <v>942852.57764600997</v>
      </c>
      <c r="CC304" s="297">
        <v>835196</v>
      </c>
      <c r="CD304" s="297">
        <v>64881</v>
      </c>
      <c r="CE304" s="297">
        <v>42776</v>
      </c>
      <c r="CF304" s="297">
        <v>0</v>
      </c>
      <c r="CG304" s="297">
        <v>0</v>
      </c>
      <c r="CH304" s="297">
        <v>0</v>
      </c>
      <c r="CI304" s="297">
        <v>942852.57764600997</v>
      </c>
    </row>
    <row r="305" spans="1:87">
      <c r="A305" s="295">
        <v>40000</v>
      </c>
      <c r="B305" s="296" t="s">
        <v>655</v>
      </c>
      <c r="C305" s="299">
        <v>-9427752</v>
      </c>
      <c r="D305" s="297">
        <v>-622905</v>
      </c>
      <c r="E305" s="297">
        <v>5165982</v>
      </c>
      <c r="F305" s="297">
        <v>962207</v>
      </c>
      <c r="G305" s="297">
        <v>2114381</v>
      </c>
      <c r="H305" s="297">
        <v>0</v>
      </c>
      <c r="I305" s="297">
        <v>-1808087</v>
      </c>
      <c r="J305" s="356">
        <v>93777451</v>
      </c>
      <c r="K305" s="357">
        <v>111546914</v>
      </c>
      <c r="L305" s="357">
        <v>79386184</v>
      </c>
      <c r="M305" s="357">
        <v>75943919</v>
      </c>
      <c r="N305" s="357">
        <v>117435271</v>
      </c>
      <c r="O305" s="356">
        <v>9250544</v>
      </c>
      <c r="P305" s="357">
        <v>5236804.58</v>
      </c>
      <c r="Q305" s="357">
        <v>4013739.42</v>
      </c>
      <c r="R305" s="398">
        <v>6.6799999999999998E-2</v>
      </c>
      <c r="S305" s="399">
        <v>3.0333382000000001E-3</v>
      </c>
      <c r="T305" s="400">
        <v>93777451</v>
      </c>
      <c r="U305" s="400">
        <v>78395278.14371258</v>
      </c>
      <c r="V305" s="401">
        <v>1.1962130018607644</v>
      </c>
      <c r="W305" s="401">
        <v>7.7152503694909322E-2</v>
      </c>
      <c r="X305" s="397">
        <v>21774787</v>
      </c>
      <c r="Y305" s="297">
        <v>6017014</v>
      </c>
      <c r="Z305" s="297">
        <v>6017014</v>
      </c>
      <c r="AA305" s="297">
        <v>6017014</v>
      </c>
      <c r="AB305" s="297">
        <v>2688383</v>
      </c>
      <c r="AC305" s="297">
        <v>1035362</v>
      </c>
      <c r="AD305" s="297">
        <v>0</v>
      </c>
      <c r="AE305" s="297">
        <v>21774787</v>
      </c>
      <c r="AF305" s="299">
        <v>7223147</v>
      </c>
      <c r="AG305" s="299">
        <v>4566640</v>
      </c>
      <c r="AH305" s="299">
        <v>2656507</v>
      </c>
      <c r="AI305" s="299">
        <v>0</v>
      </c>
      <c r="AJ305" s="299">
        <v>0</v>
      </c>
      <c r="AK305" s="299">
        <v>0</v>
      </c>
      <c r="AL305" s="299">
        <v>0</v>
      </c>
      <c r="AM305" s="297">
        <v>7223147</v>
      </c>
      <c r="AN305" s="397">
        <v>7670188</v>
      </c>
      <c r="AO305" s="297">
        <v>1903072</v>
      </c>
      <c r="AP305" s="297">
        <v>1903072</v>
      </c>
      <c r="AQ305" s="297">
        <v>1903072</v>
      </c>
      <c r="AR305" s="297">
        <v>980486</v>
      </c>
      <c r="AS305" s="297">
        <v>980486</v>
      </c>
      <c r="AT305" s="297">
        <v>0</v>
      </c>
      <c r="AU305" s="297">
        <v>7670188</v>
      </c>
      <c r="AV305" s="299">
        <v>22789959</v>
      </c>
      <c r="AW305" s="297">
        <v>11358378</v>
      </c>
      <c r="AX305" s="297">
        <v>5880602</v>
      </c>
      <c r="AY305" s="297">
        <v>2775489</v>
      </c>
      <c r="AZ305" s="297">
        <v>2775489</v>
      </c>
      <c r="BA305" s="297">
        <v>0</v>
      </c>
      <c r="BB305" s="297">
        <v>0</v>
      </c>
      <c r="BC305" s="297">
        <v>22789959</v>
      </c>
      <c r="BD305" s="397">
        <v>131838</v>
      </c>
      <c r="BE305" s="297">
        <v>54668</v>
      </c>
      <c r="BF305" s="297">
        <v>45414</v>
      </c>
      <c r="BG305" s="297">
        <v>31756</v>
      </c>
      <c r="BH305" s="297">
        <v>0</v>
      </c>
      <c r="BI305" s="297">
        <v>0</v>
      </c>
      <c r="BJ305" s="297">
        <v>0</v>
      </c>
      <c r="BK305" s="297">
        <v>131838</v>
      </c>
      <c r="BL305" s="299">
        <v>179808</v>
      </c>
      <c r="BM305" s="297">
        <v>44952</v>
      </c>
      <c r="BN305" s="297">
        <v>44952</v>
      </c>
      <c r="BO305" s="297">
        <v>44952</v>
      </c>
      <c r="BP305" s="297">
        <v>44952</v>
      </c>
      <c r="BQ305" s="297">
        <v>0</v>
      </c>
      <c r="BR305" s="297">
        <v>0</v>
      </c>
      <c r="BS305" s="297">
        <v>179808</v>
      </c>
      <c r="BT305" s="397">
        <v>553648</v>
      </c>
      <c r="BU305" s="297">
        <v>113779</v>
      </c>
      <c r="BV305" s="297">
        <v>113779</v>
      </c>
      <c r="BW305" s="297">
        <v>113779</v>
      </c>
      <c r="BX305" s="297">
        <v>113779</v>
      </c>
      <c r="BY305" s="297">
        <v>98533</v>
      </c>
      <c r="BZ305" s="297">
        <v>0</v>
      </c>
      <c r="CA305" s="297">
        <v>553648</v>
      </c>
      <c r="CB305" s="299">
        <v>1745634.87068442</v>
      </c>
      <c r="CC305" s="297">
        <v>1546314</v>
      </c>
      <c r="CD305" s="297">
        <v>120123</v>
      </c>
      <c r="CE305" s="297">
        <v>79198</v>
      </c>
      <c r="CF305" s="297">
        <v>0</v>
      </c>
      <c r="CG305" s="297">
        <v>0</v>
      </c>
      <c r="CH305" s="297">
        <v>0</v>
      </c>
      <c r="CI305" s="297">
        <v>1745634.87068442</v>
      </c>
    </row>
    <row r="306" spans="1:87">
      <c r="A306" s="295">
        <v>51000</v>
      </c>
      <c r="B306" s="296" t="s">
        <v>656</v>
      </c>
      <c r="C306" s="299">
        <v>-107627665</v>
      </c>
      <c r="D306" s="297">
        <v>-40107151</v>
      </c>
      <c r="E306" s="297">
        <v>-4498075</v>
      </c>
      <c r="F306" s="297">
        <v>-9861672</v>
      </c>
      <c r="G306" s="297">
        <v>-580448</v>
      </c>
      <c r="H306" s="297">
        <v>0</v>
      </c>
      <c r="I306" s="297">
        <v>-162675011</v>
      </c>
      <c r="J306" s="356">
        <v>776589174</v>
      </c>
      <c r="K306" s="357">
        <v>923741534</v>
      </c>
      <c r="L306" s="357">
        <v>657412317</v>
      </c>
      <c r="M306" s="357">
        <v>628906256</v>
      </c>
      <c r="N306" s="357">
        <v>972504152</v>
      </c>
      <c r="O306" s="356">
        <v>76605541</v>
      </c>
      <c r="P306" s="357">
        <v>36073658.590000004</v>
      </c>
      <c r="Q306" s="357">
        <v>40531882.409999996</v>
      </c>
      <c r="R306" s="398">
        <v>6.6799999999999984E-2</v>
      </c>
      <c r="S306" s="399">
        <v>2.51196593E-2</v>
      </c>
      <c r="T306" s="400">
        <v>776589174</v>
      </c>
      <c r="U306" s="400">
        <v>540024829.19161689</v>
      </c>
      <c r="V306" s="401">
        <v>1.4380619779325796</v>
      </c>
      <c r="W306" s="401">
        <v>7.7152503694909322E-2</v>
      </c>
      <c r="X306" s="397">
        <v>55796548</v>
      </c>
      <c r="Y306" s="297">
        <v>13949137</v>
      </c>
      <c r="Z306" s="297">
        <v>13949137</v>
      </c>
      <c r="AA306" s="297">
        <v>13949137</v>
      </c>
      <c r="AB306" s="297">
        <v>13949137</v>
      </c>
      <c r="AC306" s="297">
        <v>0</v>
      </c>
      <c r="AD306" s="297">
        <v>0</v>
      </c>
      <c r="AE306" s="297">
        <v>55796548</v>
      </c>
      <c r="AF306" s="299">
        <v>82993493</v>
      </c>
      <c r="AG306" s="299">
        <v>31492937</v>
      </c>
      <c r="AH306" s="299">
        <v>21068881</v>
      </c>
      <c r="AI306" s="299">
        <v>11399653</v>
      </c>
      <c r="AJ306" s="299">
        <v>9516011</v>
      </c>
      <c r="AK306" s="299">
        <v>9516011</v>
      </c>
      <c r="AL306" s="299">
        <v>0</v>
      </c>
      <c r="AM306" s="297">
        <v>82993493</v>
      </c>
      <c r="AN306" s="397">
        <v>63518308</v>
      </c>
      <c r="AO306" s="297">
        <v>15759706</v>
      </c>
      <c r="AP306" s="297">
        <v>15759706</v>
      </c>
      <c r="AQ306" s="297">
        <v>15759706</v>
      </c>
      <c r="AR306" s="297">
        <v>8119595</v>
      </c>
      <c r="AS306" s="297">
        <v>8119595</v>
      </c>
      <c r="AT306" s="297">
        <v>0</v>
      </c>
      <c r="AU306" s="297">
        <v>63518308</v>
      </c>
      <c r="AV306" s="299">
        <v>188728047</v>
      </c>
      <c r="AW306" s="297">
        <v>94060924</v>
      </c>
      <c r="AX306" s="297">
        <v>48698403</v>
      </c>
      <c r="AY306" s="297">
        <v>22984361</v>
      </c>
      <c r="AZ306" s="297">
        <v>22984361</v>
      </c>
      <c r="BA306" s="297">
        <v>0</v>
      </c>
      <c r="BB306" s="297">
        <v>0</v>
      </c>
      <c r="BC306" s="297">
        <v>188728047</v>
      </c>
      <c r="BD306" s="397">
        <v>1091777</v>
      </c>
      <c r="BE306" s="297">
        <v>452713</v>
      </c>
      <c r="BF306" s="297">
        <v>376083</v>
      </c>
      <c r="BG306" s="297">
        <v>262981</v>
      </c>
      <c r="BH306" s="297">
        <v>0</v>
      </c>
      <c r="BI306" s="297">
        <v>0</v>
      </c>
      <c r="BJ306" s="297">
        <v>0</v>
      </c>
      <c r="BK306" s="297">
        <v>1091777</v>
      </c>
      <c r="BL306" s="299">
        <v>1489032</v>
      </c>
      <c r="BM306" s="297">
        <v>372258</v>
      </c>
      <c r="BN306" s="297">
        <v>372258</v>
      </c>
      <c r="BO306" s="297">
        <v>372258</v>
      </c>
      <c r="BP306" s="297">
        <v>372258</v>
      </c>
      <c r="BQ306" s="297">
        <v>0</v>
      </c>
      <c r="BR306" s="297">
        <v>0</v>
      </c>
      <c r="BS306" s="297">
        <v>1489032</v>
      </c>
      <c r="BT306" s="397">
        <v>4584870</v>
      </c>
      <c r="BU306" s="297">
        <v>942225</v>
      </c>
      <c r="BV306" s="297">
        <v>942225</v>
      </c>
      <c r="BW306" s="297">
        <v>942225</v>
      </c>
      <c r="BX306" s="297">
        <v>942225</v>
      </c>
      <c r="BY306" s="297">
        <v>815968</v>
      </c>
      <c r="BZ306" s="297">
        <v>0</v>
      </c>
      <c r="CA306" s="297">
        <v>4584870</v>
      </c>
      <c r="CB306" s="299">
        <v>14455939.40490783</v>
      </c>
      <c r="CC306" s="297">
        <v>12805327</v>
      </c>
      <c r="CD306" s="297">
        <v>994760</v>
      </c>
      <c r="CE306" s="297">
        <v>655852</v>
      </c>
      <c r="CF306" s="297">
        <v>0</v>
      </c>
      <c r="CG306" s="297">
        <v>0</v>
      </c>
      <c r="CH306" s="297">
        <v>0</v>
      </c>
      <c r="CI306" s="297">
        <v>14455939.40490783</v>
      </c>
    </row>
    <row r="307" spans="1:87">
      <c r="A307" s="295">
        <v>51000.1</v>
      </c>
      <c r="B307" s="296" t="s">
        <v>657</v>
      </c>
      <c r="C307" s="299">
        <v>16337</v>
      </c>
      <c r="D307" s="297">
        <v>62066</v>
      </c>
      <c r="E307" s="297">
        <v>44002</v>
      </c>
      <c r="F307" s="297">
        <v>-26259</v>
      </c>
      <c r="G307" s="297">
        <v>38539</v>
      </c>
      <c r="H307" s="297">
        <v>0</v>
      </c>
      <c r="I307" s="297">
        <v>134685</v>
      </c>
      <c r="J307" s="356">
        <v>719134</v>
      </c>
      <c r="K307" s="357">
        <v>855399</v>
      </c>
      <c r="L307" s="357">
        <v>608774</v>
      </c>
      <c r="M307" s="357">
        <v>582377</v>
      </c>
      <c r="N307" s="357">
        <v>900554</v>
      </c>
      <c r="O307" s="356">
        <v>70938</v>
      </c>
      <c r="P307" s="357">
        <v>60734</v>
      </c>
      <c r="Q307" s="357">
        <v>10204</v>
      </c>
      <c r="R307" s="398">
        <v>6.6799999999999998E-2</v>
      </c>
      <c r="S307" s="399">
        <v>2.32612E-5</v>
      </c>
      <c r="T307" s="400">
        <v>719134</v>
      </c>
      <c r="U307" s="400">
        <v>909191.61676646711</v>
      </c>
      <c r="V307" s="401">
        <v>0.79095977870714917</v>
      </c>
      <c r="W307" s="401">
        <v>7.7152503694909322E-2</v>
      </c>
      <c r="X307" s="397">
        <v>433288</v>
      </c>
      <c r="Y307" s="297">
        <v>143043</v>
      </c>
      <c r="Z307" s="297">
        <v>135900</v>
      </c>
      <c r="AA307" s="297">
        <v>93815</v>
      </c>
      <c r="AB307" s="297">
        <v>30265</v>
      </c>
      <c r="AC307" s="297">
        <v>30265</v>
      </c>
      <c r="AD307" s="297">
        <v>0</v>
      </c>
      <c r="AE307" s="297">
        <v>433288</v>
      </c>
      <c r="AF307" s="299">
        <v>173148</v>
      </c>
      <c r="AG307" s="299">
        <v>43287</v>
      </c>
      <c r="AH307" s="299">
        <v>43287</v>
      </c>
      <c r="AI307" s="299">
        <v>43287</v>
      </c>
      <c r="AJ307" s="299">
        <v>43287</v>
      </c>
      <c r="AK307" s="299">
        <v>0</v>
      </c>
      <c r="AL307" s="299">
        <v>0</v>
      </c>
      <c r="AM307" s="297">
        <v>173148</v>
      </c>
      <c r="AN307" s="397">
        <v>58819</v>
      </c>
      <c r="AO307" s="297">
        <v>14594</v>
      </c>
      <c r="AP307" s="297">
        <v>14594</v>
      </c>
      <c r="AQ307" s="297">
        <v>14594</v>
      </c>
      <c r="AR307" s="297">
        <v>7519</v>
      </c>
      <c r="AS307" s="297">
        <v>7519</v>
      </c>
      <c r="AT307" s="297">
        <v>0</v>
      </c>
      <c r="AU307" s="297">
        <v>58819</v>
      </c>
      <c r="AV307" s="299">
        <v>174765</v>
      </c>
      <c r="AW307" s="297">
        <v>87102</v>
      </c>
      <c r="AX307" s="297">
        <v>45095</v>
      </c>
      <c r="AY307" s="297">
        <v>21284</v>
      </c>
      <c r="AZ307" s="297">
        <v>21284</v>
      </c>
      <c r="BA307" s="297">
        <v>0</v>
      </c>
      <c r="BB307" s="297">
        <v>0</v>
      </c>
      <c r="BC307" s="297">
        <v>174765</v>
      </c>
      <c r="BD307" s="397">
        <v>1011</v>
      </c>
      <c r="BE307" s="297">
        <v>419</v>
      </c>
      <c r="BF307" s="297">
        <v>348</v>
      </c>
      <c r="BG307" s="297">
        <v>244</v>
      </c>
      <c r="BH307" s="297">
        <v>0</v>
      </c>
      <c r="BI307" s="297">
        <v>0</v>
      </c>
      <c r="BJ307" s="297">
        <v>0</v>
      </c>
      <c r="BK307" s="297">
        <v>1011</v>
      </c>
      <c r="BL307" s="299">
        <v>1380</v>
      </c>
      <c r="BM307" s="297">
        <v>345</v>
      </c>
      <c r="BN307" s="297">
        <v>345</v>
      </c>
      <c r="BO307" s="297">
        <v>345</v>
      </c>
      <c r="BP307" s="297">
        <v>345</v>
      </c>
      <c r="BQ307" s="297">
        <v>0</v>
      </c>
      <c r="BR307" s="297">
        <v>0</v>
      </c>
      <c r="BS307" s="297">
        <v>1380</v>
      </c>
      <c r="BT307" s="397">
        <v>4246</v>
      </c>
      <c r="BU307" s="297">
        <v>873</v>
      </c>
      <c r="BV307" s="297">
        <v>873</v>
      </c>
      <c r="BW307" s="297">
        <v>873</v>
      </c>
      <c r="BX307" s="297">
        <v>873</v>
      </c>
      <c r="BY307" s="297">
        <v>756</v>
      </c>
      <c r="BZ307" s="297">
        <v>0</v>
      </c>
      <c r="CA307" s="297">
        <v>4246</v>
      </c>
      <c r="CB307" s="299">
        <v>13386.42748572</v>
      </c>
      <c r="CC307" s="297">
        <v>11858</v>
      </c>
      <c r="CD307" s="297">
        <v>921</v>
      </c>
      <c r="CE307" s="297">
        <v>607</v>
      </c>
      <c r="CF307" s="297">
        <v>0</v>
      </c>
      <c r="CG307" s="297">
        <v>0</v>
      </c>
      <c r="CH307" s="297">
        <v>0</v>
      </c>
      <c r="CI307" s="297">
        <v>13386.42748572</v>
      </c>
    </row>
    <row r="308" spans="1:87">
      <c r="A308" s="295">
        <v>51000.2</v>
      </c>
      <c r="B308" s="296" t="s">
        <v>658</v>
      </c>
      <c r="C308" s="299">
        <v>-1673440</v>
      </c>
      <c r="D308" s="297">
        <v>-106691</v>
      </c>
      <c r="E308" s="297">
        <v>352225</v>
      </c>
      <c r="F308" s="297">
        <v>34064</v>
      </c>
      <c r="G308" s="297">
        <v>279701</v>
      </c>
      <c r="H308" s="297">
        <v>0</v>
      </c>
      <c r="I308" s="297">
        <v>-1114141</v>
      </c>
      <c r="J308" s="356">
        <v>22409715</v>
      </c>
      <c r="K308" s="357">
        <v>26656030</v>
      </c>
      <c r="L308" s="357">
        <v>18970677</v>
      </c>
      <c r="M308" s="357">
        <v>18148090</v>
      </c>
      <c r="N308" s="357">
        <v>28063153</v>
      </c>
      <c r="O308" s="356">
        <v>2210575</v>
      </c>
      <c r="P308" s="357">
        <v>938614</v>
      </c>
      <c r="Q308" s="357">
        <v>1271961</v>
      </c>
      <c r="R308" s="398">
        <v>6.6799999999999998E-2</v>
      </c>
      <c r="S308" s="399">
        <v>7.2486770000000005E-4</v>
      </c>
      <c r="T308" s="400">
        <v>22409715</v>
      </c>
      <c r="U308" s="400">
        <v>14051107.784431139</v>
      </c>
      <c r="V308" s="401">
        <v>1.5948717598501618</v>
      </c>
      <c r="W308" s="401">
        <v>7.7152503694909322E-2</v>
      </c>
      <c r="X308" s="397">
        <v>2795294</v>
      </c>
      <c r="Y308" s="297">
        <v>926073</v>
      </c>
      <c r="Z308" s="297">
        <v>845213</v>
      </c>
      <c r="AA308" s="297">
        <v>555594</v>
      </c>
      <c r="AB308" s="297">
        <v>446563</v>
      </c>
      <c r="AC308" s="297">
        <v>21851</v>
      </c>
      <c r="AD308" s="297">
        <v>0</v>
      </c>
      <c r="AE308" s="297">
        <v>2795294</v>
      </c>
      <c r="AF308" s="299">
        <v>0</v>
      </c>
      <c r="AG308" s="299">
        <v>0</v>
      </c>
      <c r="AH308" s="299">
        <v>0</v>
      </c>
      <c r="AI308" s="299">
        <v>0</v>
      </c>
      <c r="AJ308" s="299">
        <v>0</v>
      </c>
      <c r="AK308" s="299">
        <v>0</v>
      </c>
      <c r="AL308" s="299">
        <v>0</v>
      </c>
      <c r="AM308" s="297">
        <v>0</v>
      </c>
      <c r="AN308" s="397">
        <v>1832922</v>
      </c>
      <c r="AO308" s="297">
        <v>454771</v>
      </c>
      <c r="AP308" s="297">
        <v>454771</v>
      </c>
      <c r="AQ308" s="297">
        <v>454771</v>
      </c>
      <c r="AR308" s="297">
        <v>234304</v>
      </c>
      <c r="AS308" s="297">
        <v>234304</v>
      </c>
      <c r="AT308" s="297">
        <v>0</v>
      </c>
      <c r="AU308" s="297">
        <v>1832922</v>
      </c>
      <c r="AV308" s="299">
        <v>5446048</v>
      </c>
      <c r="AW308" s="297">
        <v>2714277</v>
      </c>
      <c r="AX308" s="297">
        <v>1405270</v>
      </c>
      <c r="AY308" s="297">
        <v>663250</v>
      </c>
      <c r="AZ308" s="297">
        <v>663250</v>
      </c>
      <c r="BA308" s="297">
        <v>0</v>
      </c>
      <c r="BB308" s="297">
        <v>0</v>
      </c>
      <c r="BC308" s="297">
        <v>5446048</v>
      </c>
      <c r="BD308" s="397">
        <v>31505</v>
      </c>
      <c r="BE308" s="297">
        <v>13064</v>
      </c>
      <c r="BF308" s="297">
        <v>10852</v>
      </c>
      <c r="BG308" s="297">
        <v>7589</v>
      </c>
      <c r="BH308" s="297">
        <v>0</v>
      </c>
      <c r="BI308" s="297">
        <v>0</v>
      </c>
      <c r="BJ308" s="297">
        <v>0</v>
      </c>
      <c r="BK308" s="297">
        <v>31505</v>
      </c>
      <c r="BL308" s="299">
        <v>42968</v>
      </c>
      <c r="BM308" s="297">
        <v>10742</v>
      </c>
      <c r="BN308" s="297">
        <v>10742</v>
      </c>
      <c r="BO308" s="297">
        <v>10742</v>
      </c>
      <c r="BP308" s="297">
        <v>10742</v>
      </c>
      <c r="BQ308" s="297">
        <v>0</v>
      </c>
      <c r="BR308" s="297">
        <v>0</v>
      </c>
      <c r="BS308" s="297">
        <v>42968</v>
      </c>
      <c r="BT308" s="397">
        <v>132304</v>
      </c>
      <c r="BU308" s="297">
        <v>27189</v>
      </c>
      <c r="BV308" s="297">
        <v>27189</v>
      </c>
      <c r="BW308" s="297">
        <v>27189</v>
      </c>
      <c r="BX308" s="297">
        <v>27189</v>
      </c>
      <c r="BY308" s="297">
        <v>23546</v>
      </c>
      <c r="BZ308" s="297">
        <v>0</v>
      </c>
      <c r="CA308" s="297">
        <v>132304</v>
      </c>
      <c r="CB308" s="299">
        <v>417149.11108587001</v>
      </c>
      <c r="CC308" s="297">
        <v>369518</v>
      </c>
      <c r="CD308" s="297">
        <v>28705</v>
      </c>
      <c r="CE308" s="297">
        <v>18926</v>
      </c>
      <c r="CF308" s="297">
        <v>0</v>
      </c>
      <c r="CG308" s="297">
        <v>0</v>
      </c>
      <c r="CH308" s="297">
        <v>0</v>
      </c>
      <c r="CI308" s="297">
        <v>417149.11108587001</v>
      </c>
    </row>
    <row r="309" spans="1:87">
      <c r="A309" s="295">
        <v>60000</v>
      </c>
      <c r="B309" s="296" t="s">
        <v>659</v>
      </c>
      <c r="C309" s="299">
        <v>-454828</v>
      </c>
      <c r="D309" s="297">
        <v>70428</v>
      </c>
      <c r="E309" s="297">
        <v>240270</v>
      </c>
      <c r="F309" s="297">
        <v>18246</v>
      </c>
      <c r="G309" s="297">
        <v>145965</v>
      </c>
      <c r="H309" s="297">
        <v>0</v>
      </c>
      <c r="I309" s="297">
        <v>20081</v>
      </c>
      <c r="J309" s="356">
        <v>4430829</v>
      </c>
      <c r="K309" s="357">
        <v>5270407</v>
      </c>
      <c r="L309" s="357">
        <v>3750866</v>
      </c>
      <c r="M309" s="357">
        <v>3588224</v>
      </c>
      <c r="N309" s="357">
        <v>5548622</v>
      </c>
      <c r="O309" s="356">
        <v>437073</v>
      </c>
      <c r="P309" s="357">
        <v>241509.9</v>
      </c>
      <c r="Q309" s="357">
        <v>195563.1</v>
      </c>
      <c r="R309" s="398">
        <v>6.6799999999999998E-2</v>
      </c>
      <c r="S309" s="399">
        <v>1.4332019999999999E-4</v>
      </c>
      <c r="T309" s="400">
        <v>4430829</v>
      </c>
      <c r="U309" s="400">
        <v>3615417.6646706588</v>
      </c>
      <c r="V309" s="401">
        <v>1.2255372438148497</v>
      </c>
      <c r="W309" s="401">
        <v>7.7152503694909322E-2</v>
      </c>
      <c r="X309" s="397">
        <v>1036228</v>
      </c>
      <c r="Y309" s="297">
        <v>280480</v>
      </c>
      <c r="Z309" s="297">
        <v>280480</v>
      </c>
      <c r="AA309" s="297">
        <v>280480</v>
      </c>
      <c r="AB309" s="297">
        <v>99805</v>
      </c>
      <c r="AC309" s="297">
        <v>94983</v>
      </c>
      <c r="AD309" s="297">
        <v>0</v>
      </c>
      <c r="AE309" s="297">
        <v>1036228</v>
      </c>
      <c r="AF309" s="299">
        <v>243177</v>
      </c>
      <c r="AG309" s="299">
        <v>221335</v>
      </c>
      <c r="AH309" s="299">
        <v>21842</v>
      </c>
      <c r="AI309" s="299">
        <v>0</v>
      </c>
      <c r="AJ309" s="299">
        <v>0</v>
      </c>
      <c r="AK309" s="299">
        <v>0</v>
      </c>
      <c r="AL309" s="299">
        <v>0</v>
      </c>
      <c r="AM309" s="297">
        <v>243177</v>
      </c>
      <c r="AN309" s="397">
        <v>362404</v>
      </c>
      <c r="AO309" s="297">
        <v>89917</v>
      </c>
      <c r="AP309" s="297">
        <v>89917</v>
      </c>
      <c r="AQ309" s="297">
        <v>89917</v>
      </c>
      <c r="AR309" s="297">
        <v>46326</v>
      </c>
      <c r="AS309" s="297">
        <v>46326</v>
      </c>
      <c r="AT309" s="297">
        <v>0</v>
      </c>
      <c r="AU309" s="297">
        <v>362404</v>
      </c>
      <c r="AV309" s="299">
        <v>1076788</v>
      </c>
      <c r="AW309" s="297">
        <v>536665</v>
      </c>
      <c r="AX309" s="297">
        <v>277849</v>
      </c>
      <c r="AY309" s="297">
        <v>131137</v>
      </c>
      <c r="AZ309" s="297">
        <v>131137</v>
      </c>
      <c r="BA309" s="297">
        <v>0</v>
      </c>
      <c r="BB309" s="297">
        <v>0</v>
      </c>
      <c r="BC309" s="297">
        <v>1076788</v>
      </c>
      <c r="BD309" s="397">
        <v>6229</v>
      </c>
      <c r="BE309" s="297">
        <v>2583</v>
      </c>
      <c r="BF309" s="297">
        <v>2146</v>
      </c>
      <c r="BG309" s="297">
        <v>1500</v>
      </c>
      <c r="BH309" s="297">
        <v>0</v>
      </c>
      <c r="BI309" s="297">
        <v>0</v>
      </c>
      <c r="BJ309" s="297">
        <v>0</v>
      </c>
      <c r="BK309" s="297">
        <v>6229</v>
      </c>
      <c r="BL309" s="299">
        <v>8496</v>
      </c>
      <c r="BM309" s="297">
        <v>2124</v>
      </c>
      <c r="BN309" s="297">
        <v>2124</v>
      </c>
      <c r="BO309" s="297">
        <v>2124</v>
      </c>
      <c r="BP309" s="297">
        <v>2124</v>
      </c>
      <c r="BQ309" s="297">
        <v>0</v>
      </c>
      <c r="BR309" s="297">
        <v>0</v>
      </c>
      <c r="BS309" s="297">
        <v>8496</v>
      </c>
      <c r="BT309" s="397">
        <v>26159</v>
      </c>
      <c r="BU309" s="297">
        <v>5376</v>
      </c>
      <c r="BV309" s="297">
        <v>5376</v>
      </c>
      <c r="BW309" s="297">
        <v>5376</v>
      </c>
      <c r="BX309" s="297">
        <v>5376</v>
      </c>
      <c r="BY309" s="297">
        <v>4656</v>
      </c>
      <c r="BZ309" s="297">
        <v>0</v>
      </c>
      <c r="CA309" s="297">
        <v>26159</v>
      </c>
      <c r="CB309" s="299">
        <v>82478.352988619998</v>
      </c>
      <c r="CC309" s="297">
        <v>73061</v>
      </c>
      <c r="CD309" s="297">
        <v>5676</v>
      </c>
      <c r="CE309" s="297">
        <v>3742</v>
      </c>
      <c r="CF309" s="297">
        <v>0</v>
      </c>
      <c r="CG309" s="297">
        <v>0</v>
      </c>
      <c r="CH309" s="297">
        <v>0</v>
      </c>
      <c r="CI309" s="297">
        <v>82478.352988619998</v>
      </c>
    </row>
    <row r="310" spans="1:87">
      <c r="A310" s="295">
        <v>90901</v>
      </c>
      <c r="B310" s="296" t="s">
        <v>660</v>
      </c>
      <c r="C310" s="299">
        <v>-2145760</v>
      </c>
      <c r="D310" s="297">
        <v>-1000696</v>
      </c>
      <c r="E310" s="297">
        <v>88598</v>
      </c>
      <c r="F310" s="297">
        <v>-582983</v>
      </c>
      <c r="G310" s="297">
        <v>348697</v>
      </c>
      <c r="H310" s="297">
        <v>0</v>
      </c>
      <c r="I310" s="297">
        <v>-3292144</v>
      </c>
      <c r="J310" s="356">
        <v>25554499</v>
      </c>
      <c r="K310" s="357">
        <v>30396705</v>
      </c>
      <c r="L310" s="357">
        <v>21632857</v>
      </c>
      <c r="M310" s="357">
        <v>20694834</v>
      </c>
      <c r="N310" s="357">
        <v>32001291</v>
      </c>
      <c r="O310" s="356">
        <v>2520787</v>
      </c>
      <c r="P310" s="357">
        <v>1024291.1</v>
      </c>
      <c r="Q310" s="357">
        <v>1496495.9</v>
      </c>
      <c r="R310" s="398">
        <v>6.6799999999999998E-2</v>
      </c>
      <c r="S310" s="399">
        <v>8.2658929999999996E-4</v>
      </c>
      <c r="T310" s="400">
        <v>25554499</v>
      </c>
      <c r="U310" s="400">
        <v>15333699.101796407</v>
      </c>
      <c r="V310" s="401">
        <v>1.6665580060199683</v>
      </c>
      <c r="W310" s="401">
        <v>7.7152503694909322E-2</v>
      </c>
      <c r="X310" s="397">
        <v>2306377</v>
      </c>
      <c r="Y310" s="297">
        <v>1221521</v>
      </c>
      <c r="Z310" s="297">
        <v>487765</v>
      </c>
      <c r="AA310" s="297">
        <v>487765</v>
      </c>
      <c r="AB310" s="297">
        <v>54663</v>
      </c>
      <c r="AC310" s="297">
        <v>54663</v>
      </c>
      <c r="AD310" s="297">
        <v>0</v>
      </c>
      <c r="AE310" s="297">
        <v>2306377</v>
      </c>
      <c r="AF310" s="299">
        <v>1140470</v>
      </c>
      <c r="AG310" s="299">
        <v>402975</v>
      </c>
      <c r="AH310" s="299">
        <v>402975</v>
      </c>
      <c r="AI310" s="299">
        <v>167260</v>
      </c>
      <c r="AJ310" s="299">
        <v>167260</v>
      </c>
      <c r="AK310" s="299">
        <v>0</v>
      </c>
      <c r="AL310" s="299">
        <v>0</v>
      </c>
      <c r="AM310" s="297">
        <v>1140470</v>
      </c>
      <c r="AN310" s="397">
        <v>2090138</v>
      </c>
      <c r="AO310" s="297">
        <v>518590</v>
      </c>
      <c r="AP310" s="297">
        <v>518590</v>
      </c>
      <c r="AQ310" s="297">
        <v>518590</v>
      </c>
      <c r="AR310" s="297">
        <v>267184</v>
      </c>
      <c r="AS310" s="297">
        <v>267184</v>
      </c>
      <c r="AT310" s="297">
        <v>0</v>
      </c>
      <c r="AU310" s="297">
        <v>2090138</v>
      </c>
      <c r="AV310" s="299">
        <v>6210299</v>
      </c>
      <c r="AW310" s="297">
        <v>3095175</v>
      </c>
      <c r="AX310" s="297">
        <v>1602473</v>
      </c>
      <c r="AY310" s="297">
        <v>756325</v>
      </c>
      <c r="AZ310" s="297">
        <v>756325</v>
      </c>
      <c r="BA310" s="297">
        <v>0</v>
      </c>
      <c r="BB310" s="297">
        <v>0</v>
      </c>
      <c r="BC310" s="297">
        <v>6210299</v>
      </c>
      <c r="BD310" s="397">
        <v>35926</v>
      </c>
      <c r="BE310" s="297">
        <v>14897</v>
      </c>
      <c r="BF310" s="297">
        <v>12375</v>
      </c>
      <c r="BG310" s="297">
        <v>8654</v>
      </c>
      <c r="BH310" s="297">
        <v>0</v>
      </c>
      <c r="BI310" s="297">
        <v>0</v>
      </c>
      <c r="BJ310" s="297">
        <v>0</v>
      </c>
      <c r="BK310" s="297">
        <v>35926</v>
      </c>
      <c r="BL310" s="299">
        <v>49000</v>
      </c>
      <c r="BM310" s="297">
        <v>12250</v>
      </c>
      <c r="BN310" s="297">
        <v>12250</v>
      </c>
      <c r="BO310" s="297">
        <v>12250</v>
      </c>
      <c r="BP310" s="297">
        <v>12250</v>
      </c>
      <c r="BQ310" s="297">
        <v>0</v>
      </c>
      <c r="BR310" s="297">
        <v>0</v>
      </c>
      <c r="BS310" s="297">
        <v>49000</v>
      </c>
      <c r="BT310" s="397">
        <v>150870</v>
      </c>
      <c r="BU310" s="297">
        <v>31005</v>
      </c>
      <c r="BV310" s="297">
        <v>31005</v>
      </c>
      <c r="BW310" s="297">
        <v>31005</v>
      </c>
      <c r="BX310" s="297">
        <v>31005</v>
      </c>
      <c r="BY310" s="297">
        <v>26850</v>
      </c>
      <c r="BZ310" s="297">
        <v>0</v>
      </c>
      <c r="CA310" s="297">
        <v>150870</v>
      </c>
      <c r="CB310" s="299">
        <v>475688.17279082997</v>
      </c>
      <c r="CC310" s="297">
        <v>421373</v>
      </c>
      <c r="CD310" s="297">
        <v>32734</v>
      </c>
      <c r="CE310" s="297">
        <v>21582</v>
      </c>
      <c r="CF310" s="297">
        <v>0</v>
      </c>
      <c r="CG310" s="297">
        <v>0</v>
      </c>
      <c r="CH310" s="297">
        <v>0</v>
      </c>
      <c r="CI310" s="297">
        <v>475688.17279082997</v>
      </c>
    </row>
    <row r="311" spans="1:87">
      <c r="A311" s="295">
        <v>91041</v>
      </c>
      <c r="B311" s="296" t="s">
        <v>661</v>
      </c>
      <c r="C311" s="299">
        <v>-357094</v>
      </c>
      <c r="D311" s="297">
        <v>-126171</v>
      </c>
      <c r="E311" s="297">
        <v>2427</v>
      </c>
      <c r="F311" s="297">
        <v>-101068</v>
      </c>
      <c r="G311" s="297">
        <v>250</v>
      </c>
      <c r="H311" s="297">
        <v>0</v>
      </c>
      <c r="I311" s="297">
        <v>-581656</v>
      </c>
      <c r="J311" s="356">
        <v>5012027</v>
      </c>
      <c r="K311" s="357">
        <v>5961733</v>
      </c>
      <c r="L311" s="357">
        <v>4242872</v>
      </c>
      <c r="M311" s="357">
        <v>4058896</v>
      </c>
      <c r="N311" s="357">
        <v>6276442</v>
      </c>
      <c r="O311" s="356">
        <v>494404</v>
      </c>
      <c r="P311" s="357">
        <v>184059.4</v>
      </c>
      <c r="Q311" s="357">
        <v>310344.59999999998</v>
      </c>
      <c r="R311" s="398">
        <v>6.6799999999999998E-2</v>
      </c>
      <c r="S311" s="399">
        <v>1.6211970000000001E-4</v>
      </c>
      <c r="T311" s="400">
        <v>5012027</v>
      </c>
      <c r="U311" s="400">
        <v>2755380.2395209582</v>
      </c>
      <c r="V311" s="401">
        <v>1.8189964956964979</v>
      </c>
      <c r="W311" s="401">
        <v>7.7152503694909322E-2</v>
      </c>
      <c r="X311" s="397">
        <v>579800</v>
      </c>
      <c r="Y311" s="297">
        <v>281717</v>
      </c>
      <c r="Z311" s="297">
        <v>144145</v>
      </c>
      <c r="AA311" s="297">
        <v>105330</v>
      </c>
      <c r="AB311" s="297">
        <v>48608</v>
      </c>
      <c r="AC311" s="297">
        <v>0</v>
      </c>
      <c r="AD311" s="297">
        <v>0</v>
      </c>
      <c r="AE311" s="297">
        <v>579800</v>
      </c>
      <c r="AF311" s="299">
        <v>287095</v>
      </c>
      <c r="AG311" s="299">
        <v>57419</v>
      </c>
      <c r="AH311" s="299">
        <v>57419</v>
      </c>
      <c r="AI311" s="299">
        <v>57419</v>
      </c>
      <c r="AJ311" s="299">
        <v>57419</v>
      </c>
      <c r="AK311" s="299">
        <v>57419</v>
      </c>
      <c r="AL311" s="299">
        <v>0</v>
      </c>
      <c r="AM311" s="297">
        <v>287095</v>
      </c>
      <c r="AN311" s="397">
        <v>409941</v>
      </c>
      <c r="AO311" s="297">
        <v>101712</v>
      </c>
      <c r="AP311" s="297">
        <v>101712</v>
      </c>
      <c r="AQ311" s="297">
        <v>101712</v>
      </c>
      <c r="AR311" s="297">
        <v>52403</v>
      </c>
      <c r="AS311" s="297">
        <v>52403</v>
      </c>
      <c r="AT311" s="297">
        <v>0</v>
      </c>
      <c r="AU311" s="297">
        <v>409941</v>
      </c>
      <c r="AV311" s="299">
        <v>1218031</v>
      </c>
      <c r="AW311" s="297">
        <v>607060</v>
      </c>
      <c r="AX311" s="297">
        <v>314294</v>
      </c>
      <c r="AY311" s="297">
        <v>148339</v>
      </c>
      <c r="AZ311" s="297">
        <v>148339</v>
      </c>
      <c r="BA311" s="297">
        <v>0</v>
      </c>
      <c r="BB311" s="297">
        <v>0</v>
      </c>
      <c r="BC311" s="297">
        <v>1218031</v>
      </c>
      <c r="BD311" s="397">
        <v>7046</v>
      </c>
      <c r="BE311" s="297">
        <v>2922</v>
      </c>
      <c r="BF311" s="297">
        <v>2427</v>
      </c>
      <c r="BG311" s="297">
        <v>1697</v>
      </c>
      <c r="BH311" s="297">
        <v>0</v>
      </c>
      <c r="BI311" s="297">
        <v>0</v>
      </c>
      <c r="BJ311" s="297">
        <v>0</v>
      </c>
      <c r="BK311" s="297">
        <v>7046</v>
      </c>
      <c r="BL311" s="299">
        <v>9612</v>
      </c>
      <c r="BM311" s="297">
        <v>2403</v>
      </c>
      <c r="BN311" s="297">
        <v>2403</v>
      </c>
      <c r="BO311" s="297">
        <v>2403</v>
      </c>
      <c r="BP311" s="297">
        <v>2403</v>
      </c>
      <c r="BQ311" s="297">
        <v>0</v>
      </c>
      <c r="BR311" s="297">
        <v>0</v>
      </c>
      <c r="BS311" s="297">
        <v>9612</v>
      </c>
      <c r="BT311" s="397">
        <v>29590</v>
      </c>
      <c r="BU311" s="297">
        <v>6081</v>
      </c>
      <c r="BV311" s="297">
        <v>6081</v>
      </c>
      <c r="BW311" s="297">
        <v>6081</v>
      </c>
      <c r="BX311" s="297">
        <v>6081</v>
      </c>
      <c r="BY311" s="297">
        <v>5266</v>
      </c>
      <c r="BZ311" s="297">
        <v>0</v>
      </c>
      <c r="CA311" s="297">
        <v>29590</v>
      </c>
      <c r="CB311" s="299">
        <v>93297.147527070003</v>
      </c>
      <c r="CC311" s="297">
        <v>82644</v>
      </c>
      <c r="CD311" s="297">
        <v>6420</v>
      </c>
      <c r="CE311" s="297">
        <v>4233</v>
      </c>
      <c r="CF311" s="297">
        <v>0</v>
      </c>
      <c r="CG311" s="297">
        <v>0</v>
      </c>
      <c r="CH311" s="297">
        <v>0</v>
      </c>
      <c r="CI311" s="297">
        <v>93297.147527070003</v>
      </c>
    </row>
    <row r="312" spans="1:87">
      <c r="A312" s="295">
        <v>91111</v>
      </c>
      <c r="B312" s="296" t="s">
        <v>662</v>
      </c>
      <c r="C312" s="299">
        <v>-190595</v>
      </c>
      <c r="D312" s="297">
        <v>-95739</v>
      </c>
      <c r="E312" s="297">
        <v>37361</v>
      </c>
      <c r="F312" s="297">
        <v>20707</v>
      </c>
      <c r="G312" s="297">
        <v>137394</v>
      </c>
      <c r="H312" s="297">
        <v>0</v>
      </c>
      <c r="I312" s="297">
        <v>-90872</v>
      </c>
      <c r="J312" s="356">
        <v>2723636</v>
      </c>
      <c r="K312" s="357">
        <v>3239725</v>
      </c>
      <c r="L312" s="357">
        <v>2305662</v>
      </c>
      <c r="M312" s="357">
        <v>2205686</v>
      </c>
      <c r="N312" s="357">
        <v>3410745</v>
      </c>
      <c r="O312" s="356">
        <v>268669</v>
      </c>
      <c r="P312" s="357">
        <v>104729.32</v>
      </c>
      <c r="Q312" s="357">
        <v>163939.68</v>
      </c>
      <c r="R312" s="398">
        <v>6.6799999999999998E-2</v>
      </c>
      <c r="S312" s="399">
        <v>8.8099100000000005E-5</v>
      </c>
      <c r="T312" s="400">
        <v>2723636</v>
      </c>
      <c r="U312" s="400">
        <v>1567804.1916167666</v>
      </c>
      <c r="V312" s="401">
        <v>1.7372296965166965</v>
      </c>
      <c r="W312" s="401">
        <v>7.7152503694909322E-2</v>
      </c>
      <c r="X312" s="397">
        <v>635666</v>
      </c>
      <c r="Y312" s="297">
        <v>211446</v>
      </c>
      <c r="Z312" s="297">
        <v>106055</v>
      </c>
      <c r="AA312" s="297">
        <v>106055</v>
      </c>
      <c r="AB312" s="297">
        <v>106055</v>
      </c>
      <c r="AC312" s="297">
        <v>106055</v>
      </c>
      <c r="AD312" s="297">
        <v>0</v>
      </c>
      <c r="AE312" s="297">
        <v>635666</v>
      </c>
      <c r="AF312" s="299">
        <v>251393</v>
      </c>
      <c r="AG312" s="299">
        <v>86101</v>
      </c>
      <c r="AH312" s="299">
        <v>86101</v>
      </c>
      <c r="AI312" s="299">
        <v>43977</v>
      </c>
      <c r="AJ312" s="299">
        <v>35214</v>
      </c>
      <c r="AK312" s="299">
        <v>0</v>
      </c>
      <c r="AL312" s="299">
        <v>0</v>
      </c>
      <c r="AM312" s="297">
        <v>251393</v>
      </c>
      <c r="AN312" s="397">
        <v>222770</v>
      </c>
      <c r="AO312" s="297">
        <v>55272</v>
      </c>
      <c r="AP312" s="297">
        <v>55272</v>
      </c>
      <c r="AQ312" s="297">
        <v>55272</v>
      </c>
      <c r="AR312" s="297">
        <v>28477</v>
      </c>
      <c r="AS312" s="297">
        <v>28477</v>
      </c>
      <c r="AT312" s="297">
        <v>0</v>
      </c>
      <c r="AU312" s="297">
        <v>222770</v>
      </c>
      <c r="AV312" s="299">
        <v>661903</v>
      </c>
      <c r="AW312" s="297">
        <v>329888</v>
      </c>
      <c r="AX312" s="297">
        <v>170794</v>
      </c>
      <c r="AY312" s="297">
        <v>80610</v>
      </c>
      <c r="AZ312" s="297">
        <v>80610</v>
      </c>
      <c r="BA312" s="297">
        <v>0</v>
      </c>
      <c r="BB312" s="297">
        <v>0</v>
      </c>
      <c r="BC312" s="297">
        <v>661903</v>
      </c>
      <c r="BD312" s="397">
        <v>3829</v>
      </c>
      <c r="BE312" s="297">
        <v>1588</v>
      </c>
      <c r="BF312" s="297">
        <v>1319</v>
      </c>
      <c r="BG312" s="297">
        <v>922</v>
      </c>
      <c r="BH312" s="297">
        <v>0</v>
      </c>
      <c r="BI312" s="297">
        <v>0</v>
      </c>
      <c r="BJ312" s="297">
        <v>0</v>
      </c>
      <c r="BK312" s="297">
        <v>3829</v>
      </c>
      <c r="BL312" s="299">
        <v>5224</v>
      </c>
      <c r="BM312" s="297">
        <v>1306</v>
      </c>
      <c r="BN312" s="297">
        <v>1306</v>
      </c>
      <c r="BO312" s="297">
        <v>1306</v>
      </c>
      <c r="BP312" s="297">
        <v>1306</v>
      </c>
      <c r="BQ312" s="297">
        <v>0</v>
      </c>
      <c r="BR312" s="297">
        <v>0</v>
      </c>
      <c r="BS312" s="297">
        <v>5224</v>
      </c>
      <c r="BT312" s="397">
        <v>16080</v>
      </c>
      <c r="BU312" s="297">
        <v>3305</v>
      </c>
      <c r="BV312" s="297">
        <v>3305</v>
      </c>
      <c r="BW312" s="297">
        <v>3305</v>
      </c>
      <c r="BX312" s="297">
        <v>3305</v>
      </c>
      <c r="BY312" s="297">
        <v>2862</v>
      </c>
      <c r="BZ312" s="297">
        <v>0</v>
      </c>
      <c r="CA312" s="297">
        <v>16080</v>
      </c>
      <c r="CB312" s="299">
        <v>50699.543175210005</v>
      </c>
      <c r="CC312" s="297">
        <v>44911</v>
      </c>
      <c r="CD312" s="297">
        <v>3489</v>
      </c>
      <c r="CE312" s="297">
        <v>2300</v>
      </c>
      <c r="CF312" s="297">
        <v>0</v>
      </c>
      <c r="CG312" s="297">
        <v>0</v>
      </c>
      <c r="CH312" s="297">
        <v>0</v>
      </c>
      <c r="CI312" s="297">
        <v>50699.543175210005</v>
      </c>
    </row>
    <row r="313" spans="1:87">
      <c r="A313" s="295">
        <v>91151</v>
      </c>
      <c r="B313" s="296" t="s">
        <v>663</v>
      </c>
      <c r="C313" s="299">
        <v>-630771</v>
      </c>
      <c r="D313" s="297">
        <v>-286673</v>
      </c>
      <c r="E313" s="297">
        <v>61338</v>
      </c>
      <c r="F313" s="297">
        <v>-61503</v>
      </c>
      <c r="G313" s="297">
        <v>147181</v>
      </c>
      <c r="H313" s="297">
        <v>0</v>
      </c>
      <c r="I313" s="297">
        <v>-770428</v>
      </c>
      <c r="J313" s="356">
        <v>7408270</v>
      </c>
      <c r="K313" s="357">
        <v>8812029</v>
      </c>
      <c r="L313" s="357">
        <v>6271382</v>
      </c>
      <c r="M313" s="357">
        <v>5999449</v>
      </c>
      <c r="N313" s="357">
        <v>9277200</v>
      </c>
      <c r="O313" s="356">
        <v>730778</v>
      </c>
      <c r="P313" s="357">
        <v>259169.03999999998</v>
      </c>
      <c r="Q313" s="357">
        <v>471608.96</v>
      </c>
      <c r="R313" s="398">
        <v>6.6799999999999998E-2</v>
      </c>
      <c r="S313" s="399">
        <v>2.3962890000000001E-4</v>
      </c>
      <c r="T313" s="400">
        <v>7408270</v>
      </c>
      <c r="U313" s="400">
        <v>3879776.0479041915</v>
      </c>
      <c r="V313" s="401">
        <v>1.9094581513285693</v>
      </c>
      <c r="W313" s="401">
        <v>7.7152503694909322E-2</v>
      </c>
      <c r="X313" s="397">
        <v>723080</v>
      </c>
      <c r="Y313" s="297">
        <v>329142</v>
      </c>
      <c r="Z313" s="297">
        <v>128568</v>
      </c>
      <c r="AA313" s="297">
        <v>128568</v>
      </c>
      <c r="AB313" s="297">
        <v>74862</v>
      </c>
      <c r="AC313" s="297">
        <v>61940</v>
      </c>
      <c r="AD313" s="297">
        <v>0</v>
      </c>
      <c r="AE313" s="297">
        <v>723080</v>
      </c>
      <c r="AF313" s="299">
        <v>201116</v>
      </c>
      <c r="AG313" s="299">
        <v>100558</v>
      </c>
      <c r="AH313" s="299">
        <v>100558</v>
      </c>
      <c r="AI313" s="299">
        <v>0</v>
      </c>
      <c r="AJ313" s="299">
        <v>0</v>
      </c>
      <c r="AK313" s="299">
        <v>0</v>
      </c>
      <c r="AL313" s="299">
        <v>0</v>
      </c>
      <c r="AM313" s="297">
        <v>201116</v>
      </c>
      <c r="AN313" s="397">
        <v>605933</v>
      </c>
      <c r="AO313" s="297">
        <v>150340</v>
      </c>
      <c r="AP313" s="297">
        <v>150340</v>
      </c>
      <c r="AQ313" s="297">
        <v>150340</v>
      </c>
      <c r="AR313" s="297">
        <v>77457</v>
      </c>
      <c r="AS313" s="297">
        <v>77457</v>
      </c>
      <c r="AT313" s="297">
        <v>0</v>
      </c>
      <c r="AU313" s="297">
        <v>605933</v>
      </c>
      <c r="AV313" s="299">
        <v>1800371</v>
      </c>
      <c r="AW313" s="297">
        <v>897294</v>
      </c>
      <c r="AX313" s="297">
        <v>464558</v>
      </c>
      <c r="AY313" s="297">
        <v>219259</v>
      </c>
      <c r="AZ313" s="297">
        <v>219259</v>
      </c>
      <c r="BA313" s="297">
        <v>0</v>
      </c>
      <c r="BB313" s="297">
        <v>0</v>
      </c>
      <c r="BC313" s="297">
        <v>1800371</v>
      </c>
      <c r="BD313" s="397">
        <v>10416</v>
      </c>
      <c r="BE313" s="297">
        <v>4319</v>
      </c>
      <c r="BF313" s="297">
        <v>3588</v>
      </c>
      <c r="BG313" s="297">
        <v>2509</v>
      </c>
      <c r="BH313" s="297">
        <v>0</v>
      </c>
      <c r="BI313" s="297">
        <v>0</v>
      </c>
      <c r="BJ313" s="297">
        <v>0</v>
      </c>
      <c r="BK313" s="297">
        <v>10416</v>
      </c>
      <c r="BL313" s="299">
        <v>14204</v>
      </c>
      <c r="BM313" s="297">
        <v>3551</v>
      </c>
      <c r="BN313" s="297">
        <v>3551</v>
      </c>
      <c r="BO313" s="297">
        <v>3551</v>
      </c>
      <c r="BP313" s="297">
        <v>3551</v>
      </c>
      <c r="BQ313" s="297">
        <v>0</v>
      </c>
      <c r="BR313" s="297">
        <v>0</v>
      </c>
      <c r="BS313" s="297">
        <v>14204</v>
      </c>
      <c r="BT313" s="397">
        <v>43737</v>
      </c>
      <c r="BU313" s="297">
        <v>8988</v>
      </c>
      <c r="BV313" s="297">
        <v>8988</v>
      </c>
      <c r="BW313" s="297">
        <v>8988</v>
      </c>
      <c r="BX313" s="297">
        <v>8988</v>
      </c>
      <c r="BY313" s="297">
        <v>7784</v>
      </c>
      <c r="BZ313" s="297">
        <v>0</v>
      </c>
      <c r="CA313" s="297">
        <v>43737</v>
      </c>
      <c r="CB313" s="299">
        <v>137902.38222159</v>
      </c>
      <c r="CC313" s="297">
        <v>122156</v>
      </c>
      <c r="CD313" s="297">
        <v>9490</v>
      </c>
      <c r="CE313" s="297">
        <v>6256</v>
      </c>
      <c r="CF313" s="297">
        <v>0</v>
      </c>
      <c r="CG313" s="297">
        <v>0</v>
      </c>
      <c r="CH313" s="297">
        <v>0</v>
      </c>
      <c r="CI313" s="297">
        <v>137902.38222159</v>
      </c>
    </row>
    <row r="314" spans="1:87">
      <c r="A314" s="295">
        <v>98101</v>
      </c>
      <c r="B314" s="296" t="s">
        <v>664</v>
      </c>
      <c r="C314" s="299">
        <v>-2786102</v>
      </c>
      <c r="D314" s="297">
        <v>-1148683</v>
      </c>
      <c r="E314" s="297">
        <v>466333</v>
      </c>
      <c r="F314" s="297">
        <v>-151253</v>
      </c>
      <c r="G314" s="297">
        <v>645454</v>
      </c>
      <c r="H314" s="297">
        <v>0</v>
      </c>
      <c r="I314" s="297">
        <v>-2974251</v>
      </c>
      <c r="J314" s="356">
        <v>33632629</v>
      </c>
      <c r="K314" s="357">
        <v>40005523</v>
      </c>
      <c r="L314" s="357">
        <v>28471301</v>
      </c>
      <c r="M314" s="357">
        <v>27236757</v>
      </c>
      <c r="N314" s="357">
        <v>42117341</v>
      </c>
      <c r="O314" s="356">
        <v>3317643</v>
      </c>
      <c r="P314" s="357">
        <v>1265351.57</v>
      </c>
      <c r="Q314" s="357">
        <v>2052291.43</v>
      </c>
      <c r="R314" s="398">
        <v>6.6799999999999998E-2</v>
      </c>
      <c r="S314" s="399">
        <v>1.0878856E-3</v>
      </c>
      <c r="T314" s="400">
        <v>33632629</v>
      </c>
      <c r="U314" s="400">
        <v>18942388.772455093</v>
      </c>
      <c r="V314" s="401">
        <v>1.7755220528947537</v>
      </c>
      <c r="W314" s="401">
        <v>7.7152503694909322E-2</v>
      </c>
      <c r="X314" s="397">
        <v>3876271</v>
      </c>
      <c r="Y314" s="297">
        <v>1606872</v>
      </c>
      <c r="Z314" s="297">
        <v>771550</v>
      </c>
      <c r="AA314" s="297">
        <v>771550</v>
      </c>
      <c r="AB314" s="297">
        <v>467828</v>
      </c>
      <c r="AC314" s="297">
        <v>258471</v>
      </c>
      <c r="AD314" s="297">
        <v>0</v>
      </c>
      <c r="AE314" s="297">
        <v>3876271</v>
      </c>
      <c r="AF314" s="299">
        <v>983220</v>
      </c>
      <c r="AG314" s="299">
        <v>491610</v>
      </c>
      <c r="AH314" s="299">
        <v>491610</v>
      </c>
      <c r="AI314" s="299">
        <v>0</v>
      </c>
      <c r="AJ314" s="299">
        <v>0</v>
      </c>
      <c r="AK314" s="299">
        <v>0</v>
      </c>
      <c r="AL314" s="299">
        <v>0</v>
      </c>
      <c r="AM314" s="297">
        <v>983220</v>
      </c>
      <c r="AN314" s="397">
        <v>2750859</v>
      </c>
      <c r="AO314" s="297">
        <v>682523</v>
      </c>
      <c r="AP314" s="297">
        <v>682523</v>
      </c>
      <c r="AQ314" s="297">
        <v>682523</v>
      </c>
      <c r="AR314" s="297">
        <v>351645</v>
      </c>
      <c r="AS314" s="297">
        <v>351645</v>
      </c>
      <c r="AT314" s="297">
        <v>0</v>
      </c>
      <c r="AU314" s="297">
        <v>2750859</v>
      </c>
      <c r="AV314" s="299">
        <v>8173460</v>
      </c>
      <c r="AW314" s="297">
        <v>4073603</v>
      </c>
      <c r="AX314" s="297">
        <v>2109037</v>
      </c>
      <c r="AY314" s="297">
        <v>995410</v>
      </c>
      <c r="AZ314" s="297">
        <v>995410</v>
      </c>
      <c r="BA314" s="297">
        <v>0</v>
      </c>
      <c r="BB314" s="297">
        <v>0</v>
      </c>
      <c r="BC314" s="297">
        <v>8173460</v>
      </c>
      <c r="BD314" s="397">
        <v>47282</v>
      </c>
      <c r="BE314" s="297">
        <v>19606</v>
      </c>
      <c r="BF314" s="297">
        <v>16287</v>
      </c>
      <c r="BG314" s="297">
        <v>11389</v>
      </c>
      <c r="BH314" s="297">
        <v>0</v>
      </c>
      <c r="BI314" s="297">
        <v>0</v>
      </c>
      <c r="BJ314" s="297">
        <v>0</v>
      </c>
      <c r="BK314" s="297">
        <v>47282</v>
      </c>
      <c r="BL314" s="299">
        <v>64488</v>
      </c>
      <c r="BM314" s="297">
        <v>16122</v>
      </c>
      <c r="BN314" s="297">
        <v>16122</v>
      </c>
      <c r="BO314" s="297">
        <v>16122</v>
      </c>
      <c r="BP314" s="297">
        <v>16122</v>
      </c>
      <c r="BQ314" s="297">
        <v>0</v>
      </c>
      <c r="BR314" s="297">
        <v>0</v>
      </c>
      <c r="BS314" s="297">
        <v>64488</v>
      </c>
      <c r="BT314" s="397">
        <v>198562</v>
      </c>
      <c r="BU314" s="297">
        <v>40806</v>
      </c>
      <c r="BV314" s="297">
        <v>40806</v>
      </c>
      <c r="BW314" s="297">
        <v>40806</v>
      </c>
      <c r="BX314" s="297">
        <v>40806</v>
      </c>
      <c r="BY314" s="297">
        <v>35338</v>
      </c>
      <c r="BZ314" s="297">
        <v>0</v>
      </c>
      <c r="CA314" s="297">
        <v>198562</v>
      </c>
      <c r="CB314" s="299">
        <v>626059.77753336006</v>
      </c>
      <c r="CC314" s="297">
        <v>554575</v>
      </c>
      <c r="CD314" s="297">
        <v>43081</v>
      </c>
      <c r="CE314" s="297">
        <v>28404</v>
      </c>
      <c r="CF314" s="297">
        <v>0</v>
      </c>
      <c r="CG314" s="297">
        <v>0</v>
      </c>
      <c r="CH314" s="297">
        <v>0</v>
      </c>
      <c r="CI314" s="297">
        <v>626059.77753336006</v>
      </c>
    </row>
    <row r="315" spans="1:87">
      <c r="A315" s="295">
        <v>98103</v>
      </c>
      <c r="B315" s="296" t="s">
        <v>665</v>
      </c>
      <c r="C315" s="299">
        <v>-617907</v>
      </c>
      <c r="D315" s="297">
        <v>-209363</v>
      </c>
      <c r="E315" s="297">
        <v>90020</v>
      </c>
      <c r="F315" s="297">
        <v>-1465</v>
      </c>
      <c r="G315" s="297">
        <v>48760</v>
      </c>
      <c r="H315" s="297">
        <v>0</v>
      </c>
      <c r="I315" s="297">
        <v>-689955</v>
      </c>
      <c r="J315" s="356">
        <v>6150500</v>
      </c>
      <c r="K315" s="357">
        <v>7315930</v>
      </c>
      <c r="L315" s="357">
        <v>5206632</v>
      </c>
      <c r="M315" s="357">
        <v>4980867</v>
      </c>
      <c r="N315" s="357">
        <v>7702124</v>
      </c>
      <c r="O315" s="356">
        <v>606707</v>
      </c>
      <c r="P315" s="357">
        <v>240430.32</v>
      </c>
      <c r="Q315" s="357">
        <v>366276.68</v>
      </c>
      <c r="R315" s="398">
        <v>6.6799999999999998E-2</v>
      </c>
      <c r="S315" s="399">
        <v>1.9894490000000001E-4</v>
      </c>
      <c r="T315" s="400">
        <v>6150500</v>
      </c>
      <c r="U315" s="400">
        <v>3599256.2874251497</v>
      </c>
      <c r="V315" s="401">
        <v>1.708825243005957</v>
      </c>
      <c r="W315" s="401">
        <v>7.7152503694909322E-2</v>
      </c>
      <c r="X315" s="397">
        <v>680945</v>
      </c>
      <c r="Y315" s="297">
        <v>211498</v>
      </c>
      <c r="Z315" s="297">
        <v>167845</v>
      </c>
      <c r="AA315" s="297">
        <v>167845</v>
      </c>
      <c r="AB315" s="297">
        <v>133757</v>
      </c>
      <c r="AC315" s="297">
        <v>0</v>
      </c>
      <c r="AD315" s="297">
        <v>0</v>
      </c>
      <c r="AE315" s="297">
        <v>680945</v>
      </c>
      <c r="AF315" s="299">
        <v>297929</v>
      </c>
      <c r="AG315" s="299">
        <v>115951</v>
      </c>
      <c r="AH315" s="299">
        <v>115951</v>
      </c>
      <c r="AI315" s="299">
        <v>22009</v>
      </c>
      <c r="AJ315" s="299">
        <v>22009</v>
      </c>
      <c r="AK315" s="299">
        <v>22009</v>
      </c>
      <c r="AL315" s="299">
        <v>0</v>
      </c>
      <c r="AM315" s="297">
        <v>297929</v>
      </c>
      <c r="AN315" s="397">
        <v>503058</v>
      </c>
      <c r="AO315" s="297">
        <v>124815</v>
      </c>
      <c r="AP315" s="297">
        <v>124815</v>
      </c>
      <c r="AQ315" s="297">
        <v>124815</v>
      </c>
      <c r="AR315" s="297">
        <v>64306</v>
      </c>
      <c r="AS315" s="297">
        <v>64306</v>
      </c>
      <c r="AT315" s="297">
        <v>0</v>
      </c>
      <c r="AU315" s="297">
        <v>503058</v>
      </c>
      <c r="AV315" s="299">
        <v>1494705</v>
      </c>
      <c r="AW315" s="297">
        <v>744952</v>
      </c>
      <c r="AX315" s="297">
        <v>385686</v>
      </c>
      <c r="AY315" s="297">
        <v>182034</v>
      </c>
      <c r="AZ315" s="297">
        <v>182034</v>
      </c>
      <c r="BA315" s="297">
        <v>0</v>
      </c>
      <c r="BB315" s="297">
        <v>0</v>
      </c>
      <c r="BC315" s="297">
        <v>1494705</v>
      </c>
      <c r="BD315" s="397">
        <v>8647</v>
      </c>
      <c r="BE315" s="297">
        <v>3585</v>
      </c>
      <c r="BF315" s="297">
        <v>2979</v>
      </c>
      <c r="BG315" s="297">
        <v>2083</v>
      </c>
      <c r="BH315" s="297">
        <v>0</v>
      </c>
      <c r="BI315" s="297">
        <v>0</v>
      </c>
      <c r="BJ315" s="297">
        <v>0</v>
      </c>
      <c r="BK315" s="297">
        <v>8647</v>
      </c>
      <c r="BL315" s="299">
        <v>11792</v>
      </c>
      <c r="BM315" s="297">
        <v>2948</v>
      </c>
      <c r="BN315" s="297">
        <v>2948</v>
      </c>
      <c r="BO315" s="297">
        <v>2948</v>
      </c>
      <c r="BP315" s="297">
        <v>2948</v>
      </c>
      <c r="BQ315" s="297">
        <v>0</v>
      </c>
      <c r="BR315" s="297">
        <v>0</v>
      </c>
      <c r="BS315" s="297">
        <v>11792</v>
      </c>
      <c r="BT315" s="397">
        <v>36312</v>
      </c>
      <c r="BU315" s="297">
        <v>7462</v>
      </c>
      <c r="BV315" s="297">
        <v>7462</v>
      </c>
      <c r="BW315" s="297">
        <v>7462</v>
      </c>
      <c r="BX315" s="297">
        <v>7462</v>
      </c>
      <c r="BY315" s="297">
        <v>6462</v>
      </c>
      <c r="BZ315" s="297">
        <v>0</v>
      </c>
      <c r="CA315" s="297">
        <v>36312</v>
      </c>
      <c r="CB315" s="299">
        <v>114489.42778119001</v>
      </c>
      <c r="CC315" s="297">
        <v>101417</v>
      </c>
      <c r="CD315" s="297">
        <v>7878</v>
      </c>
      <c r="CE315" s="297">
        <v>5194</v>
      </c>
      <c r="CF315" s="297">
        <v>0</v>
      </c>
      <c r="CG315" s="297">
        <v>0</v>
      </c>
      <c r="CH315" s="297">
        <v>0</v>
      </c>
      <c r="CI315" s="297">
        <v>114489.42778119001</v>
      </c>
    </row>
    <row r="316" spans="1:87">
      <c r="A316" s="295">
        <v>98111</v>
      </c>
      <c r="B316" s="296" t="s">
        <v>666</v>
      </c>
      <c r="C316" s="299">
        <v>-1136798</v>
      </c>
      <c r="D316" s="297">
        <v>-362092</v>
      </c>
      <c r="E316" s="297">
        <v>62644</v>
      </c>
      <c r="F316" s="297">
        <v>-127698</v>
      </c>
      <c r="G316" s="297">
        <v>189287</v>
      </c>
      <c r="H316" s="297">
        <v>0</v>
      </c>
      <c r="I316" s="297">
        <v>-1374657</v>
      </c>
      <c r="J316" s="356">
        <v>12228422</v>
      </c>
      <c r="K316" s="357">
        <v>14545530</v>
      </c>
      <c r="L316" s="357">
        <v>10351825</v>
      </c>
      <c r="M316" s="357">
        <v>9902959</v>
      </c>
      <c r="N316" s="357">
        <v>15313362</v>
      </c>
      <c r="O316" s="356">
        <v>1206255</v>
      </c>
      <c r="P316" s="357">
        <v>443732.87</v>
      </c>
      <c r="Q316" s="357">
        <v>762522.13</v>
      </c>
      <c r="R316" s="398">
        <v>6.6799999999999998E-2</v>
      </c>
      <c r="S316" s="399">
        <v>3.9554219999999999E-4</v>
      </c>
      <c r="T316" s="400">
        <v>12228422</v>
      </c>
      <c r="U316" s="400">
        <v>6642707.6347305393</v>
      </c>
      <c r="V316" s="401">
        <v>1.8408791523602928</v>
      </c>
      <c r="W316" s="401">
        <v>7.7152503694909322E-2</v>
      </c>
      <c r="X316" s="397">
        <v>791181</v>
      </c>
      <c r="Y316" s="297">
        <v>297970</v>
      </c>
      <c r="Z316" s="297">
        <v>173617</v>
      </c>
      <c r="AA316" s="297">
        <v>173617</v>
      </c>
      <c r="AB316" s="297">
        <v>97392</v>
      </c>
      <c r="AC316" s="297">
        <v>48585</v>
      </c>
      <c r="AD316" s="297">
        <v>0</v>
      </c>
      <c r="AE316" s="297">
        <v>791181</v>
      </c>
      <c r="AF316" s="299">
        <v>32558</v>
      </c>
      <c r="AG316" s="299">
        <v>16279</v>
      </c>
      <c r="AH316" s="299">
        <v>16279</v>
      </c>
      <c r="AI316" s="299">
        <v>0</v>
      </c>
      <c r="AJ316" s="299">
        <v>0</v>
      </c>
      <c r="AK316" s="299">
        <v>0</v>
      </c>
      <c r="AL316" s="299">
        <v>0</v>
      </c>
      <c r="AM316" s="297">
        <v>32558</v>
      </c>
      <c r="AN316" s="397">
        <v>1000180</v>
      </c>
      <c r="AO316" s="297">
        <v>248157</v>
      </c>
      <c r="AP316" s="297">
        <v>248157</v>
      </c>
      <c r="AQ316" s="297">
        <v>248157</v>
      </c>
      <c r="AR316" s="297">
        <v>127854</v>
      </c>
      <c r="AS316" s="297">
        <v>127854</v>
      </c>
      <c r="AT316" s="297">
        <v>0</v>
      </c>
      <c r="AU316" s="297">
        <v>1000180</v>
      </c>
      <c r="AV316" s="299">
        <v>2971772</v>
      </c>
      <c r="AW316" s="297">
        <v>1481113</v>
      </c>
      <c r="AX316" s="297">
        <v>766821</v>
      </c>
      <c r="AY316" s="297">
        <v>361919</v>
      </c>
      <c r="AZ316" s="297">
        <v>361919</v>
      </c>
      <c r="BA316" s="297">
        <v>0</v>
      </c>
      <c r="BB316" s="297">
        <v>0</v>
      </c>
      <c r="BC316" s="297">
        <v>2971772</v>
      </c>
      <c r="BD316" s="397">
        <v>17192</v>
      </c>
      <c r="BE316" s="297">
        <v>7129</v>
      </c>
      <c r="BF316" s="297">
        <v>5922</v>
      </c>
      <c r="BG316" s="297">
        <v>4141</v>
      </c>
      <c r="BH316" s="297">
        <v>0</v>
      </c>
      <c r="BI316" s="297">
        <v>0</v>
      </c>
      <c r="BJ316" s="297">
        <v>0</v>
      </c>
      <c r="BK316" s="297">
        <v>17192</v>
      </c>
      <c r="BL316" s="299">
        <v>23448</v>
      </c>
      <c r="BM316" s="297">
        <v>5862</v>
      </c>
      <c r="BN316" s="297">
        <v>5862</v>
      </c>
      <c r="BO316" s="297">
        <v>5862</v>
      </c>
      <c r="BP316" s="297">
        <v>5862</v>
      </c>
      <c r="BQ316" s="297">
        <v>0</v>
      </c>
      <c r="BR316" s="297">
        <v>0</v>
      </c>
      <c r="BS316" s="297">
        <v>23448</v>
      </c>
      <c r="BT316" s="397">
        <v>72195</v>
      </c>
      <c r="BU316" s="297">
        <v>14837</v>
      </c>
      <c r="BV316" s="297">
        <v>14837</v>
      </c>
      <c r="BW316" s="297">
        <v>14837</v>
      </c>
      <c r="BX316" s="297">
        <v>14837</v>
      </c>
      <c r="BY316" s="297">
        <v>12848</v>
      </c>
      <c r="BZ316" s="297">
        <v>0</v>
      </c>
      <c r="CA316" s="297">
        <v>72195</v>
      </c>
      <c r="CB316" s="299">
        <v>227627.85143682</v>
      </c>
      <c r="CC316" s="297">
        <v>201637</v>
      </c>
      <c r="CD316" s="297">
        <v>15664</v>
      </c>
      <c r="CE316" s="297">
        <v>10327</v>
      </c>
      <c r="CF316" s="297">
        <v>0</v>
      </c>
      <c r="CG316" s="297">
        <v>0</v>
      </c>
      <c r="CH316" s="297">
        <v>0</v>
      </c>
      <c r="CI316" s="297">
        <v>227627.85143682</v>
      </c>
    </row>
    <row r="317" spans="1:87">
      <c r="A317" s="295">
        <v>98131</v>
      </c>
      <c r="B317" s="296" t="s">
        <v>667</v>
      </c>
      <c r="C317" s="299">
        <v>-343644</v>
      </c>
      <c r="D317" s="297">
        <v>-40312</v>
      </c>
      <c r="E317" s="297">
        <v>148641</v>
      </c>
      <c r="F317" s="297">
        <v>93312</v>
      </c>
      <c r="G317" s="297">
        <v>134683</v>
      </c>
      <c r="H317" s="297">
        <v>0</v>
      </c>
      <c r="I317" s="297">
        <v>-7320</v>
      </c>
      <c r="J317" s="356">
        <v>3235014</v>
      </c>
      <c r="K317" s="357">
        <v>3848002</v>
      </c>
      <c r="L317" s="357">
        <v>2738562</v>
      </c>
      <c r="M317" s="357">
        <v>2619816</v>
      </c>
      <c r="N317" s="357">
        <v>4051131</v>
      </c>
      <c r="O317" s="356">
        <v>319113</v>
      </c>
      <c r="P317" s="357">
        <v>125398.72</v>
      </c>
      <c r="Q317" s="357">
        <v>193714.28</v>
      </c>
      <c r="R317" s="398">
        <v>6.6799999999999998E-2</v>
      </c>
      <c r="S317" s="399">
        <v>1.046402E-4</v>
      </c>
      <c r="T317" s="400">
        <v>3235014</v>
      </c>
      <c r="U317" s="400">
        <v>1877226.3473053894</v>
      </c>
      <c r="V317" s="401">
        <v>1.7232945854630732</v>
      </c>
      <c r="W317" s="401">
        <v>7.7152503694909322E-2</v>
      </c>
      <c r="X317" s="397">
        <v>784316</v>
      </c>
      <c r="Y317" s="297">
        <v>177999</v>
      </c>
      <c r="Z317" s="297">
        <v>177999</v>
      </c>
      <c r="AA317" s="297">
        <v>177999</v>
      </c>
      <c r="AB317" s="297">
        <v>152859</v>
      </c>
      <c r="AC317" s="297">
        <v>97460</v>
      </c>
      <c r="AD317" s="297">
        <v>0</v>
      </c>
      <c r="AE317" s="297">
        <v>784316</v>
      </c>
      <c r="AF317" s="299">
        <v>227279</v>
      </c>
      <c r="AG317" s="299">
        <v>146383</v>
      </c>
      <c r="AH317" s="299">
        <v>80896</v>
      </c>
      <c r="AI317" s="299">
        <v>0</v>
      </c>
      <c r="AJ317" s="299">
        <v>0</v>
      </c>
      <c r="AK317" s="299">
        <v>0</v>
      </c>
      <c r="AL317" s="299">
        <v>0</v>
      </c>
      <c r="AM317" s="297">
        <v>227279</v>
      </c>
      <c r="AN317" s="397">
        <v>264596</v>
      </c>
      <c r="AO317" s="297">
        <v>65650</v>
      </c>
      <c r="AP317" s="297">
        <v>65650</v>
      </c>
      <c r="AQ317" s="297">
        <v>65650</v>
      </c>
      <c r="AR317" s="297">
        <v>33824</v>
      </c>
      <c r="AS317" s="297">
        <v>33824</v>
      </c>
      <c r="AT317" s="297">
        <v>0</v>
      </c>
      <c r="AU317" s="297">
        <v>264596</v>
      </c>
      <c r="AV317" s="299">
        <v>786179</v>
      </c>
      <c r="AW317" s="297">
        <v>391827</v>
      </c>
      <c r="AX317" s="297">
        <v>202861</v>
      </c>
      <c r="AY317" s="297">
        <v>95745</v>
      </c>
      <c r="AZ317" s="297">
        <v>95745</v>
      </c>
      <c r="BA317" s="297">
        <v>0</v>
      </c>
      <c r="BB317" s="297">
        <v>0</v>
      </c>
      <c r="BC317" s="297">
        <v>786179</v>
      </c>
      <c r="BD317" s="397">
        <v>4548</v>
      </c>
      <c r="BE317" s="297">
        <v>1886</v>
      </c>
      <c r="BF317" s="297">
        <v>1567</v>
      </c>
      <c r="BG317" s="297">
        <v>1095</v>
      </c>
      <c r="BH317" s="297">
        <v>0</v>
      </c>
      <c r="BI317" s="297">
        <v>0</v>
      </c>
      <c r="BJ317" s="297">
        <v>0</v>
      </c>
      <c r="BK317" s="297">
        <v>4548</v>
      </c>
      <c r="BL317" s="299">
        <v>6204</v>
      </c>
      <c r="BM317" s="297">
        <v>1551</v>
      </c>
      <c r="BN317" s="297">
        <v>1551</v>
      </c>
      <c r="BO317" s="297">
        <v>1551</v>
      </c>
      <c r="BP317" s="297">
        <v>1551</v>
      </c>
      <c r="BQ317" s="297">
        <v>0</v>
      </c>
      <c r="BR317" s="297">
        <v>0</v>
      </c>
      <c r="BS317" s="297">
        <v>6204</v>
      </c>
      <c r="BT317" s="397">
        <v>19099</v>
      </c>
      <c r="BU317" s="297">
        <v>3925</v>
      </c>
      <c r="BV317" s="297">
        <v>3925</v>
      </c>
      <c r="BW317" s="297">
        <v>3925</v>
      </c>
      <c r="BX317" s="297">
        <v>3925</v>
      </c>
      <c r="BY317" s="297">
        <v>3399</v>
      </c>
      <c r="BZ317" s="297">
        <v>0</v>
      </c>
      <c r="CA317" s="297">
        <v>19099</v>
      </c>
      <c r="CB317" s="299">
        <v>60218.666680620001</v>
      </c>
      <c r="CC317" s="297">
        <v>53343</v>
      </c>
      <c r="CD317" s="297">
        <v>4144</v>
      </c>
      <c r="CE317" s="297">
        <v>2732</v>
      </c>
      <c r="CF317" s="297">
        <v>0</v>
      </c>
      <c r="CG317" s="297">
        <v>0</v>
      </c>
      <c r="CH317" s="297">
        <v>0</v>
      </c>
      <c r="CI317" s="297">
        <v>60218.666680620001</v>
      </c>
    </row>
    <row r="318" spans="1:87">
      <c r="A318" s="295">
        <v>99401</v>
      </c>
      <c r="B318" s="296" t="s">
        <v>668</v>
      </c>
      <c r="C318" s="299">
        <v>-1082977</v>
      </c>
      <c r="D318" s="297">
        <v>-615458</v>
      </c>
      <c r="E318" s="297">
        <v>-35442</v>
      </c>
      <c r="F318" s="297">
        <v>-150207</v>
      </c>
      <c r="G318" s="297">
        <v>146325</v>
      </c>
      <c r="H318" s="297">
        <v>0</v>
      </c>
      <c r="I318" s="297">
        <v>-1737759</v>
      </c>
      <c r="J318" s="356">
        <v>9376916</v>
      </c>
      <c r="K318" s="357">
        <v>11153705</v>
      </c>
      <c r="L318" s="357">
        <v>7937916</v>
      </c>
      <c r="M318" s="357">
        <v>7593720</v>
      </c>
      <c r="N318" s="357">
        <v>11742489</v>
      </c>
      <c r="O318" s="356">
        <v>924973</v>
      </c>
      <c r="P318" s="357">
        <v>393977.52999999997</v>
      </c>
      <c r="Q318" s="357">
        <v>530995.47</v>
      </c>
      <c r="R318" s="398">
        <v>6.6799999999999998E-2</v>
      </c>
      <c r="S318" s="399">
        <v>3.03307E-4</v>
      </c>
      <c r="T318" s="400">
        <v>9376916</v>
      </c>
      <c r="U318" s="400">
        <v>5897867.2155688619</v>
      </c>
      <c r="V318" s="401">
        <v>1.5898825214727348</v>
      </c>
      <c r="W318" s="401">
        <v>7.7152503694909322E-2</v>
      </c>
      <c r="X318" s="397">
        <v>495833</v>
      </c>
      <c r="Y318" s="297">
        <v>287583</v>
      </c>
      <c r="Z318" s="297">
        <v>65692</v>
      </c>
      <c r="AA318" s="297">
        <v>65692</v>
      </c>
      <c r="AB318" s="297">
        <v>38433</v>
      </c>
      <c r="AC318" s="297">
        <v>38433</v>
      </c>
      <c r="AD318" s="297">
        <v>0</v>
      </c>
      <c r="AE318" s="297">
        <v>495833</v>
      </c>
      <c r="AF318" s="299">
        <v>597764</v>
      </c>
      <c r="AG318" s="299">
        <v>282844</v>
      </c>
      <c r="AH318" s="299">
        <v>282844</v>
      </c>
      <c r="AI318" s="299">
        <v>16038</v>
      </c>
      <c r="AJ318" s="299">
        <v>16038</v>
      </c>
      <c r="AK318" s="299">
        <v>0</v>
      </c>
      <c r="AL318" s="299">
        <v>0</v>
      </c>
      <c r="AM318" s="297">
        <v>597764</v>
      </c>
      <c r="AN318" s="397">
        <v>766951</v>
      </c>
      <c r="AO318" s="297">
        <v>190290</v>
      </c>
      <c r="AP318" s="297">
        <v>190290</v>
      </c>
      <c r="AQ318" s="297">
        <v>190290</v>
      </c>
      <c r="AR318" s="297">
        <v>98040</v>
      </c>
      <c r="AS318" s="297">
        <v>98040</v>
      </c>
      <c r="AT318" s="297">
        <v>0</v>
      </c>
      <c r="AU318" s="297">
        <v>766951</v>
      </c>
      <c r="AV318" s="299">
        <v>2278794</v>
      </c>
      <c r="AW318" s="297">
        <v>1135737</v>
      </c>
      <c r="AX318" s="297">
        <v>588008</v>
      </c>
      <c r="AY318" s="297">
        <v>277524</v>
      </c>
      <c r="AZ318" s="297">
        <v>277524</v>
      </c>
      <c r="BA318" s="297">
        <v>0</v>
      </c>
      <c r="BB318" s="297">
        <v>0</v>
      </c>
      <c r="BC318" s="297">
        <v>2278794</v>
      </c>
      <c r="BD318" s="397">
        <v>13182</v>
      </c>
      <c r="BE318" s="297">
        <v>5466</v>
      </c>
      <c r="BF318" s="297">
        <v>4541</v>
      </c>
      <c r="BG318" s="297">
        <v>3175</v>
      </c>
      <c r="BH318" s="297">
        <v>0</v>
      </c>
      <c r="BI318" s="297">
        <v>0</v>
      </c>
      <c r="BJ318" s="297">
        <v>0</v>
      </c>
      <c r="BK318" s="297">
        <v>13182</v>
      </c>
      <c r="BL318" s="299">
        <v>17980</v>
      </c>
      <c r="BM318" s="297">
        <v>4495</v>
      </c>
      <c r="BN318" s="297">
        <v>4495</v>
      </c>
      <c r="BO318" s="297">
        <v>4495</v>
      </c>
      <c r="BP318" s="297">
        <v>4495</v>
      </c>
      <c r="BQ318" s="297">
        <v>0</v>
      </c>
      <c r="BR318" s="297">
        <v>0</v>
      </c>
      <c r="BS318" s="297">
        <v>17980</v>
      </c>
      <c r="BT318" s="397">
        <v>55360</v>
      </c>
      <c r="BU318" s="297">
        <v>11377</v>
      </c>
      <c r="BV318" s="297">
        <v>11377</v>
      </c>
      <c r="BW318" s="297">
        <v>11377</v>
      </c>
      <c r="BX318" s="297">
        <v>11377</v>
      </c>
      <c r="BY318" s="297">
        <v>9852</v>
      </c>
      <c r="BZ318" s="297">
        <v>0</v>
      </c>
      <c r="CA318" s="297">
        <v>55360</v>
      </c>
      <c r="CB318" s="299">
        <v>174548.0526117</v>
      </c>
      <c r="CC318" s="297">
        <v>154618</v>
      </c>
      <c r="CD318" s="297">
        <v>12011</v>
      </c>
      <c r="CE318" s="297">
        <v>7919</v>
      </c>
      <c r="CF318" s="297">
        <v>0</v>
      </c>
      <c r="CG318" s="297">
        <v>0</v>
      </c>
      <c r="CH318" s="297">
        <v>0</v>
      </c>
      <c r="CI318" s="297">
        <v>174548.0526117</v>
      </c>
    </row>
    <row r="319" spans="1:87" s="334" customFormat="1">
      <c r="A319" s="295">
        <v>99521</v>
      </c>
      <c r="B319" s="296" t="s">
        <v>669</v>
      </c>
      <c r="C319" s="299">
        <v>-247017</v>
      </c>
      <c r="D319" s="297">
        <v>97165</v>
      </c>
      <c r="E319" s="297">
        <v>223762</v>
      </c>
      <c r="F319" s="297">
        <v>68248</v>
      </c>
      <c r="G319" s="297">
        <v>231793</v>
      </c>
      <c r="H319" s="297">
        <v>0</v>
      </c>
      <c r="I319" s="297">
        <v>373951</v>
      </c>
      <c r="J319" s="356">
        <v>6542559</v>
      </c>
      <c r="K319" s="357">
        <v>7782279</v>
      </c>
      <c r="L319" s="357">
        <v>5538525</v>
      </c>
      <c r="M319" s="357">
        <v>5298369</v>
      </c>
      <c r="N319" s="357">
        <v>8193091</v>
      </c>
      <c r="O319" s="356">
        <v>645381</v>
      </c>
      <c r="P319" s="357">
        <v>205438.25</v>
      </c>
      <c r="Q319" s="357">
        <v>439942.75</v>
      </c>
      <c r="R319" s="398">
        <v>6.6799999999999998E-2</v>
      </c>
      <c r="S319" s="399">
        <v>2.116265E-4</v>
      </c>
      <c r="T319" s="400">
        <v>6542559</v>
      </c>
      <c r="U319" s="400">
        <v>3075422.9041916169</v>
      </c>
      <c r="V319" s="401">
        <v>2.1273688867579428</v>
      </c>
      <c r="W319" s="402">
        <v>7.7152503694909322E-2</v>
      </c>
      <c r="X319" s="397">
        <v>1515318</v>
      </c>
      <c r="Y319" s="297">
        <v>511916</v>
      </c>
      <c r="Z319" s="297">
        <v>375075</v>
      </c>
      <c r="AA319" s="297">
        <v>283136</v>
      </c>
      <c r="AB319" s="297">
        <v>188678</v>
      </c>
      <c r="AC319" s="297">
        <v>156513</v>
      </c>
      <c r="AD319" s="297">
        <v>0</v>
      </c>
      <c r="AE319" s="297">
        <v>1515318</v>
      </c>
      <c r="AF319" s="299">
        <v>0</v>
      </c>
      <c r="AG319" s="299">
        <v>0</v>
      </c>
      <c r="AH319" s="299">
        <v>0</v>
      </c>
      <c r="AI319" s="299">
        <v>0</v>
      </c>
      <c r="AJ319" s="299">
        <v>0</v>
      </c>
      <c r="AK319" s="299">
        <v>0</v>
      </c>
      <c r="AL319" s="299">
        <v>0</v>
      </c>
      <c r="AM319" s="297">
        <v>0</v>
      </c>
      <c r="AN319" s="397">
        <v>535125</v>
      </c>
      <c r="AO319" s="297">
        <v>132771</v>
      </c>
      <c r="AP319" s="297">
        <v>132771</v>
      </c>
      <c r="AQ319" s="297">
        <v>132771</v>
      </c>
      <c r="AR319" s="297">
        <v>68405</v>
      </c>
      <c r="AS319" s="297">
        <v>68405</v>
      </c>
      <c r="AT319" s="297">
        <v>0</v>
      </c>
      <c r="AU319" s="297">
        <v>535125</v>
      </c>
      <c r="AV319" s="299">
        <v>1589984</v>
      </c>
      <c r="AW319" s="297">
        <v>792438</v>
      </c>
      <c r="AX319" s="297">
        <v>410271</v>
      </c>
      <c r="AY319" s="297">
        <v>193637</v>
      </c>
      <c r="AZ319" s="297">
        <v>193637</v>
      </c>
      <c r="BA319" s="297">
        <v>0</v>
      </c>
      <c r="BB319" s="297">
        <v>0</v>
      </c>
      <c r="BC319" s="297">
        <v>1589984</v>
      </c>
      <c r="BD319" s="397">
        <v>9198</v>
      </c>
      <c r="BE319" s="297">
        <v>3814</v>
      </c>
      <c r="BF319" s="297">
        <v>3168</v>
      </c>
      <c r="BG319" s="297">
        <v>2216</v>
      </c>
      <c r="BH319" s="297">
        <v>0</v>
      </c>
      <c r="BI319" s="297">
        <v>0</v>
      </c>
      <c r="BJ319" s="297">
        <v>0</v>
      </c>
      <c r="BK319" s="297">
        <v>9198</v>
      </c>
      <c r="BL319" s="299">
        <v>12544</v>
      </c>
      <c r="BM319" s="297">
        <v>3136</v>
      </c>
      <c r="BN319" s="297">
        <v>3136</v>
      </c>
      <c r="BO319" s="297">
        <v>3136</v>
      </c>
      <c r="BP319" s="297">
        <v>3136</v>
      </c>
      <c r="BQ319" s="297">
        <v>0</v>
      </c>
      <c r="BR319" s="297">
        <v>0</v>
      </c>
      <c r="BS319" s="297">
        <v>12544</v>
      </c>
      <c r="BT319" s="397">
        <v>38626</v>
      </c>
      <c r="BU319" s="297">
        <v>7938</v>
      </c>
      <c r="BV319" s="297">
        <v>7938</v>
      </c>
      <c r="BW319" s="297">
        <v>7938</v>
      </c>
      <c r="BX319" s="297">
        <v>7938</v>
      </c>
      <c r="BY319" s="297">
        <v>6874</v>
      </c>
      <c r="BZ319" s="297">
        <v>0</v>
      </c>
      <c r="CA319" s="297">
        <v>38626</v>
      </c>
      <c r="CB319" s="299">
        <v>121787.47426215</v>
      </c>
      <c r="CC319" s="297">
        <v>107882</v>
      </c>
      <c r="CD319" s="297">
        <v>8381</v>
      </c>
      <c r="CE319" s="297">
        <v>5525</v>
      </c>
      <c r="CF319" s="297">
        <v>0</v>
      </c>
      <c r="CG319" s="297">
        <v>0</v>
      </c>
      <c r="CH319" s="297">
        <v>0</v>
      </c>
      <c r="CI319" s="297">
        <v>121787.47426215</v>
      </c>
    </row>
    <row r="320" spans="1:87" s="307" customFormat="1" ht="16.5" thickBot="1">
      <c r="A320" s="295">
        <v>99831</v>
      </c>
      <c r="B320" s="296" t="s">
        <v>670</v>
      </c>
      <c r="C320" s="304">
        <v>-59218</v>
      </c>
      <c r="D320" s="302">
        <v>-66694</v>
      </c>
      <c r="E320" s="302">
        <v>-11095</v>
      </c>
      <c r="F320" s="302">
        <v>-29917</v>
      </c>
      <c r="G320" s="302">
        <v>-22934</v>
      </c>
      <c r="H320" s="302">
        <v>0</v>
      </c>
      <c r="I320" s="302">
        <v>-189858</v>
      </c>
      <c r="J320" s="358">
        <v>517382</v>
      </c>
      <c r="K320" s="359">
        <v>615418</v>
      </c>
      <c r="L320" s="359">
        <v>437983</v>
      </c>
      <c r="M320" s="359">
        <v>418992</v>
      </c>
      <c r="N320" s="359">
        <v>647905</v>
      </c>
      <c r="O320" s="358">
        <v>51036</v>
      </c>
      <c r="P320" s="359">
        <v>24508.13</v>
      </c>
      <c r="Q320" s="359">
        <v>26527.87</v>
      </c>
      <c r="R320" s="405">
        <v>6.6799999999999998E-2</v>
      </c>
      <c r="S320" s="406">
        <v>1.6735299999999999E-5</v>
      </c>
      <c r="T320" s="407">
        <v>517382</v>
      </c>
      <c r="U320" s="407">
        <v>366888.17365269462</v>
      </c>
      <c r="V320" s="408">
        <v>1.4101899084099847</v>
      </c>
      <c r="W320" s="409">
        <v>7.7152503694909322E-2</v>
      </c>
      <c r="X320" s="404">
        <v>121470</v>
      </c>
      <c r="Y320" s="302">
        <v>68002</v>
      </c>
      <c r="Z320" s="302">
        <v>22487</v>
      </c>
      <c r="AA320" s="302">
        <v>22487</v>
      </c>
      <c r="AB320" s="302">
        <v>8494</v>
      </c>
      <c r="AC320" s="302">
        <v>0</v>
      </c>
      <c r="AD320" s="302">
        <v>0</v>
      </c>
      <c r="AE320" s="302">
        <v>121470</v>
      </c>
      <c r="AF320" s="304">
        <v>221069</v>
      </c>
      <c r="AG320" s="304">
        <v>67204</v>
      </c>
      <c r="AH320" s="304">
        <v>67204</v>
      </c>
      <c r="AI320" s="304">
        <v>28887</v>
      </c>
      <c r="AJ320" s="304">
        <v>28887</v>
      </c>
      <c r="AK320" s="304">
        <v>28887</v>
      </c>
      <c r="AL320" s="304">
        <v>0</v>
      </c>
      <c r="AM320" s="302">
        <v>221069</v>
      </c>
      <c r="AN320" s="404">
        <v>42317</v>
      </c>
      <c r="AO320" s="302">
        <v>10499</v>
      </c>
      <c r="AP320" s="302">
        <v>10499</v>
      </c>
      <c r="AQ320" s="302">
        <v>10499</v>
      </c>
      <c r="AR320" s="302">
        <v>5409</v>
      </c>
      <c r="AS320" s="302">
        <v>5409</v>
      </c>
      <c r="AT320" s="302">
        <v>0</v>
      </c>
      <c r="AU320" s="302">
        <v>42317</v>
      </c>
      <c r="AV320" s="304">
        <v>125735</v>
      </c>
      <c r="AW320" s="302">
        <v>62666</v>
      </c>
      <c r="AX320" s="302">
        <v>32444</v>
      </c>
      <c r="AY320" s="302">
        <v>15313</v>
      </c>
      <c r="AZ320" s="302">
        <v>15313</v>
      </c>
      <c r="BA320" s="302">
        <v>0</v>
      </c>
      <c r="BB320" s="302">
        <v>0</v>
      </c>
      <c r="BC320" s="302">
        <v>125735</v>
      </c>
      <c r="BD320" s="404">
        <v>728</v>
      </c>
      <c r="BE320" s="302">
        <v>302</v>
      </c>
      <c r="BF320" s="302">
        <v>251</v>
      </c>
      <c r="BG320" s="302">
        <v>175</v>
      </c>
      <c r="BH320" s="302">
        <v>0</v>
      </c>
      <c r="BI320" s="302">
        <v>0</v>
      </c>
      <c r="BJ320" s="302">
        <v>0</v>
      </c>
      <c r="BK320" s="302">
        <v>728</v>
      </c>
      <c r="BL320" s="304">
        <v>992</v>
      </c>
      <c r="BM320" s="302">
        <v>248</v>
      </c>
      <c r="BN320" s="302">
        <v>248</v>
      </c>
      <c r="BO320" s="302">
        <v>248</v>
      </c>
      <c r="BP320" s="302">
        <v>248</v>
      </c>
      <c r="BQ320" s="302">
        <v>0</v>
      </c>
      <c r="BR320" s="302">
        <v>0</v>
      </c>
      <c r="BS320" s="302">
        <v>992</v>
      </c>
      <c r="BT320" s="404">
        <v>3055</v>
      </c>
      <c r="BU320" s="302">
        <v>628</v>
      </c>
      <c r="BV320" s="302">
        <v>628</v>
      </c>
      <c r="BW320" s="302">
        <v>628</v>
      </c>
      <c r="BX320" s="302">
        <v>628</v>
      </c>
      <c r="BY320" s="302">
        <v>544</v>
      </c>
      <c r="BZ320" s="302">
        <v>0</v>
      </c>
      <c r="CA320" s="302">
        <v>3055</v>
      </c>
      <c r="CB320" s="299">
        <v>9630.8823234299998</v>
      </c>
      <c r="CC320" s="302">
        <v>8531</v>
      </c>
      <c r="CD320" s="302">
        <v>663</v>
      </c>
      <c r="CE320" s="302">
        <v>437</v>
      </c>
      <c r="CF320" s="302">
        <v>0</v>
      </c>
      <c r="CG320" s="302">
        <v>0</v>
      </c>
      <c r="CH320" s="302">
        <v>0</v>
      </c>
      <c r="CI320" s="302">
        <v>9630.8823234299998</v>
      </c>
    </row>
    <row r="321" spans="1:87" s="307" customFormat="1" ht="18" customHeight="1" thickBot="1">
      <c r="A321" s="308"/>
      <c r="B321" s="338" t="s">
        <v>325</v>
      </c>
      <c r="C321" s="410">
        <v>-3586189782</v>
      </c>
      <c r="D321" s="339">
        <v>-1313210813</v>
      </c>
      <c r="E321" s="339">
        <v>-280559519</v>
      </c>
      <c r="F321" s="343">
        <v>-569068163</v>
      </c>
      <c r="G321" s="339">
        <v>355719925</v>
      </c>
      <c r="H321" s="411">
        <v>0</v>
      </c>
      <c r="I321" s="341">
        <v>-5393308351</v>
      </c>
      <c r="J321" s="342">
        <v>30915593468</v>
      </c>
      <c r="K321" s="339">
        <v>36773648998</v>
      </c>
      <c r="L321" s="339">
        <v>26171227466</v>
      </c>
      <c r="M321" s="339">
        <v>25036416637</v>
      </c>
      <c r="N321" s="341">
        <v>38714862374</v>
      </c>
      <c r="O321" s="342">
        <v>3049624997</v>
      </c>
      <c r="P321" s="343">
        <v>1214843275.4799998</v>
      </c>
      <c r="Q321" s="343">
        <v>1834781721.5199993</v>
      </c>
      <c r="R321" s="405">
        <v>6.6800000000000026E-2</v>
      </c>
      <c r="S321" s="412">
        <v>0.99999999999999967</v>
      </c>
      <c r="T321" s="403">
        <v>30915593468</v>
      </c>
      <c r="U321" s="403">
        <v>18186276579.041904</v>
      </c>
      <c r="V321" s="413">
        <v>1.6999407951173207</v>
      </c>
      <c r="W321" s="409">
        <v>7.7152503694909322E-2</v>
      </c>
      <c r="X321" s="403">
        <v>1652675648</v>
      </c>
      <c r="Y321" s="403">
        <v>629359085</v>
      </c>
      <c r="Z321" s="403">
        <v>415518523</v>
      </c>
      <c r="AA321" s="403">
        <v>292123409</v>
      </c>
      <c r="AB321" s="403">
        <v>188397101</v>
      </c>
      <c r="AC321" s="403">
        <v>127277528</v>
      </c>
      <c r="AD321" s="403">
        <v>2</v>
      </c>
      <c r="AE321" s="403">
        <v>1652675648</v>
      </c>
      <c r="AF321" s="403">
        <v>1652675749</v>
      </c>
      <c r="AG321" s="403">
        <v>629359116</v>
      </c>
      <c r="AH321" s="403">
        <v>415518562</v>
      </c>
      <c r="AI321" s="403">
        <v>292123440</v>
      </c>
      <c r="AJ321" s="403">
        <v>188397106</v>
      </c>
      <c r="AK321" s="403">
        <v>127277524</v>
      </c>
      <c r="AL321" s="403">
        <v>1</v>
      </c>
      <c r="AM321" s="403">
        <v>1652675749</v>
      </c>
      <c r="AN321" s="404">
        <v>2528629368</v>
      </c>
      <c r="AO321" s="302">
        <v>627385338</v>
      </c>
      <c r="AP321" s="302">
        <v>627385338</v>
      </c>
      <c r="AQ321" s="302">
        <v>627385338</v>
      </c>
      <c r="AR321" s="302">
        <v>323236674</v>
      </c>
      <c r="AS321" s="302">
        <v>323236674</v>
      </c>
      <c r="AT321" s="302">
        <v>0</v>
      </c>
      <c r="AU321" s="302">
        <v>2528629368</v>
      </c>
      <c r="AV321" s="302">
        <v>7513161120</v>
      </c>
      <c r="AW321" s="302">
        <v>3744514309</v>
      </c>
      <c r="AX321" s="302">
        <v>1938656972</v>
      </c>
      <c r="AY321" s="302">
        <v>914994915</v>
      </c>
      <c r="AZ321" s="302">
        <v>914994915</v>
      </c>
      <c r="BA321" s="302">
        <v>0</v>
      </c>
      <c r="BB321" s="302">
        <v>0</v>
      </c>
      <c r="BC321" s="302">
        <v>7513161120</v>
      </c>
      <c r="BD321" s="404">
        <v>43463035</v>
      </c>
      <c r="BE321" s="302">
        <v>18022258</v>
      </c>
      <c r="BF321" s="302">
        <v>14971645</v>
      </c>
      <c r="BG321" s="302">
        <v>10469141</v>
      </c>
      <c r="BH321" s="302">
        <v>0</v>
      </c>
      <c r="BI321" s="302">
        <v>0</v>
      </c>
      <c r="BJ321" s="302">
        <v>0</v>
      </c>
      <c r="BK321" s="302">
        <v>43463035</v>
      </c>
      <c r="BL321" s="304">
        <v>59277612</v>
      </c>
      <c r="BM321" s="302">
        <v>14819406</v>
      </c>
      <c r="BN321" s="302">
        <v>14819406</v>
      </c>
      <c r="BO321" s="302">
        <v>14819406</v>
      </c>
      <c r="BP321" s="302">
        <v>14819406</v>
      </c>
      <c r="BQ321" s="302">
        <v>0</v>
      </c>
      <c r="BR321" s="302">
        <v>0</v>
      </c>
      <c r="BS321" s="302">
        <v>59277612</v>
      </c>
      <c r="BT321" s="404">
        <v>182521190</v>
      </c>
      <c r="BU321" s="302">
        <v>37509485</v>
      </c>
      <c r="BV321" s="302">
        <v>37509485</v>
      </c>
      <c r="BW321" s="302">
        <v>37509485</v>
      </c>
      <c r="BX321" s="302">
        <v>37509485</v>
      </c>
      <c r="BY321" s="302">
        <v>32483246</v>
      </c>
      <c r="BZ321" s="302">
        <v>0</v>
      </c>
      <c r="CA321" s="302">
        <v>182521190</v>
      </c>
      <c r="CB321" s="414">
        <v>575483100.23019302</v>
      </c>
      <c r="CC321" s="302">
        <v>509773120</v>
      </c>
      <c r="CD321" s="302">
        <v>39600865</v>
      </c>
      <c r="CE321" s="302">
        <v>26109121</v>
      </c>
      <c r="CF321" s="302">
        <v>0</v>
      </c>
      <c r="CG321" s="302">
        <v>0</v>
      </c>
      <c r="CH321" s="302">
        <v>0</v>
      </c>
      <c r="CI321" s="302">
        <v>575483100.23019302</v>
      </c>
    </row>
    <row r="322" spans="1:87" ht="18" customHeight="1">
      <c r="A322" s="317"/>
      <c r="B322" s="345"/>
      <c r="C322" s="319"/>
      <c r="D322" s="319"/>
      <c r="E322" s="319"/>
      <c r="F322" s="319"/>
      <c r="G322" s="319"/>
      <c r="H322" s="319"/>
      <c r="I322" s="319"/>
      <c r="J322" s="360"/>
      <c r="K322" s="361"/>
      <c r="L322" s="361"/>
      <c r="M322" s="361"/>
      <c r="N322" s="361"/>
      <c r="O322" s="360"/>
      <c r="P322" s="361"/>
      <c r="Q322" s="415"/>
      <c r="R322" s="416"/>
      <c r="S322" s="348"/>
      <c r="T322" s="319"/>
      <c r="U322" s="347"/>
      <c r="V322" s="347"/>
      <c r="W322" s="319"/>
      <c r="X322" s="348"/>
      <c r="Y322" s="319"/>
      <c r="Z322" s="319"/>
      <c r="AA322" s="319"/>
      <c r="AB322" s="319"/>
      <c r="AC322" s="319"/>
      <c r="AD322" s="319"/>
      <c r="AE322" s="319"/>
      <c r="AF322" s="319"/>
      <c r="AG322" s="319"/>
      <c r="AH322" s="319"/>
      <c r="AI322" s="319"/>
      <c r="AJ322" s="319"/>
      <c r="AK322" s="319"/>
      <c r="AL322" s="319"/>
      <c r="AM322" s="319"/>
      <c r="AN322" s="348"/>
      <c r="AO322" s="319"/>
      <c r="AP322" s="319"/>
      <c r="AQ322" s="319"/>
      <c r="AR322" s="319"/>
      <c r="AS322" s="319"/>
      <c r="AT322" s="319"/>
      <c r="AU322" s="319"/>
      <c r="AV322" s="319"/>
      <c r="AW322" s="319"/>
      <c r="AX322" s="319"/>
      <c r="AY322" s="319"/>
      <c r="AZ322" s="319"/>
      <c r="BA322" s="319"/>
      <c r="BB322" s="319"/>
      <c r="BC322" s="417"/>
      <c r="BD322" s="418"/>
      <c r="BE322" s="417"/>
      <c r="BF322" s="417"/>
      <c r="BG322" s="417"/>
      <c r="BH322" s="417"/>
      <c r="BI322" s="417"/>
      <c r="BJ322" s="417"/>
      <c r="BK322" s="417"/>
      <c r="BL322" s="417"/>
      <c r="BM322" s="417"/>
      <c r="BN322" s="417"/>
      <c r="BO322" s="417"/>
      <c r="BP322" s="417"/>
      <c r="BQ322" s="417"/>
      <c r="BR322" s="417"/>
      <c r="BS322" s="417"/>
      <c r="BT322" s="418"/>
      <c r="BU322" s="417"/>
      <c r="BV322" s="417"/>
      <c r="BW322" s="417"/>
      <c r="BX322" s="417"/>
      <c r="BY322" s="417"/>
      <c r="BZ322" s="417"/>
      <c r="CA322" s="417"/>
      <c r="CB322" s="417"/>
      <c r="CC322" s="417"/>
      <c r="CD322" s="417"/>
      <c r="CE322" s="417"/>
      <c r="CF322" s="417"/>
      <c r="CG322" s="417"/>
      <c r="CH322" s="417"/>
      <c r="CI322" s="417"/>
    </row>
    <row r="323" spans="1:87" ht="18" customHeight="1">
      <c r="J323" s="362"/>
      <c r="K323" s="363"/>
      <c r="L323" s="363"/>
      <c r="M323" s="363"/>
      <c r="N323" s="363"/>
      <c r="O323" s="362"/>
      <c r="P323" s="363"/>
      <c r="Q323" s="363"/>
      <c r="R323" s="420"/>
      <c r="U323" s="334"/>
      <c r="V323" s="334"/>
      <c r="CB323" s="419"/>
    </row>
    <row r="324" spans="1:87" ht="18" customHeight="1">
      <c r="J324" s="364"/>
      <c r="K324" s="365"/>
      <c r="L324" s="365"/>
      <c r="M324" s="365"/>
      <c r="N324" s="365"/>
      <c r="O324" s="364"/>
      <c r="P324" s="365"/>
      <c r="Q324" s="365"/>
      <c r="R324" s="421"/>
      <c r="U324" s="334"/>
      <c r="V324" s="334"/>
    </row>
    <row r="325" spans="1:87" ht="18" customHeight="1">
      <c r="J325" s="364"/>
      <c r="K325" s="365"/>
      <c r="L325" s="365"/>
      <c r="M325" s="365"/>
      <c r="N325" s="365"/>
      <c r="O325" s="364"/>
      <c r="P325" s="365"/>
      <c r="Q325" s="365"/>
      <c r="R325" s="421"/>
      <c r="U325" s="334"/>
      <c r="V325" s="334"/>
    </row>
    <row r="326" spans="1:87" ht="18" customHeight="1">
      <c r="U326" s="334"/>
    </row>
    <row r="327" spans="1:87" ht="18" customHeight="1">
      <c r="U327" s="334"/>
    </row>
    <row r="328" spans="1:87" ht="18" customHeight="1">
      <c r="U328" s="334"/>
    </row>
    <row r="329" spans="1:87" ht="18" customHeight="1">
      <c r="U329" s="334"/>
    </row>
    <row r="330" spans="1:87" ht="18" customHeight="1">
      <c r="J330" s="328"/>
      <c r="K330" s="329"/>
      <c r="L330" s="329"/>
      <c r="M330" s="329"/>
      <c r="N330" s="330"/>
      <c r="O330" s="328"/>
      <c r="P330" s="329"/>
      <c r="Q330" s="329"/>
      <c r="R330" s="329"/>
      <c r="U330" s="334"/>
    </row>
    <row r="331" spans="1:87" ht="18" customHeight="1">
      <c r="U331" s="334"/>
    </row>
    <row r="332" spans="1:87" ht="18" customHeight="1">
      <c r="U332" s="334"/>
    </row>
    <row r="333" spans="1:87" ht="18" customHeight="1">
      <c r="U333" s="334"/>
    </row>
    <row r="334" spans="1:87" ht="18" customHeight="1">
      <c r="U334" s="334"/>
    </row>
    <row r="335" spans="1:87" ht="18" customHeight="1">
      <c r="U335" s="334"/>
    </row>
    <row r="336" spans="1:87" ht="18" customHeight="1">
      <c r="U336" s="334"/>
    </row>
    <row r="337" spans="21:21" ht="18" customHeight="1">
      <c r="U337" s="334"/>
    </row>
    <row r="338" spans="21:21" ht="18" customHeight="1">
      <c r="U338" s="334"/>
    </row>
    <row r="339" spans="21:21" ht="18" customHeight="1">
      <c r="U339" s="334"/>
    </row>
    <row r="340" spans="21:21" ht="18" customHeight="1">
      <c r="U340" s="334"/>
    </row>
    <row r="341" spans="21:21" ht="18" customHeight="1">
      <c r="U341" s="334"/>
    </row>
    <row r="342" spans="21:21" ht="18" customHeight="1">
      <c r="U342" s="334"/>
    </row>
    <row r="343" spans="21:21" ht="18" customHeight="1">
      <c r="U343" s="334"/>
    </row>
    <row r="344" spans="21:21" ht="18" customHeight="1">
      <c r="U344" s="334"/>
    </row>
    <row r="345" spans="21:21" ht="18" customHeight="1">
      <c r="U345" s="334"/>
    </row>
    <row r="346" spans="21:21" ht="18" customHeight="1">
      <c r="U346" s="334"/>
    </row>
    <row r="347" spans="21:21" ht="18" customHeight="1">
      <c r="U347" s="334"/>
    </row>
    <row r="348" spans="21:21" ht="18" customHeight="1">
      <c r="U348" s="334"/>
    </row>
    <row r="349" spans="21:21" ht="18" customHeight="1">
      <c r="U349" s="334"/>
    </row>
    <row r="350" spans="21:21" ht="18" customHeight="1">
      <c r="U350" s="334"/>
    </row>
    <row r="351" spans="21:21" ht="36" customHeight="1">
      <c r="U351" s="334"/>
    </row>
    <row r="352" spans="21:21" ht="18" customHeight="1">
      <c r="U352" s="334"/>
    </row>
    <row r="353" spans="21:21" ht="18" customHeight="1">
      <c r="U353" s="334"/>
    </row>
    <row r="354" spans="21:21" ht="18" customHeight="1">
      <c r="U354" s="334"/>
    </row>
    <row r="355" spans="21:21" ht="18" customHeight="1">
      <c r="U355" s="334"/>
    </row>
    <row r="356" spans="21:21" ht="18" customHeight="1">
      <c r="U356" s="334"/>
    </row>
    <row r="357" spans="21:21" ht="18" customHeight="1">
      <c r="U357" s="334"/>
    </row>
    <row r="358" spans="21:21" ht="18" customHeight="1">
      <c r="U358" s="334"/>
    </row>
    <row r="359" spans="21:21" ht="18" customHeight="1">
      <c r="U359" s="334"/>
    </row>
    <row r="360" spans="21:21" ht="18" customHeight="1">
      <c r="U360" s="334"/>
    </row>
    <row r="361" spans="21:21" ht="18" customHeight="1">
      <c r="U361" s="334"/>
    </row>
    <row r="362" spans="21:21" ht="18" customHeight="1">
      <c r="U362" s="334"/>
    </row>
    <row r="363" spans="21:21" ht="18" customHeight="1">
      <c r="U363" s="334"/>
    </row>
    <row r="364" spans="21:21" ht="18" customHeight="1">
      <c r="U364" s="334"/>
    </row>
    <row r="365" spans="21:21" ht="54" customHeight="1">
      <c r="U365" s="334"/>
    </row>
    <row r="366" spans="21:21" ht="18" customHeight="1">
      <c r="U366" s="334"/>
    </row>
    <row r="367" spans="21:21" ht="18" customHeight="1">
      <c r="U367" s="334"/>
    </row>
    <row r="368" spans="21:21" ht="18" customHeight="1">
      <c r="U368" s="334"/>
    </row>
    <row r="369" spans="21:21" ht="18" customHeight="1">
      <c r="U369" s="334"/>
    </row>
    <row r="370" spans="21:21" ht="18" customHeight="1">
      <c r="U370" s="334"/>
    </row>
    <row r="371" spans="21:21" ht="18" customHeight="1">
      <c r="U371" s="334"/>
    </row>
    <row r="372" spans="21:21" ht="18" customHeight="1">
      <c r="U372" s="334"/>
    </row>
    <row r="373" spans="21:21" ht="18" customHeight="1">
      <c r="U373" s="334"/>
    </row>
    <row r="374" spans="21:21" ht="18" customHeight="1">
      <c r="U374" s="334"/>
    </row>
    <row r="375" spans="21:21" ht="18" customHeight="1">
      <c r="U375" s="334"/>
    </row>
    <row r="376" spans="21:21" ht="18" customHeight="1">
      <c r="U376" s="334"/>
    </row>
    <row r="377" spans="21:21" ht="18" customHeight="1">
      <c r="U377" s="334"/>
    </row>
    <row r="378" spans="21:21" ht="18" customHeight="1">
      <c r="U378" s="334"/>
    </row>
    <row r="379" spans="21:21" ht="18" customHeight="1">
      <c r="U379" s="334"/>
    </row>
    <row r="380" spans="21:21" ht="18" customHeight="1">
      <c r="U380" s="334"/>
    </row>
    <row r="381" spans="21:21" ht="18" customHeight="1">
      <c r="U381" s="334"/>
    </row>
    <row r="382" spans="21:21" ht="18" customHeight="1">
      <c r="U382" s="334"/>
    </row>
    <row r="383" spans="21:21" ht="18" customHeight="1">
      <c r="U383" s="334"/>
    </row>
    <row r="384" spans="21:21" ht="18" customHeight="1">
      <c r="U384" s="334"/>
    </row>
    <row r="385" spans="21:21" ht="18" customHeight="1">
      <c r="U385" s="334"/>
    </row>
    <row r="386" spans="21:21" ht="18" customHeight="1">
      <c r="U386" s="334"/>
    </row>
    <row r="387" spans="21:21" ht="18" customHeight="1">
      <c r="U387" s="334"/>
    </row>
    <row r="388" spans="21:21" ht="18" customHeight="1">
      <c r="U388" s="334"/>
    </row>
    <row r="389" spans="21:21" ht="18" customHeight="1">
      <c r="U389" s="334"/>
    </row>
    <row r="390" spans="21:21" ht="18" customHeight="1">
      <c r="U390" s="334"/>
    </row>
    <row r="391" spans="21:21" ht="18" customHeight="1">
      <c r="U391" s="334"/>
    </row>
    <row r="392" spans="21:21" ht="18" customHeight="1">
      <c r="U392" s="334"/>
    </row>
    <row r="393" spans="21:21" ht="18" customHeight="1">
      <c r="U393" s="334"/>
    </row>
    <row r="394" spans="21:21" ht="18" customHeight="1">
      <c r="U394" s="334"/>
    </row>
    <row r="395" spans="21:21" ht="18" customHeight="1">
      <c r="U395" s="334"/>
    </row>
    <row r="396" spans="21:21" ht="18" customHeight="1">
      <c r="U396" s="334"/>
    </row>
    <row r="397" spans="21:21" ht="18" customHeight="1">
      <c r="U397" s="334"/>
    </row>
    <row r="398" spans="21:21" ht="18" customHeight="1">
      <c r="U398" s="334"/>
    </row>
    <row r="399" spans="21:21" ht="18" customHeight="1">
      <c r="U399" s="334"/>
    </row>
    <row r="400" spans="21:21" ht="18" customHeight="1">
      <c r="U400" s="334"/>
    </row>
    <row r="401" spans="21:21" ht="18" customHeight="1">
      <c r="U401" s="334"/>
    </row>
    <row r="402" spans="21:21" ht="18" customHeight="1">
      <c r="U402" s="334"/>
    </row>
    <row r="403" spans="21:21" ht="18" customHeight="1">
      <c r="U403" s="334"/>
    </row>
    <row r="404" spans="21:21" ht="18" customHeight="1">
      <c r="U404" s="334"/>
    </row>
    <row r="405" spans="21:21" ht="18" customHeight="1">
      <c r="U405" s="334"/>
    </row>
    <row r="406" spans="21:21" ht="18" customHeight="1">
      <c r="U406" s="334"/>
    </row>
    <row r="407" spans="21:21" ht="18" customHeight="1">
      <c r="U407" s="334"/>
    </row>
    <row r="408" spans="21:21" ht="18" customHeight="1">
      <c r="U408" s="334"/>
    </row>
    <row r="409" spans="21:21" ht="18" customHeight="1">
      <c r="U409" s="334"/>
    </row>
    <row r="410" spans="21:21" ht="18" customHeight="1">
      <c r="U410" s="334"/>
    </row>
    <row r="411" spans="21:21" ht="18" customHeight="1">
      <c r="U411" s="334"/>
    </row>
    <row r="412" spans="21:21" ht="18" customHeight="1">
      <c r="U412" s="334"/>
    </row>
    <row r="413" spans="21:21" ht="18" customHeight="1">
      <c r="U413" s="334"/>
    </row>
    <row r="414" spans="21:21" ht="18" customHeight="1">
      <c r="U414" s="334"/>
    </row>
    <row r="415" spans="21:21" ht="18" customHeight="1">
      <c r="U415" s="334"/>
    </row>
    <row r="416" spans="21:21" ht="18" customHeight="1">
      <c r="U416" s="334"/>
    </row>
    <row r="417" spans="21:21" ht="18" customHeight="1">
      <c r="U417" s="334"/>
    </row>
    <row r="418" spans="21:21" ht="18" customHeight="1">
      <c r="U418" s="334"/>
    </row>
    <row r="419" spans="21:21" ht="18" customHeight="1">
      <c r="U419" s="334"/>
    </row>
    <row r="420" spans="21:21" ht="18" customHeight="1">
      <c r="U420" s="334"/>
    </row>
    <row r="421" spans="21:21" ht="18" customHeight="1">
      <c r="U421" s="334"/>
    </row>
    <row r="422" spans="21:21" ht="18" customHeight="1">
      <c r="U422" s="334"/>
    </row>
    <row r="423" spans="21:21" ht="18" customHeight="1">
      <c r="U423" s="334"/>
    </row>
    <row r="424" spans="21:21" ht="18" customHeight="1">
      <c r="U424" s="334"/>
    </row>
    <row r="425" spans="21:21" ht="18" customHeight="1">
      <c r="U425" s="334"/>
    </row>
    <row r="426" spans="21:21" ht="18" customHeight="1">
      <c r="U426" s="334"/>
    </row>
    <row r="427" spans="21:21" ht="18" customHeight="1">
      <c r="U427" s="334"/>
    </row>
    <row r="428" spans="21:21" ht="18" customHeight="1">
      <c r="U428" s="334"/>
    </row>
    <row r="429" spans="21:21" ht="18" customHeight="1">
      <c r="U429" s="334"/>
    </row>
    <row r="430" spans="21:21" ht="18" customHeight="1">
      <c r="U430" s="334"/>
    </row>
    <row r="431" spans="21:21" ht="18" customHeight="1">
      <c r="U431" s="334"/>
    </row>
    <row r="432" spans="21:21" ht="18" customHeight="1">
      <c r="U432" s="334"/>
    </row>
    <row r="433" spans="21:21" ht="18" customHeight="1">
      <c r="U433" s="334"/>
    </row>
    <row r="434" spans="21:21" ht="18" customHeight="1">
      <c r="U434" s="334"/>
    </row>
    <row r="435" spans="21:21" ht="18" customHeight="1">
      <c r="U435" s="334"/>
    </row>
    <row r="436" spans="21:21" ht="18" customHeight="1">
      <c r="U436" s="334"/>
    </row>
    <row r="437" spans="21:21" ht="18" customHeight="1">
      <c r="U437" s="334"/>
    </row>
    <row r="438" spans="21:21" ht="18" customHeight="1">
      <c r="U438" s="334"/>
    </row>
    <row r="439" spans="21:21" ht="18" customHeight="1">
      <c r="U439" s="334"/>
    </row>
    <row r="440" spans="21:21" ht="18" customHeight="1">
      <c r="U440" s="334"/>
    </row>
    <row r="441" spans="21:21" ht="18" customHeight="1">
      <c r="U441" s="334"/>
    </row>
    <row r="442" spans="21:21" ht="18" customHeight="1">
      <c r="U442" s="334"/>
    </row>
    <row r="443" spans="21:21">
      <c r="U443" s="334"/>
    </row>
    <row r="444" spans="21:21">
      <c r="U444" s="334"/>
    </row>
    <row r="445" spans="21:21">
      <c r="U445" s="334"/>
    </row>
    <row r="446" spans="21:21">
      <c r="U446" s="334"/>
    </row>
    <row r="498" spans="21:21">
      <c r="U498" s="334"/>
    </row>
    <row r="499" spans="21:21">
      <c r="U499" s="334"/>
    </row>
    <row r="500" spans="21:21">
      <c r="U500" s="334"/>
    </row>
    <row r="501" spans="21:21">
      <c r="U501" s="334"/>
    </row>
    <row r="502" spans="21:21">
      <c r="U502" s="334"/>
    </row>
    <row r="503" spans="21:21">
      <c r="U503" s="334"/>
    </row>
    <row r="504" spans="21:21">
      <c r="U504" s="334"/>
    </row>
    <row r="505" spans="21:21">
      <c r="U505" s="334"/>
    </row>
    <row r="506" spans="21:21">
      <c r="U506" s="334"/>
    </row>
    <row r="507" spans="21:21">
      <c r="U507" s="334"/>
    </row>
    <row r="508" spans="21:21">
      <c r="U508" s="334"/>
    </row>
    <row r="509" spans="21:21">
      <c r="U509" s="334"/>
    </row>
    <row r="510" spans="21:21">
      <c r="U510" s="334"/>
    </row>
    <row r="511" spans="21:21">
      <c r="U511" s="334"/>
    </row>
    <row r="512" spans="21:21">
      <c r="U512" s="334"/>
    </row>
    <row r="513" spans="21:21">
      <c r="U513" s="334"/>
    </row>
    <row r="514" spans="21:21">
      <c r="U514" s="334"/>
    </row>
    <row r="515" spans="21:21">
      <c r="U515" s="334"/>
    </row>
    <row r="516" spans="21:21">
      <c r="U516" s="334"/>
    </row>
    <row r="517" spans="21:21">
      <c r="U517" s="334"/>
    </row>
    <row r="518" spans="21:21">
      <c r="U518" s="334"/>
    </row>
    <row r="519" spans="21:21">
      <c r="U519" s="334"/>
    </row>
    <row r="520" spans="21:21">
      <c r="U520" s="334"/>
    </row>
    <row r="521" spans="21:21">
      <c r="U521" s="334"/>
    </row>
    <row r="522" spans="21:21">
      <c r="U522" s="334"/>
    </row>
    <row r="523" spans="21:21">
      <c r="U523" s="334"/>
    </row>
    <row r="524" spans="21:21">
      <c r="U524" s="334"/>
    </row>
    <row r="525" spans="21:21">
      <c r="U525" s="334"/>
    </row>
    <row r="526" spans="21:21">
      <c r="U526" s="334"/>
    </row>
    <row r="527" spans="21:21">
      <c r="U527" s="334"/>
    </row>
    <row r="528" spans="21:21">
      <c r="U528" s="334"/>
    </row>
    <row r="529" spans="21:21">
      <c r="U529" s="334"/>
    </row>
    <row r="530" spans="21:21">
      <c r="U530" s="334"/>
    </row>
    <row r="531" spans="21:21">
      <c r="U531" s="334"/>
    </row>
    <row r="532" spans="21:21">
      <c r="U532" s="334"/>
    </row>
    <row r="533" spans="21:21">
      <c r="U533" s="334"/>
    </row>
    <row r="534" spans="21:21">
      <c r="U534" s="334"/>
    </row>
    <row r="535" spans="21:21">
      <c r="U535" s="334"/>
    </row>
    <row r="536" spans="21:21">
      <c r="U536" s="334"/>
    </row>
    <row r="537" spans="21:21">
      <c r="U537" s="334"/>
    </row>
    <row r="538" spans="21:21">
      <c r="U538" s="334"/>
    </row>
  </sheetData>
  <mergeCells count="7">
    <mergeCell ref="BT8:CI8"/>
    <mergeCell ref="O7:R7"/>
    <mergeCell ref="C8:I8"/>
    <mergeCell ref="O8:R8"/>
    <mergeCell ref="X8:AM8"/>
    <mergeCell ref="AN8:BC8"/>
    <mergeCell ref="BD8:BS8"/>
  </mergeCells>
  <conditionalFormatting sqref="J325:Q325">
    <cfRule type="cellIs" dxfId="2" priority="2" operator="notEqual">
      <formula>0</formula>
    </cfRule>
  </conditionalFormatting>
  <conditionalFormatting sqref="R325">
    <cfRule type="cellIs" dxfId="1" priority="1" operator="notEqual">
      <formula>0</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Image" ma:contentTypeID="0x0101009148F5A04DDD49CBA7127AADA5FB792B00AADE34325A8B49CDA8BB4DB53328F21400DF16A982947D7E44B3C8BBDC0CAE0270" ma:contentTypeVersion="1" ma:contentTypeDescription="Upload an image." ma:contentTypeScope="" ma:versionID="a5e6dcce723c6f142d1e5000ea05c79a">
  <xsd:schema xmlns:xsd="http://www.w3.org/2001/XMLSchema" xmlns:xs="http://www.w3.org/2001/XMLSchema" xmlns:p="http://schemas.microsoft.com/office/2006/metadata/properties" xmlns:ns1="http://schemas.microsoft.com/sharepoint/v3" xmlns:ns2="F649DC96-43A9-4905-BB6F-345F046C23DB" xmlns:ns3="http://schemas.microsoft.com/sharepoint/v3/fields" xmlns:ns4="1b9e605d-6da6-421e-84a6-6502d598475a" targetNamespace="http://schemas.microsoft.com/office/2006/metadata/properties" ma:root="true" ma:fieldsID="13241a95f717d38e971ee3a7879d40e5" ns1:_="" ns2:_="" ns3:_="" ns4:_="">
    <xsd:import namespace="http://schemas.microsoft.com/sharepoint/v3"/>
    <xsd:import namespace="F649DC96-43A9-4905-BB6F-345F046C23DB"/>
    <xsd:import namespace="http://schemas.microsoft.com/sharepoint/v3/fields"/>
    <xsd:import namespace="1b9e605d-6da6-421e-84a6-6502d598475a"/>
    <xsd:element name="properties">
      <xsd:complexType>
        <xsd:sequence>
          <xsd:element name="documentManagement">
            <xsd:complexType>
              <xsd:all>
                <xsd:element ref="ns1:FileRef" minOccurs="0"/>
                <xsd:element ref="ns1:File_x0020_Type" minOccurs="0"/>
                <xsd:element ref="ns1:HTML_x0020_File_x0020_Type" minOccurs="0"/>
                <xsd:element ref="ns1:FSObjType" minOccurs="0"/>
                <xsd:element ref="ns2:ThumbnailExists" minOccurs="0"/>
                <xsd:element ref="ns2:PreviewExists" minOccurs="0"/>
                <xsd:element ref="ns2:ImageWidth" minOccurs="0"/>
                <xsd:element ref="ns2:ImageHeight" minOccurs="0"/>
                <xsd:element ref="ns2:ImageCreateDate" minOccurs="0"/>
                <xsd:element ref="ns3:wic_System_Copyright" minOccurs="0"/>
                <xsd:element ref="ns4:_dlc_DocId" minOccurs="0"/>
                <xsd:element ref="ns4:_dlc_DocIdUrl" minOccurs="0"/>
                <xsd:element ref="ns4:_dlc_DocIdPersistId" minOccurs="0"/>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FileRef" ma:index="8" nillable="true" ma:displayName="URL Path" ma:hidden="true" ma:list="Docs" ma:internalName="FileRef" ma:readOnly="true" ma:showField="FullUrl">
      <xsd:simpleType>
        <xsd:restriction base="dms:Lookup"/>
      </xsd:simpleType>
    </xsd:element>
    <xsd:element name="File_x0020_Type" ma:index="9" nillable="true" ma:displayName="File Type" ma:hidden="true" ma:internalName="File_x0020_Type" ma:readOnly="true">
      <xsd:simpleType>
        <xsd:restriction base="dms:Text"/>
      </xsd:simpleType>
    </xsd:element>
    <xsd:element name="HTML_x0020_File_x0020_Type" ma:index="10" nillable="true" ma:displayName="HTML File Type" ma:hidden="true" ma:internalName="HTML_x0020_File_x0020_Type" ma:readOnly="true">
      <xsd:simpleType>
        <xsd:restriction base="dms:Text"/>
      </xsd:simpleType>
    </xsd:element>
    <xsd:element name="FSObjType" ma:index="11" nillable="true" ma:displayName="Item Type" ma:hidden="true" ma:list="Docs" ma:internalName="FSObjType" ma:readOnly="true" ma:showField="FSType">
      <xsd:simpleType>
        <xsd:restriction base="dms:Lookup"/>
      </xsd:simpleType>
    </xsd:element>
    <xsd:element name="PublishingStartDate" ma:index="30" nillable="true" ma:displayName="Scheduling Start Date" ma:internalName="PublishingStartDate">
      <xsd:simpleType>
        <xsd:restriction base="dms:Unknown"/>
      </xsd:simpleType>
    </xsd:element>
    <xsd:element name="PublishingExpirationDate" ma:index="31" nillable="true" ma:displayName="Scheduling End Dat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649DC96-43A9-4905-BB6F-345F046C23DB" elementFormDefault="qualified">
    <xsd:import namespace="http://schemas.microsoft.com/office/2006/documentManagement/types"/>
    <xsd:import namespace="http://schemas.microsoft.com/office/infopath/2007/PartnerControls"/>
    <xsd:element name="ThumbnailExists" ma:index="18" nillable="true" ma:displayName="Thumbnail Exists" ma:default="FALSE" ma:hidden="true" ma:internalName="ThumbnailExists" ma:readOnly="true">
      <xsd:simpleType>
        <xsd:restriction base="dms:Boolean"/>
      </xsd:simpleType>
    </xsd:element>
    <xsd:element name="PreviewExists" ma:index="19" nillable="true" ma:displayName="Preview Exists" ma:default="FALSE" ma:hidden="true" ma:internalName="PreviewExists" ma:readOnly="true">
      <xsd:simpleType>
        <xsd:restriction base="dms:Boolean"/>
      </xsd:simpleType>
    </xsd:element>
    <xsd:element name="ImageWidth" ma:index="20" nillable="true" ma:displayName="Width" ma:internalName="ImageWidth" ma:readOnly="true">
      <xsd:simpleType>
        <xsd:restriction base="dms:Unknown"/>
      </xsd:simpleType>
    </xsd:element>
    <xsd:element name="ImageHeight" ma:index="22" nillable="true" ma:displayName="Height" ma:internalName="ImageHeight" ma:readOnly="true">
      <xsd:simpleType>
        <xsd:restriction base="dms:Unknown"/>
      </xsd:simpleType>
    </xsd:element>
    <xsd:element name="ImageCreateDate" ma:index="25" nillable="true" ma:displayName="Date Picture Taken" ma:format="DateTime" ma:hidden="true" ma:internalName="ImageCreate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wic_System_Copyright" ma:index="26" nillable="true" ma:displayName="Copyright" ma:internalName="wic_System_Copyright">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b9e605d-6da6-421e-84a6-6502d598475a" elementFormDefault="qualified">
    <xsd:import namespace="http://schemas.microsoft.com/office/2006/documentManagement/types"/>
    <xsd:import namespace="http://schemas.microsoft.com/office/infopath/2007/PartnerControls"/>
    <xsd:element name="_dlc_DocId" ma:index="27" nillable="true" ma:displayName="Document ID Value" ma:description="The value of the document ID assigned to this item." ma:internalName="_dlc_DocId" ma:readOnly="true">
      <xsd:simpleType>
        <xsd:restriction base="dms:Text"/>
      </xsd:simpleType>
    </xsd:element>
    <xsd:element name="_dlc_DocIdUrl" ma:index="28"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9"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ma:index="24" ma:displayName="Author"/>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ma:index="23" ma:displayName="Comments"/>
        <xsd:element name="keywords" minOccurs="0" maxOccurs="1" type="xsd:string" ma:index="14"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ImageCreateDate xmlns="F649DC96-43A9-4905-BB6F-345F046C23DB" xsi:nil="true"/>
    <PublishingExpirationDate xmlns="http://schemas.microsoft.com/sharepoint/v3" xsi:nil="true"/>
    <PublishingStartDate xmlns="http://schemas.microsoft.com/sharepoint/v3" xsi:nil="true"/>
    <wic_System_Copyright xmlns="http://schemas.microsoft.com/sharepoint/v3/fields" xsi:nil="true"/>
    <_dlc_DocId xmlns="1b9e605d-6da6-421e-84a6-6502d598475a">SZA3YSNECVJS-888571302-33</_dlc_DocId>
    <_dlc_DocIdUrl xmlns="1b9e605d-6da6-421e-84a6-6502d598475a">
      <Url>https://compass.nctreasurer.com/wcr/_layouts/15/DocIdRedir.aspx?ID=SZA3YSNECVJS-888571302-33</Url>
      <Description>SZA3YSNECVJS-888571302-33</Description>
    </_dlc_DocIdUrl>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7DF68DEA-3D66-42AF-9D90-07BC4F88A40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F649DC96-43A9-4905-BB6F-345F046C23DB"/>
    <ds:schemaRef ds:uri="http://schemas.microsoft.com/sharepoint/v3/fields"/>
    <ds:schemaRef ds:uri="1b9e605d-6da6-421e-84a6-6502d59847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98A7471-F53B-449F-8665-C563C160D6EF}">
  <ds:schemaRefs>
    <ds:schemaRef ds:uri="http://purl.org/dc/terms/"/>
    <ds:schemaRef ds:uri="http://schemas.microsoft.com/office/2006/metadata/properties"/>
    <ds:schemaRef ds:uri="1b9e605d-6da6-421e-84a6-6502d598475a"/>
    <ds:schemaRef ds:uri="http://purl.org/dc/elements/1.1/"/>
    <ds:schemaRef ds:uri="F649DC96-43A9-4905-BB6F-345F046C23DB"/>
    <ds:schemaRef ds:uri="http://schemas.microsoft.com/office/infopath/2007/PartnerControls"/>
    <ds:schemaRef ds:uri="http://schemas.microsoft.com/office/2006/documentManagement/types"/>
    <ds:schemaRef ds:uri="http://schemas.microsoft.com/sharepoint/v3/fields"/>
    <ds:schemaRef ds:uri="http://purl.org/dc/dcmitype/"/>
    <ds:schemaRef ds:uri="http://schemas.openxmlformats.org/package/2006/metadata/core-properties"/>
    <ds:schemaRef ds:uri="http://schemas.microsoft.com/sharepoint/v3"/>
    <ds:schemaRef ds:uri="http://www.w3.org/XML/1998/namespace"/>
  </ds:schemaRefs>
</ds:datastoreItem>
</file>

<file path=customXml/itemProps3.xml><?xml version="1.0" encoding="utf-8"?>
<ds:datastoreItem xmlns:ds="http://schemas.openxmlformats.org/officeDocument/2006/customXml" ds:itemID="{94076127-00E2-4970-8C98-5D83A037350C}">
  <ds:schemaRefs>
    <ds:schemaRef ds:uri="http://schemas.microsoft.com/sharepoint/v3/contenttype/forms"/>
  </ds:schemaRefs>
</ds:datastoreItem>
</file>

<file path=customXml/itemProps4.xml><?xml version="1.0" encoding="utf-8"?>
<ds:datastoreItem xmlns:ds="http://schemas.openxmlformats.org/officeDocument/2006/customXml" ds:itemID="{2A59C7E4-B518-4D9D-92AE-26B179CB6A66}">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9</vt:i4>
      </vt:variant>
    </vt:vector>
  </HeadingPairs>
  <TitlesOfParts>
    <vt:vector size="19" baseType="lpstr">
      <vt:lpstr>Info</vt:lpstr>
      <vt:lpstr>JE Template</vt:lpstr>
      <vt:lpstr>2022 Summary</vt:lpstr>
      <vt:lpstr>2021 Summary</vt:lpstr>
      <vt:lpstr>2020 Summary</vt:lpstr>
      <vt:lpstr>Contributions FY 2021</vt:lpstr>
      <vt:lpstr>Contributions FY 2020</vt:lpstr>
      <vt:lpstr>Contributions FY 2019</vt:lpstr>
      <vt:lpstr>Amortization Schedule FY 2021</vt:lpstr>
      <vt:lpstr>Amortization Schedule FY 2020</vt:lpstr>
      <vt:lpstr>'Amortization Schedule FY 2020'!ERData</vt:lpstr>
      <vt:lpstr>'Contributions FY 2020'!ERData</vt:lpstr>
      <vt:lpstr>'2021 Summary'!Print_Area</vt:lpstr>
      <vt:lpstr>'Amortization Schedule FY 2020'!Print_Area</vt:lpstr>
      <vt:lpstr>'Contributions FY 2020'!Print_Area</vt:lpstr>
      <vt:lpstr>'2020 Summary'!Print_Titles</vt:lpstr>
      <vt:lpstr>'2021 Summary'!Print_Titles</vt:lpstr>
      <vt:lpstr>'Amortization Schedule FY 2020'!Print_Titles</vt:lpstr>
      <vt:lpstr>'Contributions FY 2020'!Print_Titles</vt:lpstr>
    </vt:vector>
  </TitlesOfParts>
  <Company>NCDST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Joe Tarlton</dc:creator>
  <cp:keywords/>
  <dc:description/>
  <cp:lastModifiedBy>Brenda Thornton</cp:lastModifiedBy>
  <cp:lastPrinted>2016-02-17T19:22:39Z</cp:lastPrinted>
  <dcterms:created xsi:type="dcterms:W3CDTF">2015-01-07T18:39:17Z</dcterms:created>
  <dcterms:modified xsi:type="dcterms:W3CDTF">2022-06-28T10:24:53Z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0x0101009148F5A04DDD49CBA7127AADA5FB792B00AADE34325A8B49CDA8BB4DB53328F21400DF16A982947D7E44B3C8BBDC0CAE0270</vt:lpwstr>
  </property>
  <property fmtid="{D5CDD505-2E9C-101B-9397-08002B2CF9AE}" pid="3" name="_dlc_DocIdItemGuid">
    <vt:lpwstr>267b4b44-ff90-40e0-aa73-8c60764ce91f</vt:lpwstr>
  </property>
</Properties>
</file>