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L:\2022 Data Input Workbook\Revision 9_6_2022 Final Data Input Workbooks\"/>
    </mc:Choice>
  </mc:AlternateContent>
  <xr:revisionPtr revIDLastSave="0" documentId="13_ncr:1_{C11E1C8E-514D-4795-85B7-3F7E6DC5C8B9}" xr6:coauthVersionLast="47" xr6:coauthVersionMax="47" xr10:uidLastSave="{00000000-0000-0000-0000-000000000000}"/>
  <bookViews>
    <workbookView xWindow="57480" yWindow="-120" windowWidth="29040" windowHeight="15840" tabRatio="707" xr2:uid="{00000000-000D-0000-FFFF-FFFF00000000}"/>
  </bookViews>
  <sheets>
    <sheet name="Instructions" sheetId="81" r:id="rId1"/>
    <sheet name="Unit Data from Audit Worksheet" sheetId="1" r:id="rId2"/>
    <sheet name="TD Info Completed by Auditor" sheetId="91" r:id="rId3"/>
    <sheet name="Import" sheetId="28" state="hidden" r:id="rId4"/>
    <sheet name="Performance  Indicators Print" sheetId="88" r:id="rId5"/>
    <sheet name="RSS" sheetId="95" state="hidden" r:id="rId6"/>
    <sheet name="Unit Data" sheetId="99" state="hidden" r:id="rId7"/>
    <sheet name="Formula for Unit Data" sheetId="97" state="hidden" r:id="rId8"/>
    <sheet name="PY1 Data(H)" sheetId="82" state="hidden" r:id="rId9"/>
    <sheet name="PY2 Data(H)" sheetId="84" state="hidden" r:id="rId10"/>
    <sheet name="Unit Names(H)" sheetId="29" state="hidden" r:id="rId11"/>
  </sheets>
  <externalReferences>
    <externalReference r:id="rId12"/>
  </externalReferences>
  <definedNames>
    <definedName name="Audit_Dtl">[1]Database!$AC$3:$AP$413</definedName>
    <definedName name="errorCount">#REF!</definedName>
    <definedName name="ppp">#REF!</definedName>
    <definedName name="_xlnm.Print_Area" localSheetId="0">Instructions!$B$1:$B$52</definedName>
    <definedName name="_xlnm.Print_Area" localSheetId="4">'Performance  Indicators Print'!$A$1:$H$9</definedName>
    <definedName name="_xlnm.Print_Area" localSheetId="1">'Unit Data from Audit Worksheet'!$A$7:$F$76</definedName>
    <definedName name="Print_Selection_Auditor">#REF!</definedName>
    <definedName name="Print_Selection_Internal" localSheetId="4">#REF!</definedName>
    <definedName name="Print_Selection_Internal">#REF!</definedName>
    <definedName name="_xlnm.Print_Titles" localSheetId="4">'Performance  Indicators Print'!$3:$5</definedName>
    <definedName name="_xlnm.Print_Titles" localSheetId="1">'Unit Data from Audit Worksheet'!$5:$5</definedName>
    <definedName name="showError">#REF!</definedName>
    <definedName name="TD_IMPORT_RANGE" localSheetId="0">#REF!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1" l="1"/>
  <c r="E12" i="1"/>
  <c r="E9" i="1"/>
  <c r="E76" i="1"/>
  <c r="E73" i="1"/>
  <c r="E72" i="1"/>
  <c r="E71" i="1"/>
  <c r="E70" i="1"/>
  <c r="E67" i="1"/>
  <c r="E65" i="1"/>
  <c r="E63" i="1"/>
  <c r="E62" i="1"/>
  <c r="E61" i="1"/>
  <c r="E60" i="1"/>
  <c r="E59" i="1"/>
  <c r="E58" i="1"/>
  <c r="E57" i="1"/>
  <c r="E56" i="1"/>
  <c r="E53" i="1"/>
  <c r="E52" i="1"/>
  <c r="E51" i="1"/>
  <c r="E50" i="1"/>
  <c r="E49" i="1"/>
  <c r="E48" i="1"/>
  <c r="E47" i="1"/>
  <c r="E46" i="1"/>
  <c r="E45" i="1"/>
  <c r="E44" i="1"/>
  <c r="E43" i="1"/>
  <c r="E42" i="1"/>
  <c r="E41" i="1"/>
  <c r="E39" i="1"/>
  <c r="E38" i="1"/>
  <c r="E36" i="1"/>
  <c r="E35" i="1"/>
  <c r="E34" i="1"/>
  <c r="E33" i="1"/>
  <c r="E32" i="1"/>
  <c r="E31" i="1"/>
  <c r="E30" i="1"/>
  <c r="E29" i="1"/>
  <c r="E28" i="1"/>
  <c r="E27" i="1"/>
  <c r="E25" i="1"/>
  <c r="E24" i="1"/>
  <c r="E22" i="1"/>
  <c r="E21" i="1"/>
  <c r="E20" i="1"/>
  <c r="E19" i="1"/>
  <c r="E17" i="1"/>
  <c r="E16" i="1"/>
  <c r="E15" i="1"/>
  <c r="E14" i="1"/>
  <c r="E13" i="1"/>
  <c r="E11" i="1"/>
  <c r="E10" i="1"/>
  <c r="E8" i="1"/>
  <c r="E7" i="1"/>
  <c r="E3" i="97" a="1"/>
  <c r="E3" i="97" s="1"/>
  <c r="F3" i="97" a="1"/>
  <c r="F3" i="97"/>
  <c r="G3" i="97" a="1"/>
  <c r="G3" i="97" s="1"/>
  <c r="H3" i="97" a="1"/>
  <c r="H3" i="97"/>
  <c r="I3" i="97" a="1"/>
  <c r="I3" i="97" s="1"/>
  <c r="J3" i="97" a="1"/>
  <c r="J3" i="97"/>
  <c r="K3" i="97" a="1"/>
  <c r="K3" i="97" s="1"/>
  <c r="L3" i="97" a="1"/>
  <c r="L3" i="97" s="1"/>
  <c r="M3" i="97" a="1"/>
  <c r="M3" i="97" s="1"/>
  <c r="N3" i="97" a="1"/>
  <c r="N3" i="97"/>
  <c r="O3" i="97" a="1"/>
  <c r="O3" i="97" s="1"/>
  <c r="P3" i="97" a="1"/>
  <c r="P3" i="97" s="1"/>
  <c r="Q3" i="97" a="1"/>
  <c r="Q3" i="97" s="1"/>
  <c r="R3" i="97" a="1"/>
  <c r="R3" i="97" s="1"/>
  <c r="E4" i="97" a="1"/>
  <c r="E4" i="97" s="1"/>
  <c r="F4" i="97" a="1"/>
  <c r="F4" i="97" s="1"/>
  <c r="G4" i="97" a="1"/>
  <c r="G4" i="97" s="1"/>
  <c r="H4" i="97" a="1"/>
  <c r="H4" i="97"/>
  <c r="I4" i="97" a="1"/>
  <c r="I4" i="97" s="1"/>
  <c r="J4" i="97" a="1"/>
  <c r="J4" i="97"/>
  <c r="K4" i="97" a="1"/>
  <c r="K4" i="97" s="1"/>
  <c r="L4" i="97" a="1"/>
  <c r="L4" i="97"/>
  <c r="M4" i="97" a="1"/>
  <c r="M4" i="97" s="1"/>
  <c r="N4" i="97" a="1"/>
  <c r="N4" i="97" s="1"/>
  <c r="O4" i="97" a="1"/>
  <c r="O4" i="97" s="1"/>
  <c r="P4" i="97" a="1"/>
  <c r="P4" i="97"/>
  <c r="Q4" i="97" a="1"/>
  <c r="Q4" i="97" s="1"/>
  <c r="R4" i="97" a="1"/>
  <c r="R4" i="97" s="1"/>
  <c r="E5" i="97" a="1"/>
  <c r="E5" i="97" s="1"/>
  <c r="F5" i="97" a="1"/>
  <c r="F5" i="97" s="1"/>
  <c r="G5" i="97" a="1"/>
  <c r="G5" i="97" s="1"/>
  <c r="H5" i="97" a="1"/>
  <c r="H5" i="97" s="1"/>
  <c r="I5" i="97" a="1"/>
  <c r="I5" i="97" s="1"/>
  <c r="J5" i="97" a="1"/>
  <c r="J5" i="97"/>
  <c r="K5" i="97" a="1"/>
  <c r="K5" i="97" s="1"/>
  <c r="L5" i="97" a="1"/>
  <c r="L5" i="97" s="1"/>
  <c r="M5" i="97" a="1"/>
  <c r="M5" i="97" s="1"/>
  <c r="N5" i="97" a="1"/>
  <c r="N5" i="97"/>
  <c r="O5" i="97" a="1"/>
  <c r="O5" i="97" s="1"/>
  <c r="P5" i="97" a="1"/>
  <c r="P5" i="97" s="1"/>
  <c r="Q5" i="97" a="1"/>
  <c r="Q5" i="97" s="1"/>
  <c r="R5" i="97" a="1"/>
  <c r="R5" i="97"/>
  <c r="E6" i="97" a="1"/>
  <c r="E6" i="97" s="1"/>
  <c r="F6" i="97" a="1"/>
  <c r="F6" i="97" s="1"/>
  <c r="G6" i="97" a="1"/>
  <c r="G6" i="97" s="1"/>
  <c r="H6" i="97" a="1"/>
  <c r="H6" i="97" s="1"/>
  <c r="I6" i="97" a="1"/>
  <c r="I6" i="97" s="1"/>
  <c r="J6" i="97" a="1"/>
  <c r="J6" i="97" s="1"/>
  <c r="K6" i="97" a="1"/>
  <c r="K6" i="97" s="1"/>
  <c r="L6" i="97" a="1"/>
  <c r="L6" i="97"/>
  <c r="M6" i="97" a="1"/>
  <c r="M6" i="97" s="1"/>
  <c r="N6" i="97" a="1"/>
  <c r="N6" i="97" s="1"/>
  <c r="O6" i="97" a="1"/>
  <c r="O6" i="97" s="1"/>
  <c r="P6" i="97" a="1"/>
  <c r="P6" i="97"/>
  <c r="Q6" i="97" a="1"/>
  <c r="Q6" i="97" s="1"/>
  <c r="R6" i="97" a="1"/>
  <c r="R6" i="97" s="1"/>
  <c r="E7" i="97" a="1"/>
  <c r="E7" i="97" s="1"/>
  <c r="F7" i="97" a="1"/>
  <c r="F7" i="97"/>
  <c r="G7" i="97" a="1"/>
  <c r="G7" i="97" s="1"/>
  <c r="H7" i="97" a="1"/>
  <c r="H7" i="97" s="1"/>
  <c r="I7" i="97" a="1"/>
  <c r="I7" i="97" s="1"/>
  <c r="J7" i="97" a="1"/>
  <c r="J7" i="97" s="1"/>
  <c r="K7" i="97" a="1"/>
  <c r="K7" i="97" s="1"/>
  <c r="L7" i="97" a="1"/>
  <c r="L7" i="97" s="1"/>
  <c r="M7" i="97" a="1"/>
  <c r="M7" i="97" s="1"/>
  <c r="N7" i="97" a="1"/>
  <c r="N7" i="97"/>
  <c r="O7" i="97" a="1"/>
  <c r="O7" i="97" s="1"/>
  <c r="P7" i="97" a="1"/>
  <c r="P7" i="97" s="1"/>
  <c r="Q7" i="97" a="1"/>
  <c r="Q7" i="97" s="1"/>
  <c r="R7" i="97" a="1"/>
  <c r="R7" i="97"/>
  <c r="E8" i="97" a="1"/>
  <c r="E8" i="97" s="1"/>
  <c r="F8" i="97" a="1"/>
  <c r="F8" i="97" s="1"/>
  <c r="G8" i="97" a="1"/>
  <c r="G8" i="97" s="1"/>
  <c r="H8" i="97" a="1"/>
  <c r="H8" i="97"/>
  <c r="I8" i="97" a="1"/>
  <c r="I8" i="97" s="1"/>
  <c r="J8" i="97" a="1"/>
  <c r="J8" i="97" s="1"/>
  <c r="K8" i="97" a="1"/>
  <c r="K8" i="97" s="1"/>
  <c r="L8" i="97" a="1"/>
  <c r="L8" i="97" s="1"/>
  <c r="M8" i="97" a="1"/>
  <c r="M8" i="97" s="1"/>
  <c r="N8" i="97" a="1"/>
  <c r="N8" i="97" s="1"/>
  <c r="O8" i="97" a="1"/>
  <c r="O8" i="97" s="1"/>
  <c r="P8" i="97" a="1"/>
  <c r="P8" i="97"/>
  <c r="Q8" i="97" a="1"/>
  <c r="Q8" i="97" s="1"/>
  <c r="R8" i="97" a="1"/>
  <c r="R8" i="97"/>
  <c r="E9" i="97" a="1"/>
  <c r="E9" i="97" s="1"/>
  <c r="F9" i="97" a="1"/>
  <c r="F9" i="97"/>
  <c r="G9" i="97" a="1"/>
  <c r="G9" i="97" s="1"/>
  <c r="H9" i="97" a="1"/>
  <c r="H9" i="97" s="1"/>
  <c r="I9" i="97" a="1"/>
  <c r="I9" i="97" s="1"/>
  <c r="J9" i="97" a="1"/>
  <c r="J9" i="97"/>
  <c r="K9" i="97" a="1"/>
  <c r="K9" i="97" s="1"/>
  <c r="L9" i="97" a="1"/>
  <c r="L9" i="97" s="1"/>
  <c r="M9" i="97" a="1"/>
  <c r="M9" i="97" s="1"/>
  <c r="N9" i="97" a="1"/>
  <c r="N9" i="97" s="1"/>
  <c r="O9" i="97" a="1"/>
  <c r="O9" i="97" s="1"/>
  <c r="P9" i="97" a="1"/>
  <c r="P9" i="97" s="1"/>
  <c r="Q9" i="97" a="1"/>
  <c r="Q9" i="97" s="1"/>
  <c r="R9" i="97" a="1"/>
  <c r="R9" i="97" s="1"/>
  <c r="E10" i="97" a="1"/>
  <c r="E10" i="97" s="1"/>
  <c r="F10" i="97" a="1"/>
  <c r="F10" i="97"/>
  <c r="G10" i="97" a="1"/>
  <c r="G10" i="97" s="1"/>
  <c r="H10" i="97" a="1"/>
  <c r="H10" i="97"/>
  <c r="I10" i="97" a="1"/>
  <c r="I10" i="97" s="1"/>
  <c r="J10" i="97" a="1"/>
  <c r="J10" i="97" s="1"/>
  <c r="K10" i="97" a="1"/>
  <c r="K10" i="97" s="1"/>
  <c r="L10" i="97" a="1"/>
  <c r="L10" i="97"/>
  <c r="M10" i="97" a="1"/>
  <c r="M10" i="97" s="1"/>
  <c r="N10" i="97" a="1"/>
  <c r="N10" i="97"/>
  <c r="O10" i="97" a="1"/>
  <c r="O10" i="97" s="1"/>
  <c r="P10" i="97" a="1"/>
  <c r="P10" i="97" s="1"/>
  <c r="Q10" i="97" a="1"/>
  <c r="Q10" i="97" s="1"/>
  <c r="R10" i="97" a="1"/>
  <c r="R10" i="97" s="1"/>
  <c r="E11" i="97" a="1"/>
  <c r="E11" i="97" s="1"/>
  <c r="F11" i="97" a="1"/>
  <c r="F11" i="97" s="1"/>
  <c r="G11" i="97" a="1"/>
  <c r="G11" i="97" s="1"/>
  <c r="H11" i="97" a="1"/>
  <c r="H11" i="97"/>
  <c r="I11" i="97" a="1"/>
  <c r="I11" i="97" s="1"/>
  <c r="J11" i="97" a="1"/>
  <c r="J11" i="97"/>
  <c r="K11" i="97" a="1"/>
  <c r="K11" i="97" s="1"/>
  <c r="L11" i="97" a="1"/>
  <c r="L11" i="97"/>
  <c r="M11" i="97" a="1"/>
  <c r="M11" i="97" s="1"/>
  <c r="N11" i="97" a="1"/>
  <c r="N11" i="97"/>
  <c r="O11" i="97" a="1"/>
  <c r="O11" i="97" s="1"/>
  <c r="P11" i="97" a="1"/>
  <c r="P11" i="97"/>
  <c r="Q11" i="97" a="1"/>
  <c r="Q11" i="97" s="1"/>
  <c r="R11" i="97" a="1"/>
  <c r="R11" i="97" s="1"/>
  <c r="E12" i="97" a="1"/>
  <c r="E12" i="97" s="1"/>
  <c r="F12" i="97" a="1"/>
  <c r="F12" i="97" s="1"/>
  <c r="G12" i="97" a="1"/>
  <c r="G12" i="97" s="1"/>
  <c r="H12" i="97" a="1"/>
  <c r="H12" i="97" s="1"/>
  <c r="I12" i="97" a="1"/>
  <c r="I12" i="97" s="1"/>
  <c r="J12" i="97" a="1"/>
  <c r="J12" i="97" s="1"/>
  <c r="K12" i="97" a="1"/>
  <c r="K12" i="97" s="1"/>
  <c r="L12" i="97" a="1"/>
  <c r="L12" i="97"/>
  <c r="M12" i="97" a="1"/>
  <c r="M12" i="97" s="1"/>
  <c r="N12" i="97" a="1"/>
  <c r="N12" i="97"/>
  <c r="O12" i="97" a="1"/>
  <c r="O12" i="97" s="1"/>
  <c r="P12" i="97" a="1"/>
  <c r="P12" i="97"/>
  <c r="Q12" i="97" a="1"/>
  <c r="Q12" i="97" s="1"/>
  <c r="R12" i="97" a="1"/>
  <c r="R12" i="97"/>
  <c r="E13" i="97" a="1"/>
  <c r="E13" i="97" s="1"/>
  <c r="F13" i="97" a="1"/>
  <c r="F13" i="97" s="1"/>
  <c r="G13" i="97" a="1"/>
  <c r="G13" i="97" s="1"/>
  <c r="H13" i="97" a="1"/>
  <c r="H13" i="97" s="1"/>
  <c r="I13" i="97" a="1"/>
  <c r="I13" i="97" s="1"/>
  <c r="J13" i="97" a="1"/>
  <c r="J13" i="97" s="1"/>
  <c r="K13" i="97" a="1"/>
  <c r="K13" i="97" s="1"/>
  <c r="L13" i="97" a="1"/>
  <c r="L13" i="97" s="1"/>
  <c r="M13" i="97" a="1"/>
  <c r="M13" i="97" s="1"/>
  <c r="N13" i="97" a="1"/>
  <c r="N13" i="97"/>
  <c r="O13" i="97" a="1"/>
  <c r="O13" i="97" s="1"/>
  <c r="P13" i="97" a="1"/>
  <c r="P13" i="97"/>
  <c r="Q13" i="97" a="1"/>
  <c r="Q13" i="97" s="1"/>
  <c r="R13" i="97" a="1"/>
  <c r="R13" i="97"/>
  <c r="E14" i="97" a="1"/>
  <c r="E14" i="97" s="1"/>
  <c r="F14" i="97" a="1"/>
  <c r="F14" i="97"/>
  <c r="G14" i="97" a="1"/>
  <c r="G14" i="97" s="1"/>
  <c r="H14" i="97" a="1"/>
  <c r="H14" i="97" s="1"/>
  <c r="I14" i="97" a="1"/>
  <c r="I14" i="97" s="1"/>
  <c r="J14" i="97" a="1"/>
  <c r="J14" i="97" s="1"/>
  <c r="K14" i="97" a="1"/>
  <c r="K14" i="97" s="1"/>
  <c r="L14" i="97" a="1"/>
  <c r="L14" i="97" s="1"/>
  <c r="M14" i="97" a="1"/>
  <c r="M14" i="97" s="1"/>
  <c r="N14" i="97" a="1"/>
  <c r="N14" i="97" s="1"/>
  <c r="O14" i="97" a="1"/>
  <c r="O14" i="97" s="1"/>
  <c r="P14" i="97" a="1"/>
  <c r="P14" i="97"/>
  <c r="Q14" i="97" a="1"/>
  <c r="Q14" i="97" s="1"/>
  <c r="R14" i="97" a="1"/>
  <c r="R14" i="97"/>
  <c r="E15" i="97" a="1"/>
  <c r="E15" i="97" s="1"/>
  <c r="F15" i="97" a="1"/>
  <c r="F15" i="97"/>
  <c r="G15" i="97" a="1"/>
  <c r="G15" i="97" s="1"/>
  <c r="H15" i="97" a="1"/>
  <c r="H15" i="97"/>
  <c r="I15" i="97" a="1"/>
  <c r="I15" i="97" s="1"/>
  <c r="J15" i="97" a="1"/>
  <c r="J15" i="97" s="1"/>
  <c r="K15" i="97" a="1"/>
  <c r="K15" i="97" s="1"/>
  <c r="L15" i="97" a="1"/>
  <c r="L15" i="97" s="1"/>
  <c r="M15" i="97" a="1"/>
  <c r="M15" i="97" s="1"/>
  <c r="N15" i="97" a="1"/>
  <c r="N15" i="97" s="1"/>
  <c r="O15" i="97" a="1"/>
  <c r="O15" i="97" s="1"/>
  <c r="P15" i="97" a="1"/>
  <c r="P15" i="97" s="1"/>
  <c r="Q15" i="97" a="1"/>
  <c r="Q15" i="97" s="1"/>
  <c r="R15" i="97" a="1"/>
  <c r="R15" i="97"/>
  <c r="E16" i="97" a="1"/>
  <c r="E16" i="97" s="1"/>
  <c r="F16" i="97" a="1"/>
  <c r="F16" i="97"/>
  <c r="G16" i="97" a="1"/>
  <c r="G16" i="97" s="1"/>
  <c r="H16" i="97" a="1"/>
  <c r="H16" i="97"/>
  <c r="I16" i="97" a="1"/>
  <c r="I16" i="97" s="1"/>
  <c r="J16" i="97" a="1"/>
  <c r="J16" i="97"/>
  <c r="K16" i="97" a="1"/>
  <c r="K16" i="97" s="1"/>
  <c r="L16" i="97" a="1"/>
  <c r="L16" i="97" s="1"/>
  <c r="M16" i="97" a="1"/>
  <c r="M16" i="97" s="1"/>
  <c r="N16" i="97" a="1"/>
  <c r="N16" i="97" s="1"/>
  <c r="O16" i="97" a="1"/>
  <c r="O16" i="97" s="1"/>
  <c r="P16" i="97" a="1"/>
  <c r="P16" i="97" s="1"/>
  <c r="Q16" i="97" a="1"/>
  <c r="Q16" i="97" s="1"/>
  <c r="R16" i="97" a="1"/>
  <c r="R16" i="97" s="1"/>
  <c r="E17" i="97" a="1"/>
  <c r="E17" i="97" s="1"/>
  <c r="F17" i="97" a="1"/>
  <c r="F17" i="97"/>
  <c r="G17" i="97" a="1"/>
  <c r="G17" i="97" s="1"/>
  <c r="H17" i="97" a="1"/>
  <c r="H17" i="97"/>
  <c r="I17" i="97" a="1"/>
  <c r="I17" i="97" s="1"/>
  <c r="J17" i="97" a="1"/>
  <c r="J17" i="97"/>
  <c r="K17" i="97" a="1"/>
  <c r="K17" i="97" s="1"/>
  <c r="L17" i="97" a="1"/>
  <c r="L17" i="97"/>
  <c r="M17" i="97" a="1"/>
  <c r="M17" i="97" s="1"/>
  <c r="N17" i="97" a="1"/>
  <c r="N17" i="97" s="1"/>
  <c r="O17" i="97" a="1"/>
  <c r="O17" i="97" s="1"/>
  <c r="P17" i="97" a="1"/>
  <c r="P17" i="97" s="1"/>
  <c r="Q17" i="97" a="1"/>
  <c r="Q17" i="97" s="1"/>
  <c r="R17" i="97" a="1"/>
  <c r="R17" i="97" s="1"/>
  <c r="E18" i="97" a="1"/>
  <c r="E18" i="97" s="1"/>
  <c r="F18" i="97" a="1"/>
  <c r="F18" i="97" s="1"/>
  <c r="G18" i="97" a="1"/>
  <c r="G18" i="97" s="1"/>
  <c r="H18" i="97" a="1"/>
  <c r="H18" i="97"/>
  <c r="I18" i="97" a="1"/>
  <c r="I18" i="97" s="1"/>
  <c r="J18" i="97" a="1"/>
  <c r="J18" i="97"/>
  <c r="K18" i="97" a="1"/>
  <c r="K18" i="97" s="1"/>
  <c r="L18" i="97" a="1"/>
  <c r="L18" i="97"/>
  <c r="M18" i="97" a="1"/>
  <c r="M18" i="97" s="1"/>
  <c r="N18" i="97" a="1"/>
  <c r="N18" i="97"/>
  <c r="O18" i="97" a="1"/>
  <c r="O18" i="97" s="1"/>
  <c r="P18" i="97" a="1"/>
  <c r="P18" i="97" s="1"/>
  <c r="Q18" i="97" a="1"/>
  <c r="Q18" i="97" s="1"/>
  <c r="R18" i="97" a="1"/>
  <c r="R18" i="97" s="1"/>
  <c r="E19" i="97" a="1"/>
  <c r="E19" i="97" s="1"/>
  <c r="F19" i="97" a="1"/>
  <c r="F19" i="97" s="1"/>
  <c r="G19" i="97" a="1"/>
  <c r="G19" i="97" s="1"/>
  <c r="H19" i="97" a="1"/>
  <c r="H19" i="97" s="1"/>
  <c r="I19" i="97" a="1"/>
  <c r="I19" i="97" s="1"/>
  <c r="J19" i="97" a="1"/>
  <c r="J19" i="97"/>
  <c r="K19" i="97" a="1"/>
  <c r="K19" i="97" s="1"/>
  <c r="L19" i="97" a="1"/>
  <c r="L19" i="97"/>
  <c r="M19" i="97" a="1"/>
  <c r="M19" i="97" s="1"/>
  <c r="N19" i="97" a="1"/>
  <c r="N19" i="97"/>
  <c r="O19" i="97" a="1"/>
  <c r="O19" i="97" s="1"/>
  <c r="P19" i="97" a="1"/>
  <c r="P19" i="97"/>
  <c r="Q19" i="97" a="1"/>
  <c r="Q19" i="97" s="1"/>
  <c r="R19" i="97" a="1"/>
  <c r="R19" i="97" s="1"/>
  <c r="E20" i="97" a="1"/>
  <c r="E20" i="97" s="1"/>
  <c r="F20" i="97" a="1"/>
  <c r="F20" i="97" s="1"/>
  <c r="G20" i="97" a="1"/>
  <c r="G20" i="97" s="1"/>
  <c r="H20" i="97" a="1"/>
  <c r="H20" i="97" s="1"/>
  <c r="I20" i="97" a="1"/>
  <c r="I20" i="97" s="1"/>
  <c r="J20" i="97" a="1"/>
  <c r="J20" i="97" s="1"/>
  <c r="K20" i="97" a="1"/>
  <c r="K20" i="97" s="1"/>
  <c r="L20" i="97" a="1"/>
  <c r="L20" i="97" s="1"/>
  <c r="M20" i="97" a="1"/>
  <c r="M20" i="97" s="1"/>
  <c r="N20" i="97" a="1"/>
  <c r="N20" i="97"/>
  <c r="O20" i="97" a="1"/>
  <c r="O20" i="97" s="1"/>
  <c r="P20" i="97" a="1"/>
  <c r="P20" i="97"/>
  <c r="Q20" i="97" a="1"/>
  <c r="Q20" i="97" s="1"/>
  <c r="R20" i="97" a="1"/>
  <c r="R20" i="97"/>
  <c r="E21" i="97" a="1"/>
  <c r="E21" i="97" s="1"/>
  <c r="F21" i="97" a="1"/>
  <c r="F21" i="97" s="1"/>
  <c r="G21" i="97" a="1"/>
  <c r="G21" i="97" s="1"/>
  <c r="H21" i="97" a="1"/>
  <c r="H21" i="97" s="1"/>
  <c r="I21" i="97" a="1"/>
  <c r="I21" i="97" s="1"/>
  <c r="J21" i="97" a="1"/>
  <c r="J21" i="97" s="1"/>
  <c r="K21" i="97" a="1"/>
  <c r="K21" i="97" s="1"/>
  <c r="L21" i="97" a="1"/>
  <c r="L21" i="97" s="1"/>
  <c r="M21" i="97" a="1"/>
  <c r="M21" i="97" s="1"/>
  <c r="N21" i="97" a="1"/>
  <c r="N21" i="97" s="1"/>
  <c r="O21" i="97" a="1"/>
  <c r="O21" i="97" s="1"/>
  <c r="P21" i="97" a="1"/>
  <c r="P21" i="97"/>
  <c r="Q21" i="97" a="1"/>
  <c r="Q21" i="97" s="1"/>
  <c r="R21" i="97" a="1"/>
  <c r="R21" i="97"/>
  <c r="E22" i="97" a="1"/>
  <c r="E22" i="97" s="1"/>
  <c r="F22" i="97" a="1"/>
  <c r="F22" i="97"/>
  <c r="G22" i="97" a="1"/>
  <c r="G22" i="97" s="1"/>
  <c r="H22" i="97" a="1"/>
  <c r="H22" i="97" s="1"/>
  <c r="I22" i="97" a="1"/>
  <c r="I22" i="97" s="1"/>
  <c r="J22" i="97" a="1"/>
  <c r="J22" i="97" s="1"/>
  <c r="K22" i="97" a="1"/>
  <c r="K22" i="97" s="1"/>
  <c r="L22" i="97" a="1"/>
  <c r="L22" i="97" s="1"/>
  <c r="M22" i="97" a="1"/>
  <c r="M22" i="97" s="1"/>
  <c r="N22" i="97" a="1"/>
  <c r="N22" i="97" s="1"/>
  <c r="O22" i="97" a="1"/>
  <c r="O22" i="97" s="1"/>
  <c r="P22" i="97" a="1"/>
  <c r="P22" i="97" s="1"/>
  <c r="Q22" i="97" a="1"/>
  <c r="Q22" i="97" s="1"/>
  <c r="R22" i="97" a="1"/>
  <c r="R22" i="97"/>
  <c r="E23" i="97" a="1"/>
  <c r="E23" i="97" s="1"/>
  <c r="F23" i="97" a="1"/>
  <c r="F23" i="97"/>
  <c r="G23" i="97" a="1"/>
  <c r="G23" i="97" s="1"/>
  <c r="H23" i="97" a="1"/>
  <c r="H23" i="97"/>
  <c r="I23" i="97" a="1"/>
  <c r="I23" i="97" s="1"/>
  <c r="J23" i="97" a="1"/>
  <c r="J23" i="97" s="1"/>
  <c r="K23" i="97" a="1"/>
  <c r="K23" i="97" s="1"/>
  <c r="L23" i="97" a="1"/>
  <c r="L23" i="97" s="1"/>
  <c r="M23" i="97" a="1"/>
  <c r="M23" i="97" s="1"/>
  <c r="N23" i="97" a="1"/>
  <c r="N23" i="97" s="1"/>
  <c r="O23" i="97" a="1"/>
  <c r="O23" i="97" s="1"/>
  <c r="P23" i="97" a="1"/>
  <c r="P23" i="97" s="1"/>
  <c r="Q23" i="97" a="1"/>
  <c r="Q23" i="97" s="1"/>
  <c r="R23" i="97" a="1"/>
  <c r="R23" i="97" s="1"/>
  <c r="E24" i="97" a="1"/>
  <c r="E24" i="97" s="1"/>
  <c r="F24" i="97" a="1"/>
  <c r="F24" i="97"/>
  <c r="G24" i="97" a="1"/>
  <c r="G24" i="97" s="1"/>
  <c r="H24" i="97" a="1"/>
  <c r="H24" i="97"/>
  <c r="I24" i="97" a="1"/>
  <c r="I24" i="97" s="1"/>
  <c r="J24" i="97" a="1"/>
  <c r="J24" i="97"/>
  <c r="K24" i="97" a="1"/>
  <c r="K24" i="97" s="1"/>
  <c r="L24" i="97" a="1"/>
  <c r="L24" i="97" s="1"/>
  <c r="M24" i="97" a="1"/>
  <c r="M24" i="97" s="1"/>
  <c r="N24" i="97" a="1"/>
  <c r="N24" i="97" s="1"/>
  <c r="O24" i="97" a="1"/>
  <c r="O24" i="97" s="1"/>
  <c r="P24" i="97" a="1"/>
  <c r="P24" i="97" s="1"/>
  <c r="Q24" i="97" a="1"/>
  <c r="Q24" i="97" s="1"/>
  <c r="R24" i="97" a="1"/>
  <c r="R24" i="97" s="1"/>
  <c r="E25" i="97" a="1"/>
  <c r="E25" i="97" s="1"/>
  <c r="F25" i="97" a="1"/>
  <c r="F25" i="97" s="1"/>
  <c r="G25" i="97" a="1"/>
  <c r="G25" i="97" s="1"/>
  <c r="H25" i="97" a="1"/>
  <c r="H25" i="97"/>
  <c r="I25" i="97" a="1"/>
  <c r="I25" i="97" s="1"/>
  <c r="J25" i="97" a="1"/>
  <c r="J25" i="97"/>
  <c r="K25" i="97" a="1"/>
  <c r="K25" i="97" s="1"/>
  <c r="L25" i="97" a="1"/>
  <c r="L25" i="97"/>
  <c r="M25" i="97" a="1"/>
  <c r="M25" i="97" s="1"/>
  <c r="N25" i="97" a="1"/>
  <c r="N25" i="97" s="1"/>
  <c r="O25" i="97" a="1"/>
  <c r="O25" i="97" s="1"/>
  <c r="P25" i="97" a="1"/>
  <c r="P25" i="97" s="1"/>
  <c r="Q25" i="97" a="1"/>
  <c r="Q25" i="97" s="1"/>
  <c r="R25" i="97" a="1"/>
  <c r="R25" i="97" s="1"/>
  <c r="E26" i="97" a="1"/>
  <c r="E26" i="97" s="1"/>
  <c r="F26" i="97" a="1"/>
  <c r="F26" i="97" s="1"/>
  <c r="G26" i="97" a="1"/>
  <c r="G26" i="97" s="1"/>
  <c r="H26" i="97" a="1"/>
  <c r="H26" i="97" s="1"/>
  <c r="I26" i="97" a="1"/>
  <c r="I26" i="97" s="1"/>
  <c r="J26" i="97" a="1"/>
  <c r="J26" i="97"/>
  <c r="K26" i="97" a="1"/>
  <c r="K26" i="97" s="1"/>
  <c r="L26" i="97" a="1"/>
  <c r="L26" i="97"/>
  <c r="M26" i="97" a="1"/>
  <c r="M26" i="97" s="1"/>
  <c r="N26" i="97" a="1"/>
  <c r="N26" i="97"/>
  <c r="O26" i="97" a="1"/>
  <c r="O26" i="97" s="1"/>
  <c r="P26" i="97" a="1"/>
  <c r="P26" i="97" s="1"/>
  <c r="Q26" i="97" a="1"/>
  <c r="Q26" i="97" s="1"/>
  <c r="R26" i="97" a="1"/>
  <c r="R26" i="97" s="1"/>
  <c r="E27" i="97" a="1"/>
  <c r="E27" i="97" s="1"/>
  <c r="F27" i="97" a="1"/>
  <c r="F27" i="97" s="1"/>
  <c r="G27" i="97" a="1"/>
  <c r="G27" i="97" s="1"/>
  <c r="H27" i="97" a="1"/>
  <c r="H27" i="97" s="1"/>
  <c r="I27" i="97" a="1"/>
  <c r="I27" i="97" s="1"/>
  <c r="J27" i="97" a="1"/>
  <c r="J27" i="97" s="1"/>
  <c r="K27" i="97" a="1"/>
  <c r="K27" i="97"/>
  <c r="L27" i="97" a="1"/>
  <c r="L27" i="97" s="1"/>
  <c r="M27" i="97" a="1"/>
  <c r="M27" i="97" s="1"/>
  <c r="N27" i="97" a="1"/>
  <c r="N27" i="97" s="1"/>
  <c r="O27" i="97" a="1"/>
  <c r="O27" i="97" s="1"/>
  <c r="P27" i="97" a="1"/>
  <c r="P27" i="97" s="1"/>
  <c r="Q27" i="97" a="1"/>
  <c r="Q27" i="97" s="1"/>
  <c r="R27" i="97" a="1"/>
  <c r="R27" i="97"/>
  <c r="E28" i="97" a="1"/>
  <c r="E28" i="97" s="1"/>
  <c r="F28" i="97" a="1"/>
  <c r="F28" i="97" s="1"/>
  <c r="G28" i="97" a="1"/>
  <c r="G28" i="97" s="1"/>
  <c r="H28" i="97" a="1"/>
  <c r="H28" i="97"/>
  <c r="I28" i="97" a="1"/>
  <c r="I28" i="97"/>
  <c r="J28" i="97" a="1"/>
  <c r="J28" i="97" s="1"/>
  <c r="K28" i="97" a="1"/>
  <c r="K28" i="97" s="1"/>
  <c r="L28" i="97" a="1"/>
  <c r="L28" i="97" s="1"/>
  <c r="M28" i="97" a="1"/>
  <c r="M28" i="97"/>
  <c r="N28" i="97" a="1"/>
  <c r="N28" i="97" s="1"/>
  <c r="O28" i="97" a="1"/>
  <c r="O28" i="97" s="1"/>
  <c r="P28" i="97" a="1"/>
  <c r="P28" i="97"/>
  <c r="Q28" i="97" a="1"/>
  <c r="Q28" i="97" s="1"/>
  <c r="R28" i="97" a="1"/>
  <c r="R28" i="97" s="1"/>
  <c r="E29" i="97" a="1"/>
  <c r="E29" i="97" s="1"/>
  <c r="F29" i="97" a="1"/>
  <c r="F29" i="97"/>
  <c r="G29" i="97" a="1"/>
  <c r="G29" i="97"/>
  <c r="H29" i="97" a="1"/>
  <c r="H29" i="97" s="1"/>
  <c r="I29" i="97" a="1"/>
  <c r="I29" i="97" s="1"/>
  <c r="J29" i="97" a="1"/>
  <c r="J29" i="97"/>
  <c r="K29" i="97" a="1"/>
  <c r="K29" i="97"/>
  <c r="L29" i="97" a="1"/>
  <c r="L29" i="97" s="1"/>
  <c r="M29" i="97" a="1"/>
  <c r="M29" i="97" s="1"/>
  <c r="N29" i="97" a="1"/>
  <c r="N29" i="97" s="1"/>
  <c r="O29" i="97" a="1"/>
  <c r="O29" i="97"/>
  <c r="P29" i="97" a="1"/>
  <c r="P29" i="97" s="1"/>
  <c r="Q29" i="97" a="1"/>
  <c r="Q29" i="97" s="1"/>
  <c r="R29" i="97" a="1"/>
  <c r="R29" i="97"/>
  <c r="E30" i="97" a="1"/>
  <c r="E30" i="97" s="1"/>
  <c r="F30" i="97" a="1"/>
  <c r="F30" i="97" s="1"/>
  <c r="G30" i="97" a="1"/>
  <c r="G30" i="97" s="1"/>
  <c r="H30" i="97" a="1"/>
  <c r="H30" i="97"/>
  <c r="I30" i="97" a="1"/>
  <c r="I30" i="97"/>
  <c r="J30" i="97" a="1"/>
  <c r="J30" i="97" s="1"/>
  <c r="K30" i="97" a="1"/>
  <c r="K30" i="97" s="1"/>
  <c r="L30" i="97" a="1"/>
  <c r="L30" i="97"/>
  <c r="M30" i="97" a="1"/>
  <c r="M30" i="97"/>
  <c r="N30" i="97" a="1"/>
  <c r="N30" i="97" s="1"/>
  <c r="O30" i="97" a="1"/>
  <c r="O30" i="97" s="1"/>
  <c r="P30" i="97" a="1"/>
  <c r="P30" i="97" s="1"/>
  <c r="Q30" i="97" a="1"/>
  <c r="Q30" i="97"/>
  <c r="R30" i="97" a="1"/>
  <c r="R30" i="97" s="1"/>
  <c r="E31" i="97" a="1"/>
  <c r="E31" i="97" s="1"/>
  <c r="F31" i="97" a="1"/>
  <c r="F31" i="97"/>
  <c r="G31" i="97" a="1"/>
  <c r="G31" i="97" s="1"/>
  <c r="H31" i="97" a="1"/>
  <c r="H31" i="97" s="1"/>
  <c r="I31" i="97" a="1"/>
  <c r="I31" i="97" s="1"/>
  <c r="J31" i="97" a="1"/>
  <c r="J31" i="97"/>
  <c r="K31" i="97" a="1"/>
  <c r="K31" i="97"/>
  <c r="L31" i="97" a="1"/>
  <c r="L31" i="97" s="1"/>
  <c r="M31" i="97" a="1"/>
  <c r="M31" i="97" s="1"/>
  <c r="N31" i="97" a="1"/>
  <c r="N31" i="97"/>
  <c r="O31" i="97" a="1"/>
  <c r="O31" i="97"/>
  <c r="P31" i="97" a="1"/>
  <c r="P31" i="97" s="1"/>
  <c r="Q31" i="97" a="1"/>
  <c r="Q31" i="97" s="1"/>
  <c r="R31" i="97" a="1"/>
  <c r="R31" i="97" s="1"/>
  <c r="E32" i="97" a="1"/>
  <c r="E32" i="97"/>
  <c r="F32" i="97" a="1"/>
  <c r="F32" i="97" s="1"/>
  <c r="G32" i="97" a="1"/>
  <c r="G32" i="97" s="1"/>
  <c r="H32" i="97" a="1"/>
  <c r="H32" i="97"/>
  <c r="I32" i="97" a="1"/>
  <c r="I32" i="97" s="1"/>
  <c r="J32" i="97" a="1"/>
  <c r="J32" i="97" s="1"/>
  <c r="K32" i="97" a="1"/>
  <c r="K32" i="97" s="1"/>
  <c r="L32" i="97" a="1"/>
  <c r="L32" i="97"/>
  <c r="M32" i="97" a="1"/>
  <c r="M32" i="97"/>
  <c r="N32" i="97" a="1"/>
  <c r="N32" i="97" s="1"/>
  <c r="O32" i="97" a="1"/>
  <c r="O32" i="97" s="1"/>
  <c r="P32" i="97" a="1"/>
  <c r="P32" i="97" s="1"/>
  <c r="Q32" i="97" a="1"/>
  <c r="Q32" i="97"/>
  <c r="R32" i="97" a="1"/>
  <c r="R32" i="97" s="1"/>
  <c r="E33" i="97" a="1"/>
  <c r="E33" i="97" s="1"/>
  <c r="F33" i="97" a="1"/>
  <c r="F33" i="97" s="1"/>
  <c r="G33" i="97" a="1"/>
  <c r="G33" i="97" s="1"/>
  <c r="H33" i="97" a="1"/>
  <c r="H33" i="97" s="1"/>
  <c r="I33" i="97" a="1"/>
  <c r="I33" i="97" s="1"/>
  <c r="J33" i="97" a="1"/>
  <c r="J33" i="97"/>
  <c r="K33" i="97" a="1"/>
  <c r="K33" i="97" s="1"/>
  <c r="L33" i="97" a="1"/>
  <c r="L33" i="97" s="1"/>
  <c r="M33" i="97" a="1"/>
  <c r="M33" i="97" s="1"/>
  <c r="N33" i="97" a="1"/>
  <c r="N33" i="97"/>
  <c r="O33" i="97" a="1"/>
  <c r="O33" i="97" s="1"/>
  <c r="P33" i="97" a="1"/>
  <c r="P33" i="97" s="1"/>
  <c r="Q33" i="97" a="1"/>
  <c r="Q33" i="97" s="1"/>
  <c r="R33" i="97" a="1"/>
  <c r="R33" i="97" s="1"/>
  <c r="E34" i="97" a="1"/>
  <c r="E34" i="97"/>
  <c r="F34" i="97" a="1"/>
  <c r="F34" i="97" s="1"/>
  <c r="G34" i="97" a="1"/>
  <c r="G34" i="97" s="1"/>
  <c r="H34" i="97" a="1"/>
  <c r="H34" i="97" s="1"/>
  <c r="I34" i="97" a="1"/>
  <c r="I34" i="97" s="1"/>
  <c r="J34" i="97" a="1"/>
  <c r="J34" i="97" s="1"/>
  <c r="K34" i="97" a="1"/>
  <c r="K34" i="97" s="1"/>
  <c r="L34" i="97" a="1"/>
  <c r="L34" i="97" s="1"/>
  <c r="M34" i="97" a="1"/>
  <c r="M34" i="97" s="1"/>
  <c r="N34" i="97" a="1"/>
  <c r="N34" i="97" s="1"/>
  <c r="O34" i="97" a="1"/>
  <c r="O34" i="97" s="1"/>
  <c r="P34" i="97" a="1"/>
  <c r="P34" i="97"/>
  <c r="Q34" i="97" a="1"/>
  <c r="Q34" i="97" s="1"/>
  <c r="R34" i="97" a="1"/>
  <c r="R34" i="97" s="1"/>
  <c r="E35" i="97" a="1"/>
  <c r="E35" i="97" s="1"/>
  <c r="F35" i="97" a="1"/>
  <c r="F35" i="97" s="1"/>
  <c r="G35" i="97" a="1"/>
  <c r="G35" i="97"/>
  <c r="H35" i="97" a="1"/>
  <c r="H35" i="97" s="1"/>
  <c r="I35" i="97" a="1"/>
  <c r="I35" i="97" s="1"/>
  <c r="J35" i="97" a="1"/>
  <c r="J35" i="97" s="1"/>
  <c r="K35" i="97" a="1"/>
  <c r="K35" i="97" s="1"/>
  <c r="L35" i="97" a="1"/>
  <c r="L35" i="97" s="1"/>
  <c r="M35" i="97" a="1"/>
  <c r="M35" i="97" s="1"/>
  <c r="N35" i="97" a="1"/>
  <c r="N35" i="97" s="1"/>
  <c r="O35" i="97" a="1"/>
  <c r="O35" i="97" s="1"/>
  <c r="P35" i="97" a="1"/>
  <c r="P35" i="97" s="1"/>
  <c r="Q35" i="97" a="1"/>
  <c r="Q35" i="97" s="1"/>
  <c r="R35" i="97" a="1"/>
  <c r="R35" i="97" s="1"/>
  <c r="E36" i="97" a="1"/>
  <c r="E36" i="97" s="1"/>
  <c r="F36" i="97" a="1"/>
  <c r="F36" i="97" s="1"/>
  <c r="G36" i="97" a="1"/>
  <c r="G36" i="97" s="1"/>
  <c r="H36" i="97" a="1"/>
  <c r="H36" i="97" s="1"/>
  <c r="I36" i="97" a="1"/>
  <c r="I36" i="97" s="1"/>
  <c r="J36" i="97" a="1"/>
  <c r="J36" i="97" s="1"/>
  <c r="K36" i="97" a="1"/>
  <c r="K36" i="97" s="1"/>
  <c r="L36" i="97" a="1"/>
  <c r="L36" i="97" s="1"/>
  <c r="M36" i="97" a="1"/>
  <c r="M36" i="97" s="1"/>
  <c r="N36" i="97" a="1"/>
  <c r="N36" i="97" s="1"/>
  <c r="O36" i="97" a="1"/>
  <c r="O36" i="97" s="1"/>
  <c r="P36" i="97" a="1"/>
  <c r="P36" i="97" s="1"/>
  <c r="Q36" i="97" a="1"/>
  <c r="Q36" i="97" s="1"/>
  <c r="R36" i="97" a="1"/>
  <c r="R36" i="97" s="1"/>
  <c r="E37" i="97" a="1"/>
  <c r="E37" i="97" s="1"/>
  <c r="F37" i="97" a="1"/>
  <c r="F37" i="97"/>
  <c r="G37" i="97" a="1"/>
  <c r="G37" i="97" s="1"/>
  <c r="H37" i="97" a="1"/>
  <c r="H37" i="97" s="1"/>
  <c r="I37" i="97" a="1"/>
  <c r="I37" i="97" s="1"/>
  <c r="J37" i="97" a="1"/>
  <c r="J37" i="97" s="1"/>
  <c r="K37" i="97" a="1"/>
  <c r="K37" i="97" s="1"/>
  <c r="L37" i="97" a="1"/>
  <c r="L37" i="97" s="1"/>
  <c r="M37" i="97" a="1"/>
  <c r="M37" i="97" s="1"/>
  <c r="N37" i="97" a="1"/>
  <c r="N37" i="97" s="1"/>
  <c r="O37" i="97" a="1"/>
  <c r="O37" i="97" s="1"/>
  <c r="P37" i="97" a="1"/>
  <c r="P37" i="97" s="1"/>
  <c r="Q37" i="97" a="1"/>
  <c r="Q37" i="97" s="1"/>
  <c r="R37" i="97" a="1"/>
  <c r="R37" i="97" s="1"/>
  <c r="E38" i="97" a="1"/>
  <c r="E38" i="97" s="1"/>
  <c r="F38" i="97" a="1"/>
  <c r="F38" i="97" s="1"/>
  <c r="G38" i="97" a="1"/>
  <c r="G38" i="97" s="1"/>
  <c r="H38" i="97" a="1"/>
  <c r="H38" i="97"/>
  <c r="I38" i="97" a="1"/>
  <c r="I38" i="97" s="1"/>
  <c r="J38" i="97" a="1"/>
  <c r="J38" i="97" s="1"/>
  <c r="K38" i="97" a="1"/>
  <c r="K38" i="97" s="1"/>
  <c r="L38" i="97" a="1"/>
  <c r="L38" i="97" s="1"/>
  <c r="M38" i="97" a="1"/>
  <c r="M38" i="97" s="1"/>
  <c r="N38" i="97" a="1"/>
  <c r="N38" i="97" s="1"/>
  <c r="O38" i="97" a="1"/>
  <c r="O38" i="97" s="1"/>
  <c r="P38" i="97" a="1"/>
  <c r="P38" i="97" s="1"/>
  <c r="Q38" i="97" a="1"/>
  <c r="Q38" i="97" s="1"/>
  <c r="R38" i="97" a="1"/>
  <c r="R38" i="97" s="1"/>
  <c r="E39" i="97" a="1"/>
  <c r="E39" i="97" s="1"/>
  <c r="F39" i="97" a="1"/>
  <c r="F39" i="97" s="1"/>
  <c r="G39" i="97" a="1"/>
  <c r="G39" i="97" s="1"/>
  <c r="H39" i="97" a="1"/>
  <c r="H39" i="97" s="1"/>
  <c r="I39" i="97" a="1"/>
  <c r="I39" i="97" s="1"/>
  <c r="J39" i="97" a="1"/>
  <c r="J39" i="97"/>
  <c r="K39" i="97" a="1"/>
  <c r="K39" i="97"/>
  <c r="L39" i="97" a="1"/>
  <c r="L39" i="97" s="1"/>
  <c r="M39" i="97" a="1"/>
  <c r="M39" i="97"/>
  <c r="N39" i="97" a="1"/>
  <c r="N39" i="97"/>
  <c r="O39" i="97" a="1"/>
  <c r="O39" i="97" s="1"/>
  <c r="P39" i="97" a="1"/>
  <c r="P39" i="97" s="1"/>
  <c r="Q39" i="97" a="1"/>
  <c r="Q39" i="97" s="1"/>
  <c r="R39" i="97" a="1"/>
  <c r="R39" i="97" s="1"/>
  <c r="E40" i="97" a="1"/>
  <c r="E40" i="97" s="1"/>
  <c r="F40" i="97" a="1"/>
  <c r="F40" i="97" s="1"/>
  <c r="G40" i="97" a="1"/>
  <c r="G40" i="97" s="1"/>
  <c r="H40" i="97" a="1"/>
  <c r="H40" i="97"/>
  <c r="I40" i="97" a="1"/>
  <c r="I40" i="97"/>
  <c r="J40" i="97" a="1"/>
  <c r="J40" i="97" s="1"/>
  <c r="K40" i="97" a="1"/>
  <c r="K40" i="97"/>
  <c r="L40" i="97" a="1"/>
  <c r="L40" i="97" s="1"/>
  <c r="M40" i="97" a="1"/>
  <c r="M40" i="97" s="1"/>
  <c r="N40" i="97" a="1"/>
  <c r="N40" i="97" s="1"/>
  <c r="O40" i="97" a="1"/>
  <c r="O40" i="97"/>
  <c r="P40" i="97" a="1"/>
  <c r="P40" i="97" s="1"/>
  <c r="Q40" i="97" a="1"/>
  <c r="Q40" i="97"/>
  <c r="R40" i="97" a="1"/>
  <c r="R40" i="97" s="1"/>
  <c r="E41" i="97" a="1"/>
  <c r="E41" i="97"/>
  <c r="F41" i="97" a="1"/>
  <c r="F41" i="97" s="1"/>
  <c r="G41" i="97" a="1"/>
  <c r="G41" i="97" s="1"/>
  <c r="H41" i="97" a="1"/>
  <c r="H41" i="97" s="1"/>
  <c r="I41" i="97" a="1"/>
  <c r="I41" i="97"/>
  <c r="J41" i="97" a="1"/>
  <c r="J41" i="97"/>
  <c r="K41" i="97" a="1"/>
  <c r="K41" i="97" s="1"/>
  <c r="L41" i="97" a="1"/>
  <c r="L41" i="97" s="1"/>
  <c r="M41" i="97" a="1"/>
  <c r="M41" i="97" s="1"/>
  <c r="N41" i="97" a="1"/>
  <c r="N41" i="97" s="1"/>
  <c r="O41" i="97" a="1"/>
  <c r="O41" i="97"/>
  <c r="P41" i="97" a="1"/>
  <c r="P41" i="97" s="1"/>
  <c r="Q41" i="97" a="1"/>
  <c r="Q41" i="97"/>
  <c r="R41" i="97" a="1"/>
  <c r="R41" i="97"/>
  <c r="E42" i="97" a="1"/>
  <c r="E42" i="97"/>
  <c r="F42" i="97" a="1"/>
  <c r="F42" i="97" s="1"/>
  <c r="G42" i="97" a="1"/>
  <c r="G42" i="97" s="1"/>
  <c r="H42" i="97" a="1"/>
  <c r="H42" i="97"/>
  <c r="I42" i="97" a="1"/>
  <c r="I42" i="97"/>
  <c r="J42" i="97" a="1"/>
  <c r="J42" i="97" s="1"/>
  <c r="K42" i="97" a="1"/>
  <c r="K42" i="97"/>
  <c r="L42" i="97" a="1"/>
  <c r="L42" i="97"/>
  <c r="M42" i="97" a="1"/>
  <c r="M42" i="97" s="1"/>
  <c r="N42" i="97" a="1"/>
  <c r="N42" i="97" s="1"/>
  <c r="O42" i="97" a="1"/>
  <c r="O42" i="97"/>
  <c r="P42" i="97" a="1"/>
  <c r="P42" i="97" s="1"/>
  <c r="Q42" i="97" a="1"/>
  <c r="Q42" i="97" s="1"/>
  <c r="R42" i="97" a="1"/>
  <c r="R42" i="97" s="1"/>
  <c r="E43" i="97" a="1"/>
  <c r="E43" i="97"/>
  <c r="F43" i="97" a="1"/>
  <c r="F43" i="97"/>
  <c r="G43" i="97" a="1"/>
  <c r="G43" i="97"/>
  <c r="H43" i="97" a="1"/>
  <c r="H43" i="97" s="1"/>
  <c r="I43" i="97" a="1"/>
  <c r="I43" i="97" s="1"/>
  <c r="J43" i="97" a="1"/>
  <c r="J43" i="97" s="1"/>
  <c r="K43" i="97" a="1"/>
  <c r="K43" i="97" s="1"/>
  <c r="L43" i="97" a="1"/>
  <c r="L43" i="97" s="1"/>
  <c r="M43" i="97" a="1"/>
  <c r="M43" i="97" s="1"/>
  <c r="N43" i="97" a="1"/>
  <c r="N43" i="97" s="1"/>
  <c r="O43" i="97" a="1"/>
  <c r="O43" i="97" s="1"/>
  <c r="P43" i="97" a="1"/>
  <c r="P43" i="97" s="1"/>
  <c r="Q43" i="97" a="1"/>
  <c r="Q43" i="97" s="1"/>
  <c r="R43" i="97" a="1"/>
  <c r="R43" i="97"/>
  <c r="E44" i="97" a="1"/>
  <c r="E44" i="97"/>
  <c r="F44" i="97" a="1"/>
  <c r="F44" i="97" s="1"/>
  <c r="G44" i="97" a="1"/>
  <c r="G44" i="97"/>
  <c r="H44" i="97" a="1"/>
  <c r="H44" i="97" s="1"/>
  <c r="I44" i="97" a="1"/>
  <c r="I44" i="97" s="1"/>
  <c r="J44" i="97" a="1"/>
  <c r="J44" i="97" s="1"/>
  <c r="K44" i="97" a="1"/>
  <c r="K44" i="97" s="1"/>
  <c r="L44" i="97" a="1"/>
  <c r="L44" i="97"/>
  <c r="M44" i="97" a="1"/>
  <c r="M44" i="97" s="1"/>
  <c r="N44" i="97" a="1"/>
  <c r="N44" i="97" s="1"/>
  <c r="O44" i="97" a="1"/>
  <c r="O44" i="97"/>
  <c r="P44" i="97" a="1"/>
  <c r="P44" i="97"/>
  <c r="Q44" i="97" a="1"/>
  <c r="Q44" i="97" s="1"/>
  <c r="R44" i="97" a="1"/>
  <c r="R44" i="97" s="1"/>
  <c r="E45" i="97" a="1"/>
  <c r="E45" i="97" s="1"/>
  <c r="F45" i="97" a="1"/>
  <c r="F45" i="97" s="1"/>
  <c r="G45" i="97" a="1"/>
  <c r="G45" i="97"/>
  <c r="H45" i="97" a="1"/>
  <c r="H45" i="97" s="1"/>
  <c r="I45" i="97" a="1"/>
  <c r="I45" i="97" s="1"/>
  <c r="J45" i="97" a="1"/>
  <c r="J45" i="97" s="1"/>
  <c r="K45" i="97" a="1"/>
  <c r="K45" i="97"/>
  <c r="L45" i="97" a="1"/>
  <c r="L45" i="97" s="1"/>
  <c r="M45" i="97" a="1"/>
  <c r="M45" i="97" s="1"/>
  <c r="N45" i="97" a="1"/>
  <c r="N45" i="97"/>
  <c r="O45" i="97" a="1"/>
  <c r="O45" i="97" s="1"/>
  <c r="P45" i="97" a="1"/>
  <c r="P45" i="97" s="1"/>
  <c r="Q45" i="97" a="1"/>
  <c r="Q45" i="97"/>
  <c r="R45" i="97" a="1"/>
  <c r="R45" i="97" s="1"/>
  <c r="E46" i="97" a="1"/>
  <c r="E46" i="97"/>
  <c r="F46" i="97" a="1"/>
  <c r="F46" i="97" s="1"/>
  <c r="G46" i="97" a="1"/>
  <c r="G46" i="97" s="1"/>
  <c r="H46" i="97" a="1"/>
  <c r="H46" i="97"/>
  <c r="I46" i="97" a="1"/>
  <c r="I46" i="97" s="1"/>
  <c r="J46" i="97" a="1"/>
  <c r="J46" i="97" s="1"/>
  <c r="K46" i="97" a="1"/>
  <c r="K46" i="97"/>
  <c r="L46" i="97" a="1"/>
  <c r="L46" i="97"/>
  <c r="M46" i="97" a="1"/>
  <c r="M46" i="97" s="1"/>
  <c r="N46" i="97" a="1"/>
  <c r="N46" i="97" s="1"/>
  <c r="O46" i="97" a="1"/>
  <c r="O46" i="97" s="1"/>
  <c r="P46" i="97" a="1"/>
  <c r="P46" i="97"/>
  <c r="Q46" i="97" a="1"/>
  <c r="Q46" i="97"/>
  <c r="R46" i="97" a="1"/>
  <c r="R46" i="97" s="1"/>
  <c r="E47" i="97" a="1"/>
  <c r="E47" i="97" s="1"/>
  <c r="F47" i="97" a="1"/>
  <c r="F47" i="97" s="1"/>
  <c r="G47" i="97" a="1"/>
  <c r="G47" i="97" s="1"/>
  <c r="H47" i="97" a="1"/>
  <c r="H47" i="97"/>
  <c r="I47" i="97" a="1"/>
  <c r="I47" i="97" s="1"/>
  <c r="J47" i="97" a="1"/>
  <c r="J47" i="97"/>
  <c r="K47" i="97" a="1"/>
  <c r="K47" i="97"/>
  <c r="L47" i="97" a="1"/>
  <c r="L47" i="97"/>
  <c r="M47" i="97" a="1"/>
  <c r="M47" i="97" s="1"/>
  <c r="N47" i="97" a="1"/>
  <c r="N47" i="97" s="1"/>
  <c r="O47" i="97" a="1"/>
  <c r="O47" i="97" s="1"/>
  <c r="P47" i="97" a="1"/>
  <c r="P47" i="97" s="1"/>
  <c r="Q47" i="97" a="1"/>
  <c r="Q47" i="97" s="1"/>
  <c r="R47" i="97" a="1"/>
  <c r="R47" i="97" s="1"/>
  <c r="E48" i="97" a="1"/>
  <c r="E48" i="97"/>
  <c r="F48" i="97" a="1"/>
  <c r="F48" i="97"/>
  <c r="G48" i="97" a="1"/>
  <c r="G48" i="97" s="1"/>
  <c r="H48" i="97" a="1"/>
  <c r="H48" i="97"/>
  <c r="I48" i="97" a="1"/>
  <c r="I48" i="97" s="1"/>
  <c r="J48" i="97" a="1"/>
  <c r="J48" i="97" s="1"/>
  <c r="K48" i="97" a="1"/>
  <c r="K48" i="97" s="1"/>
  <c r="L48" i="97" a="1"/>
  <c r="L48" i="97"/>
  <c r="M48" i="97" a="1"/>
  <c r="M48" i="97" s="1"/>
  <c r="N48" i="97" a="1"/>
  <c r="N48" i="97"/>
  <c r="O48" i="97" a="1"/>
  <c r="O48" i="97" s="1"/>
  <c r="P48" i="97" a="1"/>
  <c r="P48" i="97" s="1"/>
  <c r="Q48" i="97" a="1"/>
  <c r="Q48" i="97"/>
  <c r="R48" i="97" a="1"/>
  <c r="R48" i="97" s="1"/>
  <c r="E49" i="97" a="1"/>
  <c r="E49" i="97" s="1"/>
  <c r="F49" i="97" a="1"/>
  <c r="F49" i="97"/>
  <c r="G49" i="97" a="1"/>
  <c r="G49" i="97"/>
  <c r="H49" i="97" a="1"/>
  <c r="H49" i="97" s="1"/>
  <c r="I49" i="97" a="1"/>
  <c r="I49" i="97" s="1"/>
  <c r="J49" i="97" a="1"/>
  <c r="J49" i="97" s="1"/>
  <c r="K49" i="97" a="1"/>
  <c r="K49" i="97" s="1"/>
  <c r="L49" i="97" a="1"/>
  <c r="L49" i="97"/>
  <c r="M49" i="97" a="1"/>
  <c r="M49" i="97" s="1"/>
  <c r="N49" i="97" a="1"/>
  <c r="N49" i="97"/>
  <c r="O49" i="97" a="1"/>
  <c r="O49" i="97"/>
  <c r="P49" i="97" a="1"/>
  <c r="P49" i="97"/>
  <c r="Q49" i="97" a="1"/>
  <c r="Q49" i="97" s="1"/>
  <c r="R49" i="97" a="1"/>
  <c r="R49" i="97" s="1"/>
  <c r="E50" i="97" a="1"/>
  <c r="E50" i="97" s="1"/>
  <c r="F50" i="97" a="1"/>
  <c r="F50" i="97" s="1"/>
  <c r="G50" i="97" a="1"/>
  <c r="G50" i="97" s="1"/>
  <c r="H50" i="97" a="1"/>
  <c r="H50" i="97" s="1"/>
  <c r="I50" i="97" a="1"/>
  <c r="I50" i="97"/>
  <c r="J50" i="97" a="1"/>
  <c r="J50" i="97"/>
  <c r="K50" i="97" a="1"/>
  <c r="K50" i="97" s="1"/>
  <c r="L50" i="97" a="1"/>
  <c r="L50" i="97"/>
  <c r="M50" i="97" a="1"/>
  <c r="M50" i="97" s="1"/>
  <c r="N50" i="97" a="1"/>
  <c r="N50" i="97" s="1"/>
  <c r="O50" i="97" a="1"/>
  <c r="O50" i="97" s="1"/>
  <c r="P50" i="97" a="1"/>
  <c r="P50" i="97"/>
  <c r="Q50" i="97" a="1"/>
  <c r="Q50" i="97" s="1"/>
  <c r="R50" i="97" a="1"/>
  <c r="R50" i="97"/>
  <c r="E51" i="97" a="1"/>
  <c r="E51" i="97" s="1"/>
  <c r="F51" i="97" a="1"/>
  <c r="F51" i="97" s="1"/>
  <c r="G51" i="97" a="1"/>
  <c r="G51" i="97"/>
  <c r="H51" i="97" a="1"/>
  <c r="H51" i="97" s="1"/>
  <c r="I51" i="97" a="1"/>
  <c r="I51" i="97" s="1"/>
  <c r="J51" i="97" a="1"/>
  <c r="J51" i="97"/>
  <c r="K51" i="97" a="1"/>
  <c r="K51" i="97"/>
  <c r="L51" i="97" a="1"/>
  <c r="L51" i="97" s="1"/>
  <c r="M51" i="97" a="1"/>
  <c r="M51" i="97" s="1"/>
  <c r="N51" i="97" a="1"/>
  <c r="N51" i="97" s="1"/>
  <c r="O51" i="97" a="1"/>
  <c r="O51" i="97" s="1"/>
  <c r="P51" i="97" a="1"/>
  <c r="P51" i="97"/>
  <c r="Q51" i="97" a="1"/>
  <c r="Q51" i="97" s="1"/>
  <c r="R51" i="97" a="1"/>
  <c r="R51" i="97"/>
  <c r="E52" i="97" a="1"/>
  <c r="E52" i="97"/>
  <c r="F52" i="97" a="1"/>
  <c r="F52" i="97"/>
  <c r="G52" i="97" a="1"/>
  <c r="G52" i="97" s="1"/>
  <c r="H52" i="97" a="1"/>
  <c r="H52" i="97" s="1"/>
  <c r="I52" i="97" a="1"/>
  <c r="I52" i="97" s="1"/>
  <c r="J52" i="97" a="1"/>
  <c r="J52" i="97" s="1"/>
  <c r="K52" i="97" a="1"/>
  <c r="K52" i="97" s="1"/>
  <c r="L52" i="97" a="1"/>
  <c r="L52" i="97" s="1"/>
  <c r="M52" i="97" a="1"/>
  <c r="M52" i="97"/>
  <c r="N52" i="97" a="1"/>
  <c r="N52" i="97"/>
  <c r="O52" i="97" a="1"/>
  <c r="O52" i="97" s="1"/>
  <c r="P52" i="97" a="1"/>
  <c r="P52" i="97"/>
  <c r="Q52" i="97" a="1"/>
  <c r="Q52" i="97" s="1"/>
  <c r="R52" i="97" a="1"/>
  <c r="R52" i="97" s="1"/>
  <c r="E53" i="97" a="1"/>
  <c r="E53" i="97" s="1"/>
  <c r="F53" i="97" a="1"/>
  <c r="F53" i="97"/>
  <c r="G53" i="97" a="1"/>
  <c r="G53" i="97" s="1"/>
  <c r="H53" i="97" a="1"/>
  <c r="H53" i="97"/>
  <c r="I53" i="97" a="1"/>
  <c r="I53" i="97" s="1"/>
  <c r="J53" i="97" a="1"/>
  <c r="J53" i="97" s="1"/>
  <c r="K53" i="97" a="1"/>
  <c r="K53" i="97"/>
  <c r="L53" i="97" a="1"/>
  <c r="L53" i="97" s="1"/>
  <c r="M53" i="97" a="1"/>
  <c r="M53" i="97" s="1"/>
  <c r="N53" i="97" a="1"/>
  <c r="N53" i="97"/>
  <c r="O53" i="97" a="1"/>
  <c r="O53" i="97"/>
  <c r="P53" i="97" a="1"/>
  <c r="P53" i="97"/>
  <c r="Q53" i="97" a="1"/>
  <c r="Q53" i="97" s="1"/>
  <c r="R53" i="97" a="1"/>
  <c r="R53" i="97" s="1"/>
  <c r="E54" i="97" a="1"/>
  <c r="E54" i="97" s="1"/>
  <c r="F54" i="97" a="1"/>
  <c r="F54" i="97"/>
  <c r="G54" i="97" a="1"/>
  <c r="G54" i="97" s="1"/>
  <c r="H54" i="97" a="1"/>
  <c r="H54" i="97"/>
  <c r="I54" i="97" a="1"/>
  <c r="I54" i="97"/>
  <c r="J54" i="97" a="1"/>
  <c r="J54" i="97"/>
  <c r="K54" i="97" a="1"/>
  <c r="K54" i="97" s="1"/>
  <c r="L54" i="97" a="1"/>
  <c r="L54" i="97" s="1"/>
  <c r="M54" i="97" a="1"/>
  <c r="M54" i="97" s="1"/>
  <c r="N54" i="97" a="1"/>
  <c r="N54" i="97" s="1"/>
  <c r="O54" i="97" a="1"/>
  <c r="O54" i="97" s="1"/>
  <c r="P54" i="97" a="1"/>
  <c r="P54" i="97"/>
  <c r="Q54" i="97" a="1"/>
  <c r="Q54" i="97"/>
  <c r="R54" i="97" a="1"/>
  <c r="R54" i="97"/>
  <c r="E55" i="97" a="1"/>
  <c r="E55" i="97" s="1"/>
  <c r="F55" i="97" a="1"/>
  <c r="F55" i="97"/>
  <c r="G55" i="97" a="1"/>
  <c r="G55" i="97" s="1"/>
  <c r="H55" i="97" a="1"/>
  <c r="H55" i="97" s="1"/>
  <c r="I55" i="97" a="1"/>
  <c r="I55" i="97" s="1"/>
  <c r="J55" i="97" a="1"/>
  <c r="J55" i="97"/>
  <c r="K55" i="97" a="1"/>
  <c r="K55" i="97"/>
  <c r="L55" i="97" a="1"/>
  <c r="L55" i="97"/>
  <c r="M55" i="97" a="1"/>
  <c r="M55" i="97" s="1"/>
  <c r="N55" i="97" a="1"/>
  <c r="N55" i="97" s="1"/>
  <c r="O55" i="97" a="1"/>
  <c r="O55" i="97"/>
  <c r="P55" i="97" a="1"/>
  <c r="P55" i="97" s="1"/>
  <c r="Q55" i="97" a="1"/>
  <c r="Q55" i="97" s="1"/>
  <c r="R55" i="97" a="1"/>
  <c r="R55" i="97"/>
  <c r="E56" i="97" a="1"/>
  <c r="E56" i="97"/>
  <c r="F56" i="97" a="1"/>
  <c r="F56" i="97"/>
  <c r="G56" i="97" a="1"/>
  <c r="G56" i="97" s="1"/>
  <c r="H56" i="97" a="1"/>
  <c r="H56" i="97" s="1"/>
  <c r="I56" i="97" a="1"/>
  <c r="I56" i="97" s="1"/>
  <c r="J56" i="97" a="1"/>
  <c r="J56" i="97"/>
  <c r="K56" i="97" a="1"/>
  <c r="K56" i="97" s="1"/>
  <c r="L56" i="97" a="1"/>
  <c r="L56" i="97"/>
  <c r="M56" i="97" a="1"/>
  <c r="M56" i="97"/>
  <c r="N56" i="97" a="1"/>
  <c r="N56" i="97"/>
  <c r="O56" i="97" a="1"/>
  <c r="O56" i="97" s="1"/>
  <c r="P56" i="97" a="1"/>
  <c r="P56" i="97" s="1"/>
  <c r="Q56" i="97" a="1"/>
  <c r="Q56" i="97" s="1"/>
  <c r="R56" i="97" a="1"/>
  <c r="R56" i="97" s="1"/>
  <c r="E57" i="97" a="1"/>
  <c r="E57" i="97" s="1"/>
  <c r="F57" i="97" a="1"/>
  <c r="F57" i="97"/>
  <c r="G57" i="97" a="1"/>
  <c r="G57" i="97"/>
  <c r="H57" i="97" a="1"/>
  <c r="H57" i="97"/>
  <c r="I57" i="97" a="1"/>
  <c r="I57" i="97" s="1"/>
  <c r="J57" i="97" a="1"/>
  <c r="J57" i="97"/>
  <c r="K57" i="97" a="1"/>
  <c r="K57" i="97" s="1"/>
  <c r="L57" i="97" a="1"/>
  <c r="L57" i="97" s="1"/>
  <c r="M57" i="97" a="1"/>
  <c r="M57" i="97" s="1"/>
  <c r="N57" i="97" a="1"/>
  <c r="N57" i="97"/>
  <c r="O57" i="97" a="1"/>
  <c r="O57" i="97"/>
  <c r="P57" i="97" a="1"/>
  <c r="P57" i="97"/>
  <c r="Q57" i="97" a="1"/>
  <c r="Q57" i="97" s="1"/>
  <c r="R57" i="97" a="1"/>
  <c r="R57" i="97" s="1"/>
  <c r="E58" i="97" a="1"/>
  <c r="E58" i="97"/>
  <c r="F58" i="97" a="1"/>
  <c r="F58" i="97" s="1"/>
  <c r="G58" i="97" a="1"/>
  <c r="G58" i="97" s="1"/>
  <c r="H58" i="97" a="1"/>
  <c r="H58" i="97"/>
  <c r="I58" i="97" a="1"/>
  <c r="I58" i="97"/>
  <c r="J58" i="97" a="1"/>
  <c r="J58" i="97"/>
  <c r="K58" i="97" a="1"/>
  <c r="K58" i="97" s="1"/>
  <c r="L58" i="97" a="1"/>
  <c r="L58" i="97" s="1"/>
  <c r="M58" i="97" a="1"/>
  <c r="M58" i="97" s="1"/>
  <c r="N58" i="97" a="1"/>
  <c r="N58" i="97"/>
  <c r="O58" i="97" a="1"/>
  <c r="O58" i="97" s="1"/>
  <c r="P58" i="97" a="1"/>
  <c r="P58" i="97"/>
  <c r="Q58" i="97" a="1"/>
  <c r="Q58" i="97"/>
  <c r="R58" i="97" a="1"/>
  <c r="R58" i="97"/>
  <c r="E59" i="97" a="1"/>
  <c r="E59" i="97" s="1"/>
  <c r="F59" i="97" a="1"/>
  <c r="F59" i="97" s="1"/>
  <c r="G59" i="97" a="1"/>
  <c r="G59" i="97" s="1"/>
  <c r="H59" i="97" a="1"/>
  <c r="H59" i="97" s="1"/>
  <c r="I59" i="97" a="1"/>
  <c r="I59" i="97" s="1"/>
  <c r="J59" i="97" a="1"/>
  <c r="J59" i="97"/>
  <c r="K59" i="97" a="1"/>
  <c r="K59" i="97"/>
  <c r="L59" i="97" a="1"/>
  <c r="L59" i="97"/>
  <c r="M59" i="97" a="1"/>
  <c r="M59" i="97" s="1"/>
  <c r="N59" i="97" a="1"/>
  <c r="N59" i="97"/>
  <c r="O59" i="97" a="1"/>
  <c r="O59" i="97" s="1"/>
  <c r="P59" i="97" a="1"/>
  <c r="P59" i="97" s="1"/>
  <c r="Q59" i="97" a="1"/>
  <c r="Q59" i="97" s="1"/>
  <c r="R59" i="97" a="1"/>
  <c r="R59" i="97"/>
  <c r="E60" i="97" a="1"/>
  <c r="E60" i="97"/>
  <c r="F60" i="97" a="1"/>
  <c r="F60" i="97"/>
  <c r="G60" i="97" a="1"/>
  <c r="G60" i="97" s="1"/>
  <c r="H60" i="97" a="1"/>
  <c r="H60" i="97" s="1"/>
  <c r="I60" i="97" a="1"/>
  <c r="I60" i="97"/>
  <c r="J60" i="97" a="1"/>
  <c r="J60" i="97" s="1"/>
  <c r="K60" i="97" a="1"/>
  <c r="K60" i="97" s="1"/>
  <c r="L60" i="97" a="1"/>
  <c r="L60" i="97"/>
  <c r="M60" i="97" a="1"/>
  <c r="M60" i="97"/>
  <c r="N60" i="97" a="1"/>
  <c r="N60" i="97"/>
  <c r="O60" i="97" a="1"/>
  <c r="O60" i="97" s="1"/>
  <c r="P60" i="97" a="1"/>
  <c r="P60" i="97" s="1"/>
  <c r="Q60" i="97" a="1"/>
  <c r="Q60" i="97" s="1"/>
  <c r="R60" i="97" a="1"/>
  <c r="R60" i="97"/>
  <c r="E61" i="97" a="1"/>
  <c r="E61" i="97" s="1"/>
  <c r="F61" i="97" a="1"/>
  <c r="F61" i="97"/>
  <c r="G61" i="97" a="1"/>
  <c r="G61" i="97"/>
  <c r="H61" i="97" a="1"/>
  <c r="H61" i="97"/>
  <c r="I61" i="97" a="1"/>
  <c r="I61" i="97" s="1"/>
  <c r="J61" i="97" a="1"/>
  <c r="J61" i="97" s="1"/>
  <c r="K61" i="97" a="1"/>
  <c r="K61" i="97" s="1"/>
  <c r="L61" i="97" a="1"/>
  <c r="L61" i="97" s="1"/>
  <c r="M61" i="97" a="1"/>
  <c r="M61" i="97" s="1"/>
  <c r="N61" i="97" a="1"/>
  <c r="N61" i="97"/>
  <c r="O61" i="97" a="1"/>
  <c r="O61" i="97"/>
  <c r="P61" i="97" a="1"/>
  <c r="P61" i="97"/>
  <c r="Q61" i="97" a="1"/>
  <c r="Q61" i="97" s="1"/>
  <c r="R61" i="97" a="1"/>
  <c r="R61" i="97"/>
  <c r="E62" i="97" a="1"/>
  <c r="E62" i="97" s="1"/>
  <c r="F62" i="97" a="1"/>
  <c r="F62" i="97" s="1"/>
  <c r="G62" i="97" a="1"/>
  <c r="G62" i="97" s="1"/>
  <c r="H62" i="97" a="1"/>
  <c r="H62" i="97"/>
  <c r="I62" i="97" a="1"/>
  <c r="I62" i="97" s="1"/>
  <c r="J62" i="97" a="1"/>
  <c r="J62" i="97" s="1"/>
  <c r="K62" i="97" a="1"/>
  <c r="K62" i="97" s="1"/>
  <c r="L62" i="97" a="1"/>
  <c r="L62" i="97"/>
  <c r="M62" i="97" a="1"/>
  <c r="M62" i="97" s="1"/>
  <c r="N62" i="97" a="1"/>
  <c r="N62" i="97" s="1"/>
  <c r="O62" i="97" a="1"/>
  <c r="O62" i="97" s="1"/>
  <c r="P62" i="97" a="1"/>
  <c r="P62" i="97"/>
  <c r="Q62" i="97" a="1"/>
  <c r="Q62" i="97" s="1"/>
  <c r="R62" i="97" a="1"/>
  <c r="R62" i="97" s="1"/>
  <c r="E63" i="97" a="1"/>
  <c r="E63" i="97" s="1"/>
  <c r="F63" i="97" a="1"/>
  <c r="F63" i="97"/>
  <c r="G63" i="97" a="1"/>
  <c r="G63" i="97" s="1"/>
  <c r="H63" i="97" a="1"/>
  <c r="H63" i="97" s="1"/>
  <c r="I63" i="97" a="1"/>
  <c r="I63" i="97" s="1"/>
  <c r="J63" i="97" a="1"/>
  <c r="J63" i="97"/>
  <c r="K63" i="97" a="1"/>
  <c r="K63" i="97" s="1"/>
  <c r="L63" i="97" a="1"/>
  <c r="L63" i="97" s="1"/>
  <c r="M63" i="97" a="1"/>
  <c r="M63" i="97" s="1"/>
  <c r="N63" i="97" a="1"/>
  <c r="N63" i="97"/>
  <c r="O63" i="97" a="1"/>
  <c r="O63" i="97" s="1"/>
  <c r="P63" i="97" a="1"/>
  <c r="P63" i="97" s="1"/>
  <c r="Q63" i="97" a="1"/>
  <c r="Q63" i="97" s="1"/>
  <c r="R63" i="97" a="1"/>
  <c r="R63" i="97"/>
  <c r="E64" i="97" a="1"/>
  <c r="E64" i="97" s="1"/>
  <c r="F64" i="97" a="1"/>
  <c r="F64" i="97" s="1"/>
  <c r="G64" i="97" a="1"/>
  <c r="G64" i="97" s="1"/>
  <c r="H64" i="97" a="1"/>
  <c r="H64" i="97"/>
  <c r="I64" i="97" a="1"/>
  <c r="I64" i="97" s="1"/>
  <c r="J64" i="97" a="1"/>
  <c r="J64" i="97" s="1"/>
  <c r="K64" i="97" a="1"/>
  <c r="K64" i="97" s="1"/>
  <c r="L64" i="97" a="1"/>
  <c r="L64" i="97"/>
  <c r="M64" i="97" a="1"/>
  <c r="M64" i="97" s="1"/>
  <c r="N64" i="97" a="1"/>
  <c r="N64" i="97" s="1"/>
  <c r="O64" i="97" a="1"/>
  <c r="O64" i="97" s="1"/>
  <c r="P64" i="97" a="1"/>
  <c r="P64" i="97"/>
  <c r="Q64" i="97" a="1"/>
  <c r="Q64" i="97" s="1"/>
  <c r="R64" i="97" a="1"/>
  <c r="R64" i="97" s="1"/>
  <c r="E65" i="97" a="1"/>
  <c r="E65" i="97" s="1"/>
  <c r="F65" i="97" a="1"/>
  <c r="F65" i="97"/>
  <c r="G65" i="97" a="1"/>
  <c r="G65" i="97" s="1"/>
  <c r="H65" i="97" a="1"/>
  <c r="H65" i="97" s="1"/>
  <c r="I65" i="97" a="1"/>
  <c r="I65" i="97" s="1"/>
  <c r="J65" i="97" a="1"/>
  <c r="J65" i="97"/>
  <c r="K65" i="97" a="1"/>
  <c r="K65" i="97" s="1"/>
  <c r="L65" i="97" a="1"/>
  <c r="L65" i="97" s="1"/>
  <c r="M65" i="97" a="1"/>
  <c r="M65" i="97" s="1"/>
  <c r="N65" i="97" a="1"/>
  <c r="N65" i="97"/>
  <c r="O65" i="97" a="1"/>
  <c r="O65" i="97" s="1"/>
  <c r="P65" i="97" a="1"/>
  <c r="P65" i="97" s="1"/>
  <c r="Q65" i="97" a="1"/>
  <c r="Q65" i="97" s="1"/>
  <c r="R65" i="97" a="1"/>
  <c r="R65" i="97"/>
  <c r="E66" i="97" a="1"/>
  <c r="E66" i="97" s="1"/>
  <c r="F66" i="97" a="1"/>
  <c r="F66" i="97" s="1"/>
  <c r="G66" i="97" a="1"/>
  <c r="G66" i="97" s="1"/>
  <c r="H66" i="97" a="1"/>
  <c r="H66" i="97"/>
  <c r="I66" i="97" a="1"/>
  <c r="I66" i="97" s="1"/>
  <c r="J66" i="97" a="1"/>
  <c r="J66" i="97" s="1"/>
  <c r="K66" i="97" a="1"/>
  <c r="K66" i="97" s="1"/>
  <c r="L66" i="97" a="1"/>
  <c r="L66" i="97"/>
  <c r="M66" i="97" a="1"/>
  <c r="M66" i="97" s="1"/>
  <c r="N66" i="97" a="1"/>
  <c r="N66" i="97" s="1"/>
  <c r="O66" i="97" a="1"/>
  <c r="O66" i="97" s="1"/>
  <c r="P66" i="97" a="1"/>
  <c r="P66" i="97"/>
  <c r="Q66" i="97" a="1"/>
  <c r="Q66" i="97" s="1"/>
  <c r="R66" i="97" a="1"/>
  <c r="R66" i="97" s="1"/>
  <c r="E67" i="97" a="1"/>
  <c r="E67" i="97" s="1"/>
  <c r="F67" i="97" a="1"/>
  <c r="F67" i="97"/>
  <c r="G67" i="97" a="1"/>
  <c r="G67" i="97" s="1"/>
  <c r="H67" i="97" a="1"/>
  <c r="H67" i="97" s="1"/>
  <c r="I67" i="97" a="1"/>
  <c r="I67" i="97" s="1"/>
  <c r="J67" i="97" a="1"/>
  <c r="J67" i="97"/>
  <c r="K67" i="97" a="1"/>
  <c r="K67" i="97" s="1"/>
  <c r="L67" i="97" a="1"/>
  <c r="L67" i="97" s="1"/>
  <c r="M67" i="97" a="1"/>
  <c r="M67" i="97" s="1"/>
  <c r="N67" i="97" a="1"/>
  <c r="N67" i="97"/>
  <c r="O67" i="97" a="1"/>
  <c r="O67" i="97" s="1"/>
  <c r="P67" i="97" a="1"/>
  <c r="P67" i="97" s="1"/>
  <c r="Q67" i="97" a="1"/>
  <c r="Q67" i="97" s="1"/>
  <c r="R67" i="97" a="1"/>
  <c r="R67" i="97"/>
  <c r="E68" i="97" a="1"/>
  <c r="E68" i="97" s="1"/>
  <c r="F68" i="97" a="1"/>
  <c r="F68" i="97" s="1"/>
  <c r="G68" i="97" a="1"/>
  <c r="G68" i="97" s="1"/>
  <c r="H68" i="97" a="1"/>
  <c r="H68" i="97"/>
  <c r="I68" i="97" a="1"/>
  <c r="I68" i="97" s="1"/>
  <c r="J68" i="97" a="1"/>
  <c r="J68" i="97" s="1"/>
  <c r="K68" i="97" a="1"/>
  <c r="K68" i="97" s="1"/>
  <c r="L68" i="97" a="1"/>
  <c r="L68" i="97"/>
  <c r="M68" i="97" a="1"/>
  <c r="M68" i="97" s="1"/>
  <c r="N68" i="97" a="1"/>
  <c r="N68" i="97" s="1"/>
  <c r="O68" i="97" a="1"/>
  <c r="O68" i="97" s="1"/>
  <c r="P68" i="97" a="1"/>
  <c r="P68" i="97"/>
  <c r="Q68" i="97" a="1"/>
  <c r="Q68" i="97" s="1"/>
  <c r="R68" i="97" a="1"/>
  <c r="R68" i="97" s="1"/>
  <c r="E69" i="97" a="1"/>
  <c r="E69" i="97" s="1"/>
  <c r="F69" i="97" a="1"/>
  <c r="F69" i="97"/>
  <c r="G69" i="97" a="1"/>
  <c r="G69" i="97" s="1"/>
  <c r="H69" i="97" a="1"/>
  <c r="H69" i="97" s="1"/>
  <c r="I69" i="97" a="1"/>
  <c r="I69" i="97" s="1"/>
  <c r="J69" i="97" a="1"/>
  <c r="J69" i="97"/>
  <c r="K69" i="97" a="1"/>
  <c r="K69" i="97" s="1"/>
  <c r="L69" i="97" a="1"/>
  <c r="L69" i="97" s="1"/>
  <c r="M69" i="97" a="1"/>
  <c r="M69" i="97" s="1"/>
  <c r="N69" i="97" a="1"/>
  <c r="N69" i="97"/>
  <c r="O69" i="97" a="1"/>
  <c r="O69" i="97" s="1"/>
  <c r="P69" i="97" a="1"/>
  <c r="P69" i="97" s="1"/>
  <c r="Q69" i="97" a="1"/>
  <c r="Q69" i="97" s="1"/>
  <c r="R69" i="97" a="1"/>
  <c r="R69" i="97"/>
  <c r="E70" i="97" a="1"/>
  <c r="E70" i="97" s="1"/>
  <c r="F70" i="97" a="1"/>
  <c r="F70" i="97" s="1"/>
  <c r="G70" i="97" a="1"/>
  <c r="G70" i="97" s="1"/>
  <c r="H70" i="97" a="1"/>
  <c r="H70" i="97"/>
  <c r="I70" i="97" a="1"/>
  <c r="I70" i="97" s="1"/>
  <c r="J70" i="97" a="1"/>
  <c r="J70" i="97" s="1"/>
  <c r="K70" i="97" a="1"/>
  <c r="K70" i="97" s="1"/>
  <c r="L70" i="97" a="1"/>
  <c r="L70" i="97"/>
  <c r="M70" i="97" a="1"/>
  <c r="M70" i="97" s="1"/>
  <c r="N70" i="97" a="1"/>
  <c r="N70" i="97" s="1"/>
  <c r="O70" i="97" a="1"/>
  <c r="O70" i="97" s="1"/>
  <c r="P70" i="97" a="1"/>
  <c r="P70" i="97"/>
  <c r="Q70" i="97" a="1"/>
  <c r="Q70" i="97" s="1"/>
  <c r="R70" i="97" a="1"/>
  <c r="R70" i="97" s="1"/>
  <c r="E71" i="97" a="1"/>
  <c r="E71" i="97" s="1"/>
  <c r="F71" i="97" a="1"/>
  <c r="F71" i="97"/>
  <c r="G71" i="97" a="1"/>
  <c r="G71" i="97" s="1"/>
  <c r="H71" i="97" a="1"/>
  <c r="H71" i="97" s="1"/>
  <c r="I71" i="97" a="1"/>
  <c r="I71" i="97" s="1"/>
  <c r="J71" i="97" a="1"/>
  <c r="J71" i="97"/>
  <c r="K71" i="97" a="1"/>
  <c r="K71" i="97" s="1"/>
  <c r="L71" i="97" a="1"/>
  <c r="L71" i="97" s="1"/>
  <c r="M71" i="97" a="1"/>
  <c r="M71" i="97" s="1"/>
  <c r="N71" i="97" a="1"/>
  <c r="N71" i="97"/>
  <c r="O71" i="97" a="1"/>
  <c r="O71" i="97" s="1"/>
  <c r="P71" i="97" a="1"/>
  <c r="P71" i="97" s="1"/>
  <c r="Q71" i="97" a="1"/>
  <c r="Q71" i="97" s="1"/>
  <c r="R71" i="97" a="1"/>
  <c r="R71" i="97"/>
  <c r="E72" i="97" a="1"/>
  <c r="E72" i="97" s="1"/>
  <c r="F72" i="97" a="1"/>
  <c r="F72" i="97" s="1"/>
  <c r="G72" i="97" a="1"/>
  <c r="G72" i="97" s="1"/>
  <c r="H72" i="97" a="1"/>
  <c r="H72" i="97"/>
  <c r="I72" i="97" a="1"/>
  <c r="I72" i="97" s="1"/>
  <c r="J72" i="97" a="1"/>
  <c r="J72" i="97" s="1"/>
  <c r="K72" i="97" a="1"/>
  <c r="K72" i="97" s="1"/>
  <c r="L72" i="97" a="1"/>
  <c r="L72" i="97"/>
  <c r="M72" i="97" a="1"/>
  <c r="M72" i="97" s="1"/>
  <c r="N72" i="97" a="1"/>
  <c r="N72" i="97" s="1"/>
  <c r="O72" i="97" a="1"/>
  <c r="O72" i="97" s="1"/>
  <c r="P72" i="97" a="1"/>
  <c r="P72" i="97"/>
  <c r="Q72" i="97" a="1"/>
  <c r="Q72" i="97" s="1"/>
  <c r="R72" i="97" a="1"/>
  <c r="R72" i="97" s="1"/>
  <c r="D4" i="97" a="1"/>
  <c r="D4" i="97" s="1"/>
  <c r="D5" i="97" a="1"/>
  <c r="D5" i="97" s="1"/>
  <c r="D6" i="97" a="1"/>
  <c r="D6" i="97" s="1"/>
  <c r="D7" i="97" a="1"/>
  <c r="D7" i="97"/>
  <c r="D8" i="97" a="1"/>
  <c r="D8" i="97" s="1"/>
  <c r="D9" i="97" a="1"/>
  <c r="D9" i="97" s="1"/>
  <c r="D10" i="97" a="1"/>
  <c r="D10" i="97" s="1"/>
  <c r="D11" i="97" a="1"/>
  <c r="D11" i="97"/>
  <c r="D12" i="97" a="1"/>
  <c r="D12" i="97" s="1"/>
  <c r="D13" i="97" a="1"/>
  <c r="D13" i="97" s="1"/>
  <c r="D14" i="97" a="1"/>
  <c r="D14" i="97" s="1"/>
  <c r="D15" i="97" a="1"/>
  <c r="D15" i="97"/>
  <c r="D16" i="97" a="1"/>
  <c r="D16" i="97" s="1"/>
  <c r="D17" i="97" a="1"/>
  <c r="D17" i="97" s="1"/>
  <c r="D18" i="97" a="1"/>
  <c r="D18" i="97" s="1"/>
  <c r="D19" i="97" a="1"/>
  <c r="D19" i="97"/>
  <c r="D20" i="97" a="1"/>
  <c r="D20" i="97" s="1"/>
  <c r="D21" i="97" a="1"/>
  <c r="D21" i="97" s="1"/>
  <c r="D22" i="97" a="1"/>
  <c r="D22" i="97" s="1"/>
  <c r="D23" i="97" a="1"/>
  <c r="D23" i="97"/>
  <c r="D24" i="97" a="1"/>
  <c r="D24" i="97" s="1"/>
  <c r="D25" i="97" a="1"/>
  <c r="D25" i="97" s="1"/>
  <c r="D26" i="97" a="1"/>
  <c r="D26" i="97" s="1"/>
  <c r="D27" i="97" a="1"/>
  <c r="D27" i="97"/>
  <c r="D28" i="97" a="1"/>
  <c r="D28" i="97" s="1"/>
  <c r="D29" i="97" a="1"/>
  <c r="D29" i="97" s="1"/>
  <c r="D30" i="97" a="1"/>
  <c r="D30" i="97" s="1"/>
  <c r="D31" i="97" a="1"/>
  <c r="D31" i="97"/>
  <c r="D32" i="97" a="1"/>
  <c r="D32" i="97" s="1"/>
  <c r="D33" i="97" a="1"/>
  <c r="D33" i="97" s="1"/>
  <c r="D34" i="97" a="1"/>
  <c r="D34" i="97" s="1"/>
  <c r="D35" i="97" a="1"/>
  <c r="D35" i="97"/>
  <c r="D36" i="97" a="1"/>
  <c r="D36" i="97" s="1"/>
  <c r="D37" i="97" a="1"/>
  <c r="D37" i="97" s="1"/>
  <c r="D38" i="97" a="1"/>
  <c r="D38" i="97" s="1"/>
  <c r="D39" i="97" a="1"/>
  <c r="D39" i="97"/>
  <c r="D40" i="97" a="1"/>
  <c r="D40" i="97" s="1"/>
  <c r="D41" i="97" a="1"/>
  <c r="D41" i="97" s="1"/>
  <c r="D42" i="97" a="1"/>
  <c r="D42" i="97" s="1"/>
  <c r="D43" i="97" a="1"/>
  <c r="D43" i="97"/>
  <c r="D44" i="97" a="1"/>
  <c r="D44" i="97" s="1"/>
  <c r="D45" i="97" a="1"/>
  <c r="D45" i="97" s="1"/>
  <c r="D46" i="97" a="1"/>
  <c r="D46" i="97" s="1"/>
  <c r="D47" i="97" a="1"/>
  <c r="D47" i="97"/>
  <c r="D48" i="97" a="1"/>
  <c r="D48" i="97" s="1"/>
  <c r="D49" i="97" a="1"/>
  <c r="D49" i="97" s="1"/>
  <c r="D50" i="97" a="1"/>
  <c r="D50" i="97" s="1"/>
  <c r="D51" i="97" a="1"/>
  <c r="D51" i="97"/>
  <c r="D52" i="97" a="1"/>
  <c r="D52" i="97" s="1"/>
  <c r="D53" i="97" a="1"/>
  <c r="D53" i="97" s="1"/>
  <c r="D54" i="97" a="1"/>
  <c r="D54" i="97" s="1"/>
  <c r="D55" i="97" a="1"/>
  <c r="D55" i="97"/>
  <c r="D56" i="97" a="1"/>
  <c r="D56" i="97" s="1"/>
  <c r="D57" i="97" a="1"/>
  <c r="D57" i="97" s="1"/>
  <c r="D58" i="97" a="1"/>
  <c r="D58" i="97" s="1"/>
  <c r="D59" i="97" a="1"/>
  <c r="D59" i="97"/>
  <c r="D60" i="97" a="1"/>
  <c r="D60" i="97" s="1"/>
  <c r="D61" i="97" a="1"/>
  <c r="D61" i="97" s="1"/>
  <c r="D62" i="97" a="1"/>
  <c r="D62" i="97" s="1"/>
  <c r="D63" i="97" a="1"/>
  <c r="D63" i="97"/>
  <c r="D64" i="97" a="1"/>
  <c r="D64" i="97" s="1"/>
  <c r="D65" i="97" a="1"/>
  <c r="D65" i="97" s="1"/>
  <c r="D66" i="97" a="1"/>
  <c r="D66" i="97" s="1"/>
  <c r="D67" i="97" a="1"/>
  <c r="D67" i="97"/>
  <c r="D68" i="97" a="1"/>
  <c r="D68" i="97" s="1"/>
  <c r="D69" i="97" a="1"/>
  <c r="D69" i="97" s="1"/>
  <c r="D70" i="97" a="1"/>
  <c r="D70" i="97" s="1"/>
  <c r="D71" i="97" a="1"/>
  <c r="D71" i="97" s="1"/>
  <c r="D72" i="97" a="1"/>
  <c r="D72" i="97" s="1"/>
  <c r="D3" i="97" a="1"/>
  <c r="D3" i="97" s="1"/>
  <c r="E12" i="95"/>
  <c r="D1" i="28"/>
  <c r="C30" i="95"/>
  <c r="E30" i="95" s="1"/>
  <c r="C28" i="95"/>
  <c r="E28" i="95" s="1"/>
  <c r="C26" i="95"/>
  <c r="E26" i="95" s="1"/>
  <c r="C20" i="95"/>
  <c r="C17" i="95"/>
  <c r="C14" i="95"/>
  <c r="C11" i="95"/>
  <c r="E11" i="95" s="1"/>
  <c r="C9" i="95"/>
  <c r="E9" i="95" s="1"/>
  <c r="C8" i="95"/>
  <c r="C7" i="95"/>
  <c r="E31" i="95"/>
  <c r="E29" i="95"/>
  <c r="E10" i="95"/>
  <c r="E7" i="95"/>
  <c r="E4" i="95"/>
  <c r="C4" i="95"/>
  <c r="B4" i="95"/>
  <c r="L67" i="28"/>
  <c r="F62" i="28"/>
  <c r="F58" i="28"/>
  <c r="C56" i="28"/>
  <c r="C55" i="28"/>
  <c r="C54" i="28"/>
  <c r="C53" i="28"/>
  <c r="C52" i="28"/>
  <c r="C51" i="28"/>
  <c r="C50" i="28"/>
  <c r="C49" i="28"/>
  <c r="B56" i="28"/>
  <c r="B55" i="28"/>
  <c r="B54" i="28"/>
  <c r="B53" i="28"/>
  <c r="B52" i="28"/>
  <c r="B51" i="28"/>
  <c r="B50" i="28"/>
  <c r="B49" i="28"/>
  <c r="H71" i="1"/>
  <c r="H62" i="1"/>
  <c r="G62" i="1" s="1"/>
  <c r="E101" i="1" l="1"/>
  <c r="C12" i="95"/>
  <c r="C15" i="95" s="1"/>
  <c r="C18" i="95" s="1"/>
  <c r="E32" i="95"/>
  <c r="C32" i="95"/>
  <c r="A33" i="91"/>
  <c r="B29" i="91"/>
  <c r="B27" i="91"/>
  <c r="B25" i="91"/>
  <c r="L77" i="28"/>
  <c r="E5" i="28"/>
  <c r="E6" i="28"/>
  <c r="L39" i="28"/>
  <c r="E39" i="28"/>
  <c r="C39" i="28"/>
  <c r="B39" i="28"/>
  <c r="A39" i="28"/>
  <c r="E73" i="28"/>
  <c r="L73" i="28" s="1"/>
  <c r="E9" i="88" s="1"/>
  <c r="G9" i="88" s="1"/>
  <c r="C73" i="28"/>
  <c r="A73" i="28"/>
  <c r="D17" i="91"/>
  <c r="B21" i="95" l="1"/>
  <c r="B22" i="95"/>
  <c r="C21" i="95"/>
  <c r="C34" i="95"/>
  <c r="E34" i="95"/>
  <c r="E364" i="82"/>
  <c r="F364" i="82"/>
  <c r="G364" i="82"/>
  <c r="H364" i="82"/>
  <c r="I364" i="82"/>
  <c r="J364" i="82"/>
  <c r="K364" i="82"/>
  <c r="L364" i="82"/>
  <c r="M364" i="82"/>
  <c r="N364" i="82"/>
  <c r="O364" i="82"/>
  <c r="P364" i="82"/>
  <c r="Q364" i="82"/>
  <c r="R364" i="82"/>
  <c r="D364" i="82"/>
  <c r="R365" i="82"/>
  <c r="Q365" i="82"/>
  <c r="P365" i="82"/>
  <c r="O365" i="82"/>
  <c r="N365" i="82"/>
  <c r="M365" i="82"/>
  <c r="L365" i="82"/>
  <c r="K365" i="82"/>
  <c r="J365" i="82"/>
  <c r="I365" i="82"/>
  <c r="H365" i="82"/>
  <c r="G365" i="82"/>
  <c r="F365" i="82"/>
  <c r="E365" i="82"/>
  <c r="D365" i="82"/>
  <c r="R357" i="82"/>
  <c r="Q357" i="82"/>
  <c r="P357" i="82"/>
  <c r="O357" i="82"/>
  <c r="N357" i="82"/>
  <c r="M357" i="82"/>
  <c r="L357" i="82"/>
  <c r="K357" i="82"/>
  <c r="J357" i="82"/>
  <c r="I357" i="82"/>
  <c r="H357" i="82"/>
  <c r="G357" i="82"/>
  <c r="F357" i="82"/>
  <c r="E357" i="82"/>
  <c r="D357" i="82"/>
  <c r="R356" i="82"/>
  <c r="Q356" i="82"/>
  <c r="P356" i="82"/>
  <c r="O356" i="82"/>
  <c r="N356" i="82"/>
  <c r="M356" i="82"/>
  <c r="L356" i="82"/>
  <c r="K356" i="82"/>
  <c r="J356" i="82"/>
  <c r="I356" i="82"/>
  <c r="H356" i="82"/>
  <c r="G356" i="82"/>
  <c r="F356" i="82"/>
  <c r="E356" i="82"/>
  <c r="D356" i="82"/>
  <c r="R355" i="82"/>
  <c r="Q355" i="82"/>
  <c r="P355" i="82"/>
  <c r="O355" i="82"/>
  <c r="N355" i="82"/>
  <c r="M355" i="82"/>
  <c r="L355" i="82"/>
  <c r="K355" i="82"/>
  <c r="J355" i="82"/>
  <c r="I355" i="82"/>
  <c r="H355" i="82"/>
  <c r="G355" i="82"/>
  <c r="F355" i="82"/>
  <c r="E355" i="82"/>
  <c r="D355" i="82"/>
  <c r="R350" i="82"/>
  <c r="Q350" i="82"/>
  <c r="P350" i="82"/>
  <c r="O350" i="82"/>
  <c r="N350" i="82"/>
  <c r="M350" i="82"/>
  <c r="L350" i="82"/>
  <c r="K350" i="82"/>
  <c r="J350" i="82"/>
  <c r="I350" i="82"/>
  <c r="H350" i="82"/>
  <c r="G350" i="82"/>
  <c r="F350" i="82"/>
  <c r="E350" i="82"/>
  <c r="D350" i="82"/>
  <c r="R349" i="82"/>
  <c r="Q349" i="82"/>
  <c r="P349" i="82"/>
  <c r="O349" i="82"/>
  <c r="N349" i="82"/>
  <c r="M349" i="82"/>
  <c r="L349" i="82"/>
  <c r="K349" i="82"/>
  <c r="J349" i="82"/>
  <c r="I349" i="82"/>
  <c r="H349" i="82"/>
  <c r="G349" i="82"/>
  <c r="F349" i="82"/>
  <c r="E349" i="82"/>
  <c r="D349" i="82"/>
  <c r="R348" i="82"/>
  <c r="Q348" i="82"/>
  <c r="P348" i="82"/>
  <c r="O348" i="82"/>
  <c r="N348" i="82"/>
  <c r="M348" i="82"/>
  <c r="L348" i="82"/>
  <c r="K348" i="82"/>
  <c r="J348" i="82"/>
  <c r="I348" i="82"/>
  <c r="H348" i="82"/>
  <c r="G348" i="82"/>
  <c r="F348" i="82"/>
  <c r="E348" i="82"/>
  <c r="D348" i="82"/>
  <c r="R347" i="82"/>
  <c r="Q347" i="82"/>
  <c r="P347" i="82"/>
  <c r="O347" i="82"/>
  <c r="N347" i="82"/>
  <c r="M347" i="82"/>
  <c r="L347" i="82"/>
  <c r="K347" i="82"/>
  <c r="J347" i="82"/>
  <c r="I347" i="82"/>
  <c r="H347" i="82"/>
  <c r="G347" i="82"/>
  <c r="F347" i="82"/>
  <c r="E347" i="82"/>
  <c r="D347" i="82"/>
  <c r="R346" i="82"/>
  <c r="Q346" i="82"/>
  <c r="P346" i="82"/>
  <c r="O346" i="82"/>
  <c r="N346" i="82"/>
  <c r="M346" i="82"/>
  <c r="L346" i="82"/>
  <c r="K346" i="82"/>
  <c r="J346" i="82"/>
  <c r="I346" i="82"/>
  <c r="H346" i="82"/>
  <c r="G346" i="82"/>
  <c r="F346" i="82"/>
  <c r="E346" i="82"/>
  <c r="D346" i="82"/>
  <c r="R345" i="82"/>
  <c r="Q345" i="82"/>
  <c r="P345" i="82"/>
  <c r="O345" i="82"/>
  <c r="N345" i="82"/>
  <c r="M345" i="82"/>
  <c r="L345" i="82"/>
  <c r="K345" i="82"/>
  <c r="J345" i="82"/>
  <c r="I345" i="82"/>
  <c r="H345" i="82"/>
  <c r="G345" i="82"/>
  <c r="F345" i="82"/>
  <c r="E345" i="82"/>
  <c r="D345" i="82"/>
  <c r="R344" i="82"/>
  <c r="Q344" i="82"/>
  <c r="P344" i="82"/>
  <c r="O344" i="82"/>
  <c r="N344" i="82"/>
  <c r="M344" i="82"/>
  <c r="L344" i="82"/>
  <c r="K344" i="82"/>
  <c r="J344" i="82"/>
  <c r="I344" i="82"/>
  <c r="H344" i="82"/>
  <c r="G344" i="82"/>
  <c r="F344" i="82"/>
  <c r="E344" i="82"/>
  <c r="D344" i="82"/>
  <c r="R343" i="82"/>
  <c r="Q343" i="82"/>
  <c r="P343" i="82"/>
  <c r="O343" i="82"/>
  <c r="N343" i="82"/>
  <c r="M343" i="82"/>
  <c r="L343" i="82"/>
  <c r="K343" i="82"/>
  <c r="J343" i="82"/>
  <c r="I343" i="82"/>
  <c r="H343" i="82"/>
  <c r="G343" i="82"/>
  <c r="F343" i="82"/>
  <c r="E343" i="82"/>
  <c r="D343" i="82"/>
  <c r="R342" i="82"/>
  <c r="Q342" i="82"/>
  <c r="P342" i="82"/>
  <c r="O342" i="82"/>
  <c r="N342" i="82"/>
  <c r="M342" i="82"/>
  <c r="L342" i="82"/>
  <c r="K342" i="82"/>
  <c r="J342" i="82"/>
  <c r="I342" i="82"/>
  <c r="H342" i="82"/>
  <c r="G342" i="82"/>
  <c r="F342" i="82"/>
  <c r="E342" i="82"/>
  <c r="D342" i="82"/>
  <c r="R341" i="82"/>
  <c r="Q341" i="82"/>
  <c r="P341" i="82"/>
  <c r="O341" i="82"/>
  <c r="N341" i="82"/>
  <c r="M341" i="82"/>
  <c r="L341" i="82"/>
  <c r="K341" i="82"/>
  <c r="J341" i="82"/>
  <c r="I341" i="82"/>
  <c r="H341" i="82"/>
  <c r="G341" i="82"/>
  <c r="F341" i="82"/>
  <c r="E341" i="82"/>
  <c r="D341" i="82"/>
  <c r="R340" i="82"/>
  <c r="Q340" i="82"/>
  <c r="P340" i="82"/>
  <c r="O340" i="82"/>
  <c r="N340" i="82"/>
  <c r="M340" i="82"/>
  <c r="L340" i="82"/>
  <c r="K340" i="82"/>
  <c r="J340" i="82"/>
  <c r="I340" i="82"/>
  <c r="H340" i="82"/>
  <c r="G340" i="82"/>
  <c r="F340" i="82"/>
  <c r="E340" i="82"/>
  <c r="D340" i="82"/>
  <c r="R339" i="82"/>
  <c r="Q339" i="82"/>
  <c r="P339" i="82"/>
  <c r="O339" i="82"/>
  <c r="N339" i="82"/>
  <c r="M339" i="82"/>
  <c r="L339" i="82"/>
  <c r="K339" i="82"/>
  <c r="J339" i="82"/>
  <c r="I339" i="82"/>
  <c r="H339" i="82"/>
  <c r="G339" i="82"/>
  <c r="F339" i="82"/>
  <c r="E339" i="82"/>
  <c r="D339" i="82"/>
  <c r="R338" i="82"/>
  <c r="Q338" i="82"/>
  <c r="P338" i="82"/>
  <c r="O338" i="82"/>
  <c r="N338" i="82"/>
  <c r="M338" i="82"/>
  <c r="L338" i="82"/>
  <c r="K338" i="82"/>
  <c r="J338" i="82"/>
  <c r="I338" i="82"/>
  <c r="H338" i="82"/>
  <c r="G338" i="82"/>
  <c r="F338" i="82"/>
  <c r="E338" i="82"/>
  <c r="D338" i="82"/>
  <c r="R337" i="82"/>
  <c r="Q337" i="82"/>
  <c r="P337" i="82"/>
  <c r="O337" i="82"/>
  <c r="N337" i="82"/>
  <c r="M337" i="82"/>
  <c r="L337" i="82"/>
  <c r="K337" i="82"/>
  <c r="J337" i="82"/>
  <c r="I337" i="82"/>
  <c r="H337" i="82"/>
  <c r="G337" i="82"/>
  <c r="F337" i="82"/>
  <c r="E337" i="82"/>
  <c r="D337" i="82"/>
  <c r="R336" i="82"/>
  <c r="Q336" i="82"/>
  <c r="P336" i="82"/>
  <c r="O336" i="82"/>
  <c r="N336" i="82"/>
  <c r="M336" i="82"/>
  <c r="L336" i="82"/>
  <c r="K336" i="82"/>
  <c r="J336" i="82"/>
  <c r="I336" i="82"/>
  <c r="H336" i="82"/>
  <c r="G336" i="82"/>
  <c r="F336" i="82"/>
  <c r="E336" i="82"/>
  <c r="D336" i="82"/>
  <c r="R335" i="82"/>
  <c r="Q335" i="82"/>
  <c r="P335" i="82"/>
  <c r="O335" i="82"/>
  <c r="N335" i="82"/>
  <c r="M335" i="82"/>
  <c r="L335" i="82"/>
  <c r="K335" i="82"/>
  <c r="J335" i="82"/>
  <c r="I335" i="82"/>
  <c r="H335" i="82"/>
  <c r="G335" i="82"/>
  <c r="F335" i="82"/>
  <c r="E335" i="82"/>
  <c r="D335" i="82"/>
  <c r="R334" i="82"/>
  <c r="Q334" i="82"/>
  <c r="P334" i="82"/>
  <c r="O334" i="82"/>
  <c r="N334" i="82"/>
  <c r="M334" i="82"/>
  <c r="L334" i="82"/>
  <c r="K334" i="82"/>
  <c r="J334" i="82"/>
  <c r="I334" i="82"/>
  <c r="H334" i="82"/>
  <c r="G334" i="82"/>
  <c r="F334" i="82"/>
  <c r="E334" i="82"/>
  <c r="D334" i="82"/>
  <c r="R333" i="82"/>
  <c r="Q333" i="82"/>
  <c r="P333" i="82"/>
  <c r="O333" i="82"/>
  <c r="N333" i="82"/>
  <c r="M333" i="82"/>
  <c r="L333" i="82"/>
  <c r="K333" i="82"/>
  <c r="J333" i="82"/>
  <c r="I333" i="82"/>
  <c r="H333" i="82"/>
  <c r="G333" i="82"/>
  <c r="F333" i="82"/>
  <c r="E333" i="82"/>
  <c r="D333" i="82"/>
  <c r="R332" i="82"/>
  <c r="Q332" i="82"/>
  <c r="P332" i="82"/>
  <c r="O332" i="82"/>
  <c r="N332" i="82"/>
  <c r="M332" i="82"/>
  <c r="L332" i="82"/>
  <c r="K332" i="82"/>
  <c r="J332" i="82"/>
  <c r="I332" i="82"/>
  <c r="H332" i="82"/>
  <c r="G332" i="82"/>
  <c r="F332" i="82"/>
  <c r="E332" i="82"/>
  <c r="D332" i="82"/>
  <c r="R331" i="82"/>
  <c r="Q331" i="82"/>
  <c r="P331" i="82"/>
  <c r="O331" i="82"/>
  <c r="N331" i="82"/>
  <c r="M331" i="82"/>
  <c r="L331" i="82"/>
  <c r="K331" i="82"/>
  <c r="J331" i="82"/>
  <c r="I331" i="82"/>
  <c r="H331" i="82"/>
  <c r="G331" i="82"/>
  <c r="F331" i="82"/>
  <c r="E331" i="82"/>
  <c r="D331" i="82"/>
  <c r="R330" i="82"/>
  <c r="Q330" i="82"/>
  <c r="P330" i="82"/>
  <c r="O330" i="82"/>
  <c r="N330" i="82"/>
  <c r="M330" i="82"/>
  <c r="L330" i="82"/>
  <c r="K330" i="82"/>
  <c r="J330" i="82"/>
  <c r="I330" i="82"/>
  <c r="H330" i="82"/>
  <c r="G330" i="82"/>
  <c r="F330" i="82"/>
  <c r="E330" i="82"/>
  <c r="D330" i="82"/>
  <c r="R329" i="82"/>
  <c r="Q329" i="82"/>
  <c r="P329" i="82"/>
  <c r="O329" i="82"/>
  <c r="N329" i="82"/>
  <c r="M329" i="82"/>
  <c r="L329" i="82"/>
  <c r="K329" i="82"/>
  <c r="J329" i="82"/>
  <c r="I329" i="82"/>
  <c r="H329" i="82"/>
  <c r="G329" i="82"/>
  <c r="F329" i="82"/>
  <c r="E329" i="82"/>
  <c r="D329" i="82"/>
  <c r="R328" i="82"/>
  <c r="Q328" i="82"/>
  <c r="P328" i="82"/>
  <c r="O328" i="82"/>
  <c r="N328" i="82"/>
  <c r="M328" i="82"/>
  <c r="L328" i="82"/>
  <c r="K328" i="82"/>
  <c r="J328" i="82"/>
  <c r="I328" i="82"/>
  <c r="H328" i="82"/>
  <c r="G328" i="82"/>
  <c r="F328" i="82"/>
  <c r="E328" i="82"/>
  <c r="D328" i="82"/>
  <c r="R327" i="82"/>
  <c r="Q327" i="82"/>
  <c r="P327" i="82"/>
  <c r="O327" i="82"/>
  <c r="N327" i="82"/>
  <c r="M327" i="82"/>
  <c r="L327" i="82"/>
  <c r="K327" i="82"/>
  <c r="J327" i="82"/>
  <c r="I327" i="82"/>
  <c r="H327" i="82"/>
  <c r="G327" i="82"/>
  <c r="F327" i="82"/>
  <c r="E327" i="82"/>
  <c r="D327" i="82"/>
  <c r="R326" i="82"/>
  <c r="Q326" i="82"/>
  <c r="P326" i="82"/>
  <c r="O326" i="82"/>
  <c r="N326" i="82"/>
  <c r="M326" i="82"/>
  <c r="L326" i="82"/>
  <c r="K326" i="82"/>
  <c r="J326" i="82"/>
  <c r="I326" i="82"/>
  <c r="H326" i="82"/>
  <c r="G326" i="82"/>
  <c r="F326" i="82"/>
  <c r="E326" i="82"/>
  <c r="D326" i="82"/>
  <c r="R325" i="82"/>
  <c r="Q325" i="82"/>
  <c r="P325" i="82"/>
  <c r="O325" i="82"/>
  <c r="N325" i="82"/>
  <c r="M325" i="82"/>
  <c r="L325" i="82"/>
  <c r="K325" i="82"/>
  <c r="J325" i="82"/>
  <c r="I325" i="82"/>
  <c r="H325" i="82"/>
  <c r="G325" i="82"/>
  <c r="F325" i="82"/>
  <c r="E325" i="82"/>
  <c r="D325" i="82"/>
  <c r="R324" i="82"/>
  <c r="Q324" i="82"/>
  <c r="P324" i="82"/>
  <c r="O324" i="82"/>
  <c r="N324" i="82"/>
  <c r="M324" i="82"/>
  <c r="L324" i="82"/>
  <c r="K324" i="82"/>
  <c r="J324" i="82"/>
  <c r="I324" i="82"/>
  <c r="H324" i="82"/>
  <c r="G324" i="82"/>
  <c r="F324" i="82"/>
  <c r="E324" i="82"/>
  <c r="D324" i="82"/>
  <c r="R323" i="82"/>
  <c r="Q323" i="82"/>
  <c r="P323" i="82"/>
  <c r="O323" i="82"/>
  <c r="N323" i="82"/>
  <c r="M323" i="82"/>
  <c r="L323" i="82"/>
  <c r="K323" i="82"/>
  <c r="J323" i="82"/>
  <c r="I323" i="82"/>
  <c r="H323" i="82"/>
  <c r="G323" i="82"/>
  <c r="F323" i="82"/>
  <c r="E323" i="82"/>
  <c r="D323" i="82"/>
  <c r="R322" i="82"/>
  <c r="Q322" i="82"/>
  <c r="P322" i="82"/>
  <c r="O322" i="82"/>
  <c r="N322" i="82"/>
  <c r="M322" i="82"/>
  <c r="L322" i="82"/>
  <c r="K322" i="82"/>
  <c r="J322" i="82"/>
  <c r="I322" i="82"/>
  <c r="H322" i="82"/>
  <c r="G322" i="82"/>
  <c r="F322" i="82"/>
  <c r="E322" i="82"/>
  <c r="D322" i="82"/>
  <c r="R321" i="82"/>
  <c r="Q321" i="82"/>
  <c r="P321" i="82"/>
  <c r="O321" i="82"/>
  <c r="N321" i="82"/>
  <c r="M321" i="82"/>
  <c r="L321" i="82"/>
  <c r="K321" i="82"/>
  <c r="J321" i="82"/>
  <c r="I321" i="82"/>
  <c r="H321" i="82"/>
  <c r="G321" i="82"/>
  <c r="F321" i="82"/>
  <c r="E321" i="82"/>
  <c r="D321" i="82"/>
  <c r="R320" i="82"/>
  <c r="Q320" i="82"/>
  <c r="P320" i="82"/>
  <c r="O320" i="82"/>
  <c r="N320" i="82"/>
  <c r="M320" i="82"/>
  <c r="L320" i="82"/>
  <c r="K320" i="82"/>
  <c r="J320" i="82"/>
  <c r="I320" i="82"/>
  <c r="H320" i="82"/>
  <c r="G320" i="82"/>
  <c r="F320" i="82"/>
  <c r="E320" i="82"/>
  <c r="D320" i="82"/>
  <c r="R319" i="82"/>
  <c r="Q319" i="82"/>
  <c r="P319" i="82"/>
  <c r="O319" i="82"/>
  <c r="N319" i="82"/>
  <c r="M319" i="82"/>
  <c r="L319" i="82"/>
  <c r="K319" i="82"/>
  <c r="J319" i="82"/>
  <c r="I319" i="82"/>
  <c r="H319" i="82"/>
  <c r="G319" i="82"/>
  <c r="F319" i="82"/>
  <c r="E319" i="82"/>
  <c r="D319" i="82"/>
  <c r="R318" i="82"/>
  <c r="Q318" i="82"/>
  <c r="P318" i="82"/>
  <c r="O318" i="82"/>
  <c r="N318" i="82"/>
  <c r="M318" i="82"/>
  <c r="L318" i="82"/>
  <c r="K318" i="82"/>
  <c r="J318" i="82"/>
  <c r="I318" i="82"/>
  <c r="H318" i="82"/>
  <c r="G318" i="82"/>
  <c r="F318" i="82"/>
  <c r="E318" i="82"/>
  <c r="D318" i="82"/>
  <c r="R317" i="82"/>
  <c r="Q317" i="82"/>
  <c r="P317" i="82"/>
  <c r="O317" i="82"/>
  <c r="N317" i="82"/>
  <c r="M317" i="82"/>
  <c r="L317" i="82"/>
  <c r="K317" i="82"/>
  <c r="J317" i="82"/>
  <c r="I317" i="82"/>
  <c r="H317" i="82"/>
  <c r="G317" i="82"/>
  <c r="F317" i="82"/>
  <c r="E317" i="82"/>
  <c r="D317" i="82"/>
  <c r="R316" i="82"/>
  <c r="Q316" i="82"/>
  <c r="P316" i="82"/>
  <c r="O316" i="82"/>
  <c r="N316" i="82"/>
  <c r="M316" i="82"/>
  <c r="L316" i="82"/>
  <c r="K316" i="82"/>
  <c r="J316" i="82"/>
  <c r="I316" i="82"/>
  <c r="H316" i="82"/>
  <c r="G316" i="82"/>
  <c r="F316" i="82"/>
  <c r="E316" i="82"/>
  <c r="D316" i="82"/>
  <c r="R315" i="82"/>
  <c r="Q315" i="82"/>
  <c r="P315" i="82"/>
  <c r="O315" i="82"/>
  <c r="N315" i="82"/>
  <c r="M315" i="82"/>
  <c r="L315" i="82"/>
  <c r="K315" i="82"/>
  <c r="J315" i="82"/>
  <c r="I315" i="82"/>
  <c r="H315" i="82"/>
  <c r="G315" i="82"/>
  <c r="F315" i="82"/>
  <c r="E315" i="82"/>
  <c r="D315" i="82"/>
  <c r="R314" i="82"/>
  <c r="Q314" i="82"/>
  <c r="P314" i="82"/>
  <c r="O314" i="82"/>
  <c r="N314" i="82"/>
  <c r="M314" i="82"/>
  <c r="L314" i="82"/>
  <c r="K314" i="82"/>
  <c r="J314" i="82"/>
  <c r="I314" i="82"/>
  <c r="H314" i="82"/>
  <c r="G314" i="82"/>
  <c r="F314" i="82"/>
  <c r="E314" i="82"/>
  <c r="D314" i="82"/>
  <c r="R313" i="82"/>
  <c r="R351" i="82" s="1"/>
  <c r="Q313" i="82"/>
  <c r="Q351" i="82" s="1"/>
  <c r="P313" i="82"/>
  <c r="O313" i="82"/>
  <c r="O351" i="82" s="1"/>
  <c r="N313" i="82"/>
  <c r="N351" i="82" s="1"/>
  <c r="M313" i="82"/>
  <c r="M351" i="82" s="1"/>
  <c r="L313" i="82"/>
  <c r="L351" i="82" s="1"/>
  <c r="K313" i="82"/>
  <c r="K351" i="82" s="1"/>
  <c r="J313" i="82"/>
  <c r="J351" i="82" s="1"/>
  <c r="I313" i="82"/>
  <c r="I351" i="82" s="1"/>
  <c r="H313" i="82"/>
  <c r="H351" i="82" s="1"/>
  <c r="G313" i="82"/>
  <c r="G351" i="82" s="1"/>
  <c r="F313" i="82"/>
  <c r="F351" i="82" s="1"/>
  <c r="E313" i="82"/>
  <c r="E351" i="82" s="1"/>
  <c r="D313" i="82"/>
  <c r="D351" i="82" s="1"/>
  <c r="R311" i="82"/>
  <c r="R353" i="82" s="1"/>
  <c r="R359" i="82" s="1"/>
  <c r="Q311" i="82"/>
  <c r="Q353" i="82" s="1"/>
  <c r="Q359" i="82" s="1"/>
  <c r="P311" i="82"/>
  <c r="O311" i="82"/>
  <c r="O353" i="82" s="1"/>
  <c r="O359" i="82" s="1"/>
  <c r="N311" i="82"/>
  <c r="M311" i="82"/>
  <c r="M353" i="82" s="1"/>
  <c r="M359" i="82" s="1"/>
  <c r="L311" i="82"/>
  <c r="K311" i="82"/>
  <c r="J311" i="82"/>
  <c r="J353" i="82" s="1"/>
  <c r="J359" i="82" s="1"/>
  <c r="I311" i="82"/>
  <c r="I353" i="82" s="1"/>
  <c r="I359" i="82" s="1"/>
  <c r="H311" i="82"/>
  <c r="H353" i="82" s="1"/>
  <c r="H359" i="82" s="1"/>
  <c r="G311" i="82"/>
  <c r="G353" i="82" s="1"/>
  <c r="G359" i="82" s="1"/>
  <c r="F311" i="82"/>
  <c r="E311" i="82"/>
  <c r="E353" i="82" s="1"/>
  <c r="E359" i="82" s="1"/>
  <c r="D311" i="82"/>
  <c r="P351" i="82" l="1"/>
  <c r="P353" i="82" s="1"/>
  <c r="P359" i="82" s="1"/>
  <c r="K353" i="82"/>
  <c r="K359" i="82" s="1"/>
  <c r="D353" i="82"/>
  <c r="D359" i="82" s="1"/>
  <c r="L353" i="82"/>
  <c r="L359" i="82" s="1"/>
  <c r="F353" i="82"/>
  <c r="F359" i="82" s="1"/>
  <c r="N353" i="82"/>
  <c r="N359" i="82" s="1"/>
  <c r="E96" i="28" l="1"/>
  <c r="E90" i="28"/>
  <c r="E68" i="28" l="1"/>
  <c r="L68" i="28" s="1"/>
  <c r="E67" i="28"/>
  <c r="E69" i="28"/>
  <c r="L69" i="28" s="1"/>
  <c r="E59" i="28"/>
  <c r="L59" i="28" s="1"/>
  <c r="E58" i="28"/>
  <c r="L58" i="28" s="1"/>
  <c r="C69" i="28"/>
  <c r="A69" i="28"/>
  <c r="E75" i="28"/>
  <c r="L75" i="28" s="1"/>
  <c r="E74" i="28"/>
  <c r="L74" i="28" s="1"/>
  <c r="E7" i="88" s="1"/>
  <c r="G7" i="88" s="1"/>
  <c r="E72" i="28"/>
  <c r="L72" i="28" s="1"/>
  <c r="E71" i="28"/>
  <c r="L71" i="28" s="1"/>
  <c r="E66" i="28"/>
  <c r="E70" i="28"/>
  <c r="L70" i="28" s="1"/>
  <c r="E65" i="28"/>
  <c r="L65" i="28" s="1"/>
  <c r="E64" i="28"/>
  <c r="L64" i="28" s="1"/>
  <c r="E63" i="28"/>
  <c r="L63" i="28" s="1"/>
  <c r="E62" i="28"/>
  <c r="L62" i="28" s="1"/>
  <c r="A60" i="28"/>
  <c r="B60" i="28"/>
  <c r="C60" i="28"/>
  <c r="E61" i="28"/>
  <c r="L61" i="28" s="1"/>
  <c r="E60" i="28"/>
  <c r="E57" i="28"/>
  <c r="L57" i="28" s="1"/>
  <c r="E50" i="28"/>
  <c r="L50" i="28" s="1"/>
  <c r="E51" i="28"/>
  <c r="L51" i="28" s="1"/>
  <c r="E52" i="28"/>
  <c r="L52" i="28" s="1"/>
  <c r="E53" i="28"/>
  <c r="L53" i="28" s="1"/>
  <c r="E54" i="28"/>
  <c r="L54" i="28" s="1"/>
  <c r="E55" i="28"/>
  <c r="L55" i="28" s="1"/>
  <c r="E56" i="28"/>
  <c r="L56" i="28" s="1"/>
  <c r="A50" i="28"/>
  <c r="A51" i="28"/>
  <c r="A52" i="28"/>
  <c r="A53" i="28"/>
  <c r="A54" i="28"/>
  <c r="A55" i="28"/>
  <c r="A56" i="28"/>
  <c r="E49" i="28"/>
  <c r="L49" i="28" s="1"/>
  <c r="A49" i="28"/>
  <c r="E8" i="88" l="1"/>
  <c r="L66" i="28"/>
  <c r="L60" i="28"/>
  <c r="D23" i="91" l="1"/>
  <c r="D20" i="91"/>
  <c r="D19" i="91"/>
  <c r="D21" i="91"/>
  <c r="D22" i="91"/>
  <c r="D18" i="91"/>
  <c r="D16" i="91"/>
  <c r="D15" i="91"/>
  <c r="D14" i="91"/>
  <c r="D13" i="91"/>
  <c r="D12" i="91"/>
  <c r="D11" i="91"/>
  <c r="D10" i="91"/>
  <c r="D9" i="91"/>
  <c r="C74" i="28" l="1"/>
  <c r="E99" i="28"/>
  <c r="C99" i="28"/>
  <c r="C67" i="28"/>
  <c r="C68" i="28"/>
  <c r="A67" i="28"/>
  <c r="A68" i="28"/>
  <c r="C75" i="28"/>
  <c r="A75" i="28"/>
  <c r="A74" i="28"/>
  <c r="C70" i="28"/>
  <c r="C71" i="28"/>
  <c r="C72" i="28"/>
  <c r="A71" i="28"/>
  <c r="A72" i="28"/>
  <c r="A70" i="28"/>
  <c r="C66" i="28"/>
  <c r="A66" i="28"/>
  <c r="C65" i="28"/>
  <c r="A65" i="28"/>
  <c r="E48" i="28"/>
  <c r="B48" i="28"/>
  <c r="C48" i="28"/>
  <c r="A48" i="28"/>
  <c r="L9" i="88"/>
  <c r="L48" i="28" l="1"/>
  <c r="C4" i="88" l="1"/>
  <c r="E97" i="28" l="1"/>
  <c r="D361" i="82" l="1"/>
  <c r="D363" i="82" s="1"/>
  <c r="Q361" i="82" l="1"/>
  <c r="Q363" i="82" s="1"/>
  <c r="R361" i="82"/>
  <c r="R363" i="82" s="1"/>
  <c r="O361" i="82"/>
  <c r="O363" i="82" s="1"/>
  <c r="P361" i="82"/>
  <c r="P363" i="82" s="1"/>
  <c r="M361" i="82"/>
  <c r="M363" i="82" s="1"/>
  <c r="N361" i="82"/>
  <c r="N363" i="82" s="1"/>
  <c r="K361" i="82"/>
  <c r="K363" i="82" s="1"/>
  <c r="L361" i="82"/>
  <c r="L363" i="82" s="1"/>
  <c r="I361" i="82"/>
  <c r="I363" i="82" s="1"/>
  <c r="J361" i="82"/>
  <c r="J363" i="82" s="1"/>
  <c r="G361" i="82"/>
  <c r="G363" i="82" s="1"/>
  <c r="H361" i="82"/>
  <c r="H363" i="82" s="1"/>
  <c r="E361" i="82"/>
  <c r="E363" i="82" s="1"/>
  <c r="F361" i="82"/>
  <c r="F363" i="82" s="1"/>
  <c r="A102" i="1"/>
  <c r="F98" i="1" l="1"/>
  <c r="E98" i="1"/>
  <c r="F96" i="1"/>
  <c r="E96" i="1"/>
  <c r="F95" i="1"/>
  <c r="E95" i="1"/>
  <c r="F94" i="1"/>
  <c r="E94" i="1"/>
  <c r="F93" i="1"/>
  <c r="E93" i="1"/>
  <c r="G9" i="1"/>
  <c r="G63" i="1" l="1"/>
  <c r="H36" i="1" l="1"/>
  <c r="G36" i="1" s="1"/>
  <c r="C90" i="28" l="1"/>
  <c r="G72" i="1" l="1"/>
  <c r="E87" i="28" l="1"/>
  <c r="L99" i="28" l="1"/>
  <c r="G8" i="88" l="1"/>
  <c r="E95" i="28" l="1"/>
  <c r="L96" i="28"/>
  <c r="L97" i="28"/>
  <c r="E98" i="28"/>
  <c r="E94" i="28"/>
  <c r="A95" i="28"/>
  <c r="A96" i="28"/>
  <c r="A97" i="28"/>
  <c r="A98" i="28"/>
  <c r="A94" i="28"/>
  <c r="G84" i="1"/>
  <c r="F92" i="28" s="1"/>
  <c r="G85" i="1"/>
  <c r="F93" i="28" s="1"/>
  <c r="F90" i="28"/>
  <c r="G83" i="1"/>
  <c r="F91" i="28" s="1"/>
  <c r="G79" i="1"/>
  <c r="F87" i="28" s="1"/>
  <c r="G80" i="1"/>
  <c r="F88" i="28" s="1"/>
  <c r="G81" i="1"/>
  <c r="F89" i="28" s="1"/>
  <c r="G78" i="1"/>
  <c r="F86" i="28" s="1"/>
  <c r="L98" i="28" l="1"/>
  <c r="L95" i="28"/>
  <c r="L94" i="28"/>
  <c r="C95" i="28"/>
  <c r="C96" i="28"/>
  <c r="C98" i="28"/>
  <c r="C94" i="28"/>
  <c r="G68" i="1" l="1"/>
  <c r="G18" i="1"/>
  <c r="F98" i="28"/>
  <c r="F97" i="28"/>
  <c r="F96" i="28"/>
  <c r="F95" i="28"/>
  <c r="F94" i="28"/>
  <c r="D3" i="1" l="1"/>
  <c r="C5" i="88" l="1"/>
  <c r="L4" i="28"/>
  <c r="E93" i="28" l="1"/>
  <c r="C93" i="28"/>
  <c r="A93" i="28"/>
  <c r="E92" i="28"/>
  <c r="C92" i="28"/>
  <c r="A92" i="28"/>
  <c r="E91" i="28"/>
  <c r="C91" i="28"/>
  <c r="A91" i="28"/>
  <c r="A90" i="28"/>
  <c r="E89" i="28"/>
  <c r="C89" i="28"/>
  <c r="A89" i="28"/>
  <c r="E88" i="28"/>
  <c r="C88" i="28"/>
  <c r="A88" i="28"/>
  <c r="C87" i="28"/>
  <c r="A87" i="28"/>
  <c r="E86" i="28"/>
  <c r="C86" i="28"/>
  <c r="A86" i="28"/>
  <c r="C64" i="28"/>
  <c r="B64" i="28"/>
  <c r="A64" i="28"/>
  <c r="C63" i="28"/>
  <c r="B63" i="28"/>
  <c r="A63" i="28"/>
  <c r="C62" i="28"/>
  <c r="B62" i="28"/>
  <c r="A62" i="28"/>
  <c r="C61" i="28"/>
  <c r="B61" i="28"/>
  <c r="A61" i="28"/>
  <c r="C59" i="28"/>
  <c r="B59" i="28"/>
  <c r="A59" i="28"/>
  <c r="C58" i="28"/>
  <c r="B58" i="28"/>
  <c r="A58" i="28"/>
  <c r="C57" i="28"/>
  <c r="B57" i="28"/>
  <c r="A57" i="28"/>
  <c r="E47" i="28"/>
  <c r="C47" i="28"/>
  <c r="B47" i="28"/>
  <c r="A47" i="28"/>
  <c r="E46" i="28"/>
  <c r="C46" i="28"/>
  <c r="B46" i="28"/>
  <c r="A46" i="28"/>
  <c r="E45" i="28"/>
  <c r="C45" i="28"/>
  <c r="B45" i="28"/>
  <c r="A45" i="28"/>
  <c r="E44" i="28"/>
  <c r="C44" i="28"/>
  <c r="B44" i="28"/>
  <c r="A44" i="28"/>
  <c r="E43" i="28"/>
  <c r="C43" i="28"/>
  <c r="B43" i="28"/>
  <c r="A43" i="28"/>
  <c r="E42" i="28"/>
  <c r="C42" i="28"/>
  <c r="B42" i="28"/>
  <c r="A42" i="28"/>
  <c r="E41" i="28"/>
  <c r="C41" i="28"/>
  <c r="B41" i="28"/>
  <c r="A41" i="28"/>
  <c r="E40" i="28"/>
  <c r="C40" i="28"/>
  <c r="B40" i="28"/>
  <c r="A40" i="28"/>
  <c r="E38" i="28"/>
  <c r="C38" i="28"/>
  <c r="B38" i="28"/>
  <c r="A38" i="28"/>
  <c r="E37" i="28"/>
  <c r="C37" i="28"/>
  <c r="B37" i="28"/>
  <c r="A37" i="28"/>
  <c r="E36" i="28"/>
  <c r="C36" i="28"/>
  <c r="B36" i="28"/>
  <c r="A36" i="28"/>
  <c r="E35" i="28"/>
  <c r="C35" i="28"/>
  <c r="B35" i="28"/>
  <c r="A35" i="28"/>
  <c r="E34" i="28"/>
  <c r="C34" i="28"/>
  <c r="B34" i="28"/>
  <c r="A34" i="28"/>
  <c r="E33" i="28"/>
  <c r="C33" i="28"/>
  <c r="B33" i="28"/>
  <c r="A33" i="28"/>
  <c r="H32" i="28"/>
  <c r="E32" i="28"/>
  <c r="C32" i="28"/>
  <c r="B32" i="28"/>
  <c r="A32" i="28"/>
  <c r="E31" i="28"/>
  <c r="C31" i="28"/>
  <c r="B31" i="28"/>
  <c r="A31" i="28"/>
  <c r="E30" i="28"/>
  <c r="C30" i="28"/>
  <c r="B30" i="28"/>
  <c r="A30" i="28"/>
  <c r="E29" i="28"/>
  <c r="C29" i="28"/>
  <c r="B29" i="28"/>
  <c r="A29" i="28"/>
  <c r="E28" i="28"/>
  <c r="C28" i="28"/>
  <c r="B28" i="28"/>
  <c r="A28" i="28"/>
  <c r="E27" i="28"/>
  <c r="C27" i="28"/>
  <c r="B27" i="28"/>
  <c r="A27" i="28"/>
  <c r="E26" i="28"/>
  <c r="C26" i="28"/>
  <c r="B26" i="28"/>
  <c r="A26" i="28"/>
  <c r="E25" i="28"/>
  <c r="C25" i="28"/>
  <c r="B25" i="28"/>
  <c r="A25" i="28"/>
  <c r="E24" i="28"/>
  <c r="C24" i="28"/>
  <c r="B24" i="28"/>
  <c r="A24" i="28"/>
  <c r="E23" i="28"/>
  <c r="C23" i="28"/>
  <c r="B23" i="28"/>
  <c r="A23" i="28"/>
  <c r="E22" i="28"/>
  <c r="C22" i="28"/>
  <c r="B22" i="28"/>
  <c r="A22" i="28"/>
  <c r="E21" i="28"/>
  <c r="C21" i="28"/>
  <c r="B21" i="28"/>
  <c r="A21" i="28"/>
  <c r="E20" i="28"/>
  <c r="C20" i="28"/>
  <c r="B20" i="28"/>
  <c r="A20" i="28"/>
  <c r="E19" i="28"/>
  <c r="C19" i="28"/>
  <c r="B19" i="28"/>
  <c r="A19" i="28"/>
  <c r="E18" i="28"/>
  <c r="C18" i="28"/>
  <c r="B18" i="28"/>
  <c r="A18" i="28"/>
  <c r="E17" i="28"/>
  <c r="C17" i="28"/>
  <c r="B17" i="28"/>
  <c r="A17" i="28"/>
  <c r="E16" i="28"/>
  <c r="C16" i="28"/>
  <c r="B16" i="28"/>
  <c r="A16" i="28"/>
  <c r="E15" i="28"/>
  <c r="C15" i="28"/>
  <c r="B15" i="28"/>
  <c r="A15" i="28"/>
  <c r="E14" i="28"/>
  <c r="C14" i="28"/>
  <c r="B14" i="28"/>
  <c r="A14" i="28"/>
  <c r="E13" i="28"/>
  <c r="C13" i="28"/>
  <c r="B13" i="28"/>
  <c r="A13" i="28"/>
  <c r="E12" i="28"/>
  <c r="C12" i="28"/>
  <c r="B12" i="28"/>
  <c r="A12" i="28"/>
  <c r="E11" i="28"/>
  <c r="C11" i="28"/>
  <c r="B11" i="28"/>
  <c r="A11" i="28"/>
  <c r="C10" i="28"/>
  <c r="B10" i="28"/>
  <c r="A10" i="28"/>
  <c r="E9" i="28"/>
  <c r="C9" i="28"/>
  <c r="B9" i="28"/>
  <c r="A9" i="28"/>
  <c r="E8" i="28"/>
  <c r="C8" i="28"/>
  <c r="B8" i="28"/>
  <c r="A8" i="28"/>
  <c r="G7" i="28"/>
  <c r="E7" i="28"/>
  <c r="C7" i="28"/>
  <c r="B7" i="28"/>
  <c r="A7" i="28"/>
  <c r="C6" i="28"/>
  <c r="B6" i="28"/>
  <c r="A6" i="28"/>
  <c r="C5" i="28"/>
  <c r="B5" i="28"/>
  <c r="A5" i="28"/>
  <c r="C2" i="28"/>
  <c r="G76" i="1"/>
  <c r="H73" i="1"/>
  <c r="G73" i="1" s="1"/>
  <c r="G70" i="1"/>
  <c r="G65" i="1"/>
  <c r="G59" i="1"/>
  <c r="G57" i="1"/>
  <c r="H53" i="1"/>
  <c r="G53" i="1"/>
  <c r="H63" i="1"/>
  <c r="G52" i="1"/>
  <c r="G51" i="1"/>
  <c r="G50" i="1"/>
  <c r="G49" i="1"/>
  <c r="G48" i="1"/>
  <c r="G47" i="1"/>
  <c r="G46" i="1"/>
  <c r="G44" i="1"/>
  <c r="G43" i="1"/>
  <c r="G42" i="1"/>
  <c r="G41" i="1"/>
  <c r="G39" i="1"/>
  <c r="O32" i="28"/>
  <c r="H35" i="1"/>
  <c r="G35" i="1" s="1"/>
  <c r="O31" i="28"/>
  <c r="G33" i="1"/>
  <c r="G32" i="1"/>
  <c r="G31" i="1"/>
  <c r="G30" i="1"/>
  <c r="G29" i="1"/>
  <c r="G28" i="1"/>
  <c r="G27" i="1"/>
  <c r="G25" i="1"/>
  <c r="G24" i="1"/>
  <c r="H22" i="1"/>
  <c r="G22" i="1" s="1"/>
  <c r="O20" i="28"/>
  <c r="O19" i="28"/>
  <c r="G19" i="1"/>
  <c r="G11" i="1"/>
  <c r="G10" i="1"/>
  <c r="G8" i="1"/>
  <c r="L100" i="28"/>
  <c r="L86" i="28" l="1"/>
  <c r="L46" i="28"/>
  <c r="L47" i="28"/>
  <c r="L44" i="28"/>
  <c r="L45" i="28"/>
  <c r="L43" i="28"/>
  <c r="L41" i="28"/>
  <c r="L40" i="28"/>
  <c r="L42" i="28"/>
  <c r="L36" i="28"/>
  <c r="L38" i="28"/>
  <c r="L35" i="28"/>
  <c r="L37" i="28"/>
  <c r="L34" i="28"/>
  <c r="L33" i="28"/>
  <c r="L27" i="28"/>
  <c r="L24" i="28"/>
  <c r="L32" i="28"/>
  <c r="L29" i="28"/>
  <c r="L26" i="28"/>
  <c r="L23" i="28"/>
  <c r="L31" i="28"/>
  <c r="L28" i="28"/>
  <c r="L25" i="28"/>
  <c r="L30" i="28"/>
  <c r="L22" i="28"/>
  <c r="L21" i="28"/>
  <c r="L20" i="28"/>
  <c r="L19" i="28"/>
  <c r="L18" i="28"/>
  <c r="L17" i="28"/>
  <c r="L15" i="28"/>
  <c r="L14" i="28"/>
  <c r="L13" i="28"/>
  <c r="L12" i="28"/>
  <c r="L11" i="28"/>
  <c r="L9" i="28"/>
  <c r="L8" i="28"/>
  <c r="L6" i="28"/>
  <c r="L5" i="28"/>
  <c r="L7" i="28"/>
  <c r="L16" i="28"/>
  <c r="L88" i="28"/>
  <c r="L91" i="28"/>
  <c r="L89" i="28"/>
  <c r="L92" i="28"/>
  <c r="L87" i="28"/>
  <c r="L90" i="28"/>
  <c r="L93" i="28"/>
  <c r="E10" i="28"/>
  <c r="G12" i="1"/>
  <c r="G13" i="1"/>
  <c r="G14" i="1"/>
  <c r="G15" i="1"/>
  <c r="G16" i="1"/>
  <c r="G17" i="1"/>
  <c r="O47" i="28"/>
  <c r="O18" i="28"/>
  <c r="F9" i="28"/>
  <c r="L10" i="28" l="1"/>
  <c r="L76" i="28" s="1"/>
  <c r="F32" i="28"/>
  <c r="F17" i="28"/>
  <c r="F45" i="28"/>
  <c r="F8" i="28"/>
  <c r="F46" i="28"/>
  <c r="F6" i="28"/>
  <c r="F42" i="28"/>
  <c r="F22" i="28"/>
  <c r="F21" i="28"/>
  <c r="F34" i="28"/>
  <c r="F44" i="28"/>
  <c r="F43" i="28"/>
  <c r="F35" i="28"/>
  <c r="F36" i="28"/>
  <c r="F40" i="28"/>
  <c r="F41" i="28"/>
  <c r="F5" i="28"/>
  <c r="F38" i="28"/>
  <c r="G32" i="28"/>
  <c r="G47" i="28"/>
  <c r="F47" i="28"/>
  <c r="F20" i="28"/>
  <c r="G20" i="28"/>
  <c r="F31" i="28"/>
  <c r="F7" i="28"/>
  <c r="G31" i="28"/>
  <c r="F16" i="28" l="1"/>
  <c r="L103" i="28"/>
  <c r="L105" i="28" s="1"/>
  <c r="F10" i="28"/>
  <c r="L8" i="8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<sst xmlns="http://schemas.openxmlformats.org/spreadsheetml/2006/main" count="1914" uniqueCount="1011">
  <si>
    <t xml:space="preserve">Unit Number:      </t>
  </si>
  <si>
    <t>Description of Requested Amount from Audited Financial Statements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</si>
  <si>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</si>
  <si>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</si>
  <si>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</si>
  <si>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</si>
  <si>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</si>
  <si>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Fiscal Year </t>
  </si>
  <si>
    <t>Water Sewer Dashboard</t>
  </si>
  <si>
    <t>NC County and Municipal Financial Information</t>
  </si>
  <si>
    <t>Description</t>
  </si>
  <si>
    <t>Account #</t>
  </si>
  <si>
    <t>Fiscal Year Reviewer Corrections</t>
  </si>
  <si>
    <t>Fiscal Year Unit Input</t>
  </si>
  <si>
    <t xml:space="preserve">                    FINISHED</t>
  </si>
  <si>
    <t>IMPORT</t>
  </si>
  <si>
    <t>Errors</t>
  </si>
  <si>
    <t>Yes</t>
  </si>
  <si>
    <t>No</t>
  </si>
  <si>
    <t>Property Tax Increase for Year Audited</t>
  </si>
  <si>
    <t>Property Tax Increase for budget year after fiscal year being reported</t>
  </si>
  <si>
    <t>Cash &amp; Tax Memo</t>
  </si>
  <si>
    <t>Dashboard</t>
  </si>
  <si>
    <t>Review Summary</t>
  </si>
  <si>
    <t>Error Detection</t>
  </si>
  <si>
    <t>Dashboard,
Electric Memo</t>
  </si>
  <si>
    <t>Cash &amp; Tax Memo,
Dashboard</t>
  </si>
  <si>
    <t>Review Summary - FBA</t>
  </si>
  <si>
    <t>General Info used to evaluate health of unit</t>
  </si>
  <si>
    <t>Fiduciary Funds</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</si>
  <si>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</si>
  <si>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</si>
  <si>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</si>
  <si>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</si>
  <si>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</si>
  <si>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</si>
  <si>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</si>
  <si>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</si>
  <si>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</si>
  <si>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</si>
  <si>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</si>
  <si>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</si>
  <si>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</si>
  <si>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</si>
  <si>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</si>
  <si>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</si>
  <si>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</si>
  <si>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</si>
  <si>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</si>
  <si>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</si>
  <si>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</si>
  <si>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</si>
  <si>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</si>
  <si>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</si>
  <si>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</si>
  <si>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</si>
  <si>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</si>
  <si>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</si>
  <si>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</si>
  <si>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</si>
  <si>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</si>
  <si>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</si>
  <si>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</si>
  <si>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</si>
  <si>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</si>
  <si>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</si>
  <si>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</si>
  <si>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Total Expenses</t>
  </si>
  <si>
    <t xml:space="preserve">Charges for services </t>
  </si>
  <si>
    <t>Operating grants and contributions</t>
  </si>
  <si>
    <t>Capital grants and contributions</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</si>
  <si>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</si>
  <si>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</si>
  <si>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</si>
  <si>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</si>
  <si>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</si>
  <si>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</si>
  <si>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</si>
  <si>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</si>
  <si>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</si>
  <si>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Fiduciary Statements</t>
  </si>
  <si>
    <t>OPEB Note</t>
  </si>
  <si>
    <t>Fund Balance Note</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</si>
  <si>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</si>
  <si>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</si>
  <si>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</si>
  <si>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</si>
  <si>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</si>
  <si>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</si>
  <si>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</si>
  <si>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</si>
  <si>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</si>
  <si>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</si>
  <si>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</si>
  <si>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</si>
  <si>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</si>
  <si>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</si>
  <si>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</si>
  <si>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</si>
  <si>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</si>
  <si>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</si>
  <si>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</si>
  <si>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</si>
  <si>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</si>
  <si>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</si>
  <si>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</si>
  <si>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</si>
  <si>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</si>
  <si>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</si>
  <si>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</si>
  <si>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</si>
  <si>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</si>
  <si>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</si>
  <si>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</si>
  <si>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</si>
  <si>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</si>
  <si>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</si>
  <si>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</si>
  <si>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</si>
  <si>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</si>
  <si>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</si>
  <si>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</si>
  <si>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</si>
  <si>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</si>
  <si>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</si>
  <si>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</si>
  <si>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</si>
  <si>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</si>
  <si>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</si>
  <si>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</si>
  <si>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</si>
  <si>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</si>
  <si>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</si>
  <si>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</si>
  <si>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</si>
  <si>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</si>
  <si>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</si>
  <si>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</si>
  <si>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</si>
  <si>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</si>
  <si>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</si>
  <si>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</si>
  <si>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</si>
  <si>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</si>
  <si>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</si>
  <si>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</si>
  <si>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</si>
  <si>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</si>
  <si>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</si>
  <si>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</si>
  <si>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</si>
  <si>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</si>
  <si>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</si>
  <si>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</si>
  <si>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</si>
  <si>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</si>
  <si>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</si>
  <si>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</si>
  <si>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</si>
  <si>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</si>
  <si>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</si>
  <si>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</si>
  <si>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</si>
  <si>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</si>
  <si>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</si>
  <si>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</si>
  <si>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</si>
  <si>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</si>
  <si>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</si>
  <si>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</si>
  <si>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</si>
  <si>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</si>
  <si>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</si>
  <si>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</si>
  <si>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</si>
  <si>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</si>
  <si>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</si>
  <si>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</si>
  <si>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</si>
  <si>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</si>
  <si>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</si>
  <si>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</si>
  <si>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</si>
  <si>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</si>
  <si>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</si>
  <si>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</si>
  <si>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</si>
  <si>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</si>
  <si>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</si>
  <si>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</si>
  <si>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 xml:space="preserve">All other items on this statement that were not included in total revenues, total expenditures, transfers in or out, or proceeds from long-term debt above.  </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</si>
  <si>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</si>
  <si>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</si>
  <si>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</si>
  <si>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</si>
  <si>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</si>
  <si>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</si>
  <si>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</si>
  <si>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Gov Acc Dep - Capital Assets</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</si>
  <si>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</si>
  <si>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</si>
  <si>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</si>
  <si>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</si>
  <si>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</si>
  <si>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Error Amounts</t>
  </si>
  <si>
    <t>Advance To: Interfund loan receivable-portion of repayment plan longer than 12 months</t>
  </si>
  <si>
    <t>GF-Advance To - Asset</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</si>
  <si>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</si>
  <si>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</si>
  <si>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</si>
  <si>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</si>
  <si>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</si>
  <si>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</si>
  <si>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</si>
  <si>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</si>
  <si>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</si>
  <si>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</si>
  <si>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</si>
  <si>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</si>
  <si>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</si>
  <si>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https://www.nctreasurer.com/slg/lfm/financial-analysis/Pages/Analysis-by-Population.aspx</t>
  </si>
  <si>
    <t>Interest income from statement of activities</t>
  </si>
  <si>
    <t>Total LEO pension liability under GASB 68 or 73</t>
  </si>
  <si>
    <t>Unit paid to Officers under LEO under 68 or 73</t>
  </si>
  <si>
    <t>LEO Plan fiduciary net position</t>
  </si>
  <si>
    <t>OPEB
 Note or RSI</t>
  </si>
  <si>
    <t>Notes or formulas</t>
  </si>
  <si>
    <t>OPEB
RSI</t>
  </si>
  <si>
    <t/>
  </si>
  <si>
    <t>FS., Pension note or RSI</t>
  </si>
  <si>
    <t>Notes to the Financial Statements - Pension Note</t>
  </si>
  <si>
    <t>Does the County collect real estate property taxes on your behalf? Select "1" for "yes and "2" for "No"</t>
  </si>
  <si>
    <t>Net Pension Liability</t>
  </si>
  <si>
    <t>Determination of Fiscal Health</t>
  </si>
  <si>
    <t>Fund Balance, Unassigned</t>
  </si>
  <si>
    <t>Current Liabilities - bond anticipation notes</t>
  </si>
  <si>
    <t>Current Liabilities - OPEB</t>
  </si>
  <si>
    <t>Current Liabilities - current liabilities payable from restricted assets</t>
  </si>
  <si>
    <t>Current Liabilities - current pension liabilities</t>
  </si>
  <si>
    <t>Current Liabilities - current compensated absences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</si>
  <si>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</si>
  <si>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</si>
  <si>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</si>
  <si>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</si>
  <si>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 xml:space="preserve"> GF - Fund balance, Assigned </t>
  </si>
  <si>
    <t>GF - Fund Balance, Unassigned</t>
  </si>
  <si>
    <t>Acct #</t>
  </si>
  <si>
    <t>Fund balance, Assigned (total of all assigned components)</t>
  </si>
  <si>
    <t>Unit Data From Audit Worksheet</t>
  </si>
  <si>
    <t>MANDATORY</t>
  </si>
  <si>
    <t>All Fields Must Be Completed</t>
  </si>
  <si>
    <t>Title of Official</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</si>
  <si>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</si>
  <si>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</si>
  <si>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</si>
  <si>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</si>
  <si>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</si>
  <si>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</si>
  <si>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</si>
  <si>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</si>
  <si>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</si>
  <si>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</si>
  <si>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</si>
  <si>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Total OPEB benefits - total OPEB liability
If you do not provide benefit, please enter 0</t>
  </si>
  <si>
    <t>Total OPEB benefits- OPEB plan fiduciary net position
If no fiduciary net position, enter 0</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</si>
  <si>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</si>
  <si>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</si>
  <si>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</si>
  <si>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</si>
  <si>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</si>
  <si>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</si>
  <si>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</si>
  <si>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</si>
  <si>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</si>
  <si>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</si>
  <si>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</si>
  <si>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</si>
  <si>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</si>
  <si>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</si>
  <si>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</si>
  <si>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</si>
  <si>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</si>
  <si>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Dashboard; Determination of Fiscal Health</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</si>
  <si>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</si>
  <si>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</si>
  <si>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</si>
  <si>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</si>
  <si>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</si>
  <si>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</si>
  <si>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</si>
  <si>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</si>
  <si>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</si>
  <si>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</si>
  <si>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</si>
  <si>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</si>
  <si>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</si>
  <si>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</si>
  <si>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</si>
  <si>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</si>
  <si>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</si>
  <si>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</si>
  <si>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</si>
  <si>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</si>
  <si>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</si>
  <si>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</si>
  <si>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</si>
  <si>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</si>
  <si>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</si>
  <si>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Performance Indicator</t>
  </si>
  <si>
    <t>Unit Number:</t>
  </si>
  <si>
    <t>Date the Auditor presented or plans to present the Audit to the Governing Board</t>
  </si>
  <si>
    <t>The Auditor will submit the Audit Report to the LGC by December 1, 2021   Select Yes or No</t>
  </si>
  <si>
    <t>The Performance Indicator Tab in this worksheet has at least one performance indicator of concern (indicated by a red shaded cell)</t>
  </si>
  <si>
    <t>hidden data</t>
  </si>
  <si>
    <t>TD Auditor</t>
  </si>
  <si>
    <t>Auditor indicated that there was at least one Performance indicator of Concern on the PI tab</t>
  </si>
  <si>
    <t>Tax rate for year audited</t>
  </si>
  <si>
    <t>Unit Name:</t>
  </si>
  <si>
    <t>D</t>
  </si>
  <si>
    <t>E</t>
  </si>
  <si>
    <t>F</t>
  </si>
  <si>
    <t>G</t>
  </si>
  <si>
    <t>H</t>
  </si>
  <si>
    <t>MITCHELL</t>
  </si>
  <si>
    <t>accounts set-up in 2020 that are equivalent to account 336</t>
  </si>
  <si>
    <t>Cell L219 contains formula to sum accounts listed in cell E219</t>
  </si>
  <si>
    <t xml:space="preserve">Gov - Select Current Liabilities </t>
  </si>
  <si>
    <t>Cell L224 contains link that has to be relinked to prior year  "YYYY Data(H)" tab</t>
  </si>
  <si>
    <t>Must be linked to unit number on Unit Datat from Audit Worksheet tab</t>
  </si>
  <si>
    <t xml:space="preserve"> formula in E column - use for handling date from TD Info Completed by Auditor tab uploading to database</t>
  </si>
  <si>
    <t>TD</t>
  </si>
  <si>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</si>
  <si>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t>Mental Health Net Position - Net Investment in Capital Assets</t>
  </si>
  <si>
    <t>Mental Health Net Position - Restricted Net Position</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</si>
  <si>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</si>
  <si>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</si>
  <si>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</si>
  <si>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</si>
  <si>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</si>
  <si>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</si>
  <si>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</si>
  <si>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</si>
  <si>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</si>
  <si>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</si>
  <si>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</si>
  <si>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</si>
  <si>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</si>
  <si>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</si>
  <si>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</si>
  <si>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</si>
  <si>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</si>
  <si>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</si>
  <si>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</si>
  <si>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</si>
  <si>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</si>
  <si>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</si>
  <si>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</si>
  <si>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</si>
  <si>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</si>
  <si>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</si>
  <si>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</si>
  <si>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</si>
  <si>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</si>
  <si>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</si>
  <si>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</si>
  <si>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</si>
  <si>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</si>
  <si>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</si>
  <si>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</si>
  <si>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</si>
  <si>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</si>
  <si>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</si>
  <si>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t>Mental Health Net Position - Unrestricted Net Position</t>
  </si>
  <si>
    <t>Messages</t>
  </si>
  <si>
    <t>Leave blank if data not available</t>
  </si>
  <si>
    <t>Is there is a going concern finding noted in the audit report</t>
  </si>
  <si>
    <t>Select Unit Name from Drop Down List</t>
  </si>
  <si>
    <t>Section 1: Data Collection NOTE:  the data submitted below may be used in various published reports</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</si>
  <si>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</si>
  <si>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</si>
  <si>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</si>
  <si>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</si>
  <si>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</si>
  <si>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</si>
  <si>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I</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</si>
  <si>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</si>
  <si>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</si>
  <si>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</si>
  <si>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</si>
  <si>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</si>
  <si>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</si>
  <si>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</si>
  <si>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</si>
  <si>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</si>
  <si>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</si>
  <si>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on lines 319-323 of the worksheet.  The worksheet must be </t>
    </r>
    <r>
      <rPr>
        <b/>
        <sz val="12"/>
        <color indexed="8"/>
        <rFont val="Cambria"/>
        <family val="1"/>
      </rPr>
      <t>submitted with the unit’s audit report</t>
    </r>
    <r>
      <rPr>
        <sz val="12"/>
        <color indexed="8"/>
        <rFont val="Cambria"/>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</si>
  <si>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</si>
  <si>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</si>
  <si>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</si>
  <si>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</si>
  <si>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</si>
  <si>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</si>
  <si>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</si>
  <si>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</si>
  <si>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</si>
  <si>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</si>
  <si>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</si>
  <si>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</si>
  <si>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</si>
  <si>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</si>
  <si>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</si>
  <si>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</si>
  <si>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</si>
  <si>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</si>
  <si>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</si>
  <si>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</si>
  <si>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</si>
  <si>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</si>
  <si>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</si>
  <si>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</si>
  <si>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</si>
  <si>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</si>
  <si>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</si>
  <si>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</si>
  <si>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</si>
  <si>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</si>
  <si>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</si>
  <si>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</si>
  <si>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</si>
  <si>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</si>
  <si>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</si>
  <si>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</si>
  <si>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</si>
  <si>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</si>
  <si>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</si>
  <si>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</si>
  <si>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</si>
  <si>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</si>
  <si>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</si>
  <si>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</si>
  <si>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</si>
  <si>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</si>
  <si>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</si>
  <si>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</si>
  <si>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</si>
  <si>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</si>
  <si>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</si>
  <si>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</si>
  <si>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</si>
  <si>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</si>
  <si>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</si>
  <si>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</si>
  <si>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</si>
  <si>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</si>
  <si>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</si>
  <si>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</si>
  <si>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</si>
  <si>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</si>
  <si>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</si>
  <si>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</si>
  <si>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</si>
  <si>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</si>
  <si>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</si>
  <si>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</si>
  <si>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</si>
  <si>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</si>
  <si>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</si>
  <si>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</si>
  <si>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</si>
  <si>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</si>
  <si>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</si>
  <si>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</si>
  <si>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</si>
  <si>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</si>
  <si>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</si>
  <si>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</si>
  <si>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</si>
  <si>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</si>
  <si>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</si>
  <si>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</si>
  <si>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</si>
  <si>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</si>
  <si>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</si>
  <si>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</si>
  <si>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</si>
  <si>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</si>
  <si>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</si>
  <si>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</si>
  <si>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</si>
  <si>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</si>
  <si>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</si>
  <si>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</si>
  <si>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</si>
  <si>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</si>
  <si>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</si>
  <si>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</si>
  <si>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</si>
  <si>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</si>
  <si>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</si>
  <si>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</si>
  <si>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</si>
  <si>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</si>
  <si>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</si>
  <si>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</si>
  <si>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</si>
  <si>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</si>
  <si>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Officer</t>
  </si>
  <si>
    <t>FINANCE OFFICER</t>
  </si>
  <si>
    <t>Date the FO signed the Data Input worksheet</t>
  </si>
  <si>
    <t>TD-Is the Finance Officer bonded for at least $50,000? (GS 159-42(h)</t>
  </si>
  <si>
    <t>Telephone number of the FO who signed the data input worksheet</t>
  </si>
  <si>
    <t>E-mail address of FO who signed the data input worksheet</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</si>
  <si>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</si>
  <si>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</si>
  <si>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</si>
  <si>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</si>
  <si>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</si>
  <si>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</si>
  <si>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</si>
  <si>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</si>
  <si>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</si>
  <si>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</si>
  <si>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</si>
  <si>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</si>
  <si>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</si>
  <si>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</si>
  <si>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</si>
  <si>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</si>
  <si>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</si>
  <si>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</si>
  <si>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</si>
  <si>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</si>
  <si>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</si>
  <si>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</si>
  <si>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</si>
  <si>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</si>
  <si>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</si>
  <si>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</si>
  <si>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</si>
  <si>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</si>
  <si>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</si>
  <si>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</si>
  <si>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</si>
  <si>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</si>
  <si>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Hudson</t>
  </si>
  <si>
    <t>yes</t>
  </si>
  <si>
    <t>Governmental Activities - Benchmarking Tool uses account 336 in the code to calculate liquidity quick ratio.  Must be included on imported to CCH and SQL database.  Memos used these accounts as well.</t>
  </si>
  <si>
    <t>Telephone Number and Ext., etc.</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</si>
  <si>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</si>
  <si>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</si>
  <si>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</si>
  <si>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</si>
  <si>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TD-Name of Auditor</t>
  </si>
  <si>
    <t>TD-E-mail address to notify the Auditor that the report has been reviewed-TD</t>
  </si>
  <si>
    <t>TD-E-mail address to send approved invoices (should be at the audit firm)</t>
  </si>
  <si>
    <t>TD-Date Auditor signed the TD</t>
  </si>
  <si>
    <t>12/18/2020</t>
  </si>
  <si>
    <t>11/16/2020</t>
  </si>
  <si>
    <t>TD-Audit  Review Process Route?</t>
  </si>
  <si>
    <t>System</t>
  </si>
  <si>
    <t>Staff</t>
  </si>
  <si>
    <t>TD-Date Data Received in Portal: (MM/DD/YYY)</t>
  </si>
  <si>
    <t>12/4/2020</t>
  </si>
  <si>
    <t>TD-Date TD Placed Review Process</t>
  </si>
  <si>
    <t>TD-Financial Reviewer Name or Initials</t>
  </si>
  <si>
    <t>Joe Hyde</t>
  </si>
  <si>
    <t>MJ Vieweg</t>
  </si>
  <si>
    <t>JLB</t>
  </si>
  <si>
    <t>TD-Date Financial Review started: (MM/DD/YYYY)</t>
  </si>
  <si>
    <t>TD-Type of Review:</t>
  </si>
  <si>
    <t>TD-Compliance Review was needed (Y/N)</t>
  </si>
  <si>
    <t>Y</t>
  </si>
  <si>
    <t>TD-Final Date Review was completed: (MM/DD/YYYY)</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</si>
  <si>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</si>
  <si>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</si>
  <si>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</si>
  <si>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</si>
  <si>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</si>
  <si>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</si>
  <si>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</si>
  <si>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TD-Date WL sent: (MM/DD/YYYY or N/A)</t>
  </si>
  <si>
    <t>TD-Date WL corrections received: (MM/DD/YYYY or N/A)</t>
  </si>
  <si>
    <t>TD- Date UL or SUL sent: (MM/DD/YYYY or N/A)</t>
  </si>
  <si>
    <t>TD-Compliance Reviewer Name or Initials</t>
  </si>
  <si>
    <t>TD-Date Compliance Review Started: (MM/DD/YYYY)</t>
  </si>
  <si>
    <t>TD-Date Compliance review completed (MM/DD/YYYY)</t>
  </si>
  <si>
    <t>TD-Number of major programs</t>
  </si>
  <si>
    <t>TD-Compliance reviewer concludes this audit is :</t>
  </si>
  <si>
    <t>Single Audit</t>
  </si>
  <si>
    <t>TD-Manager Reviewer Name or Initials</t>
  </si>
  <si>
    <t>TD-Date of Manager Review (MM/DD/YYYY)</t>
  </si>
  <si>
    <t>TD-Manager signed off in CCH  (Y/N)</t>
  </si>
  <si>
    <t>First name of finance officer or interim finance officer (please enter ôvacantö for first or last name if the position is currently vacant)</t>
  </si>
  <si>
    <t>Last name of finance officer or interim finance officer (please enter ôvacantö for first or last name if the position is currently vacant)</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</si>
  <si>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</si>
  <si>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</si>
  <si>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TD-Bond Covenants Met?</t>
  </si>
  <si>
    <t>TD-Type of Audit (Financial Only, Yellow Book, Single Audit)</t>
  </si>
  <si>
    <t>TD-Did your CPA firm prepare the Unit's financial statements?</t>
  </si>
  <si>
    <t>TD-Who is the designated person with skills, knowledge and experience (SKE) for the unit?</t>
  </si>
  <si>
    <t>TD-What is the designated SKE's title?</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</si>
  <si>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</si>
  <si>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</si>
  <si>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</si>
  <si>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</si>
  <si>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</si>
  <si>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</si>
  <si>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</si>
  <si>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3.</t>
  </si>
  <si>
    <t>The 2022 Audit Report is expected to be submitted within five months plus one day from the fiscal year end per the auditor.  (December 1st for most units)</t>
  </si>
  <si>
    <t>TD Info Completed by Auditor tab: CCH acct # 979</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</si>
  <si>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</si>
  <si>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</si>
  <si>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Fountain</t>
  </si>
  <si>
    <t>Not collected in prior year</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</si>
  <si>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</si>
  <si>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</si>
  <si>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</si>
  <si>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</si>
  <si>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</si>
  <si>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Trial Balance</t>
  </si>
  <si>
    <t xml:space="preserve">NC DEPARTMENT OF STATE TREASURER- STATE AND LOCAL GOVERNMENT FINANCE DIVISION
TD Info Completed by Auditor
</t>
  </si>
  <si>
    <t>Please see the INSTRUCTIONS worksheet before completing this form</t>
  </si>
  <si>
    <t>Audit Year: 2021</t>
  </si>
  <si>
    <t>GF FBA% of Exp w/o Powell Bill Formula: (506+536-4-5-6-11+647)/(532+20+509-533-508)</t>
  </si>
  <si>
    <t>Audit Year: 2020</t>
  </si>
  <si>
    <t>10/21/2020</t>
  </si>
  <si>
    <t>CCH Upload Batch Total</t>
  </si>
  <si>
    <t>Angela</t>
  </si>
  <si>
    <t>S. GILLESPIE, PA</t>
  </si>
  <si>
    <t>SHARON GILLESPIE</t>
  </si>
  <si>
    <t>SHARON_GILLESPIE@BELLSOUTH.NET</t>
  </si>
  <si>
    <t>GRACEGRIF@HOTMAIL.COM</t>
  </si>
  <si>
    <t>12/15/2020</t>
  </si>
  <si>
    <t>1/29/2021</t>
  </si>
  <si>
    <t>2/3/2021</t>
  </si>
  <si>
    <t>12/31/2020</t>
  </si>
  <si>
    <t>12/22/2020</t>
  </si>
  <si>
    <t xml:space="preserve">Explanation of Performance Indicator
</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</si>
  <si>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</si>
  <si>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TD Info Completed by Auditor : CCH acct # 1058, 955 and 957</t>
  </si>
  <si>
    <t>Albemarle Regional Library</t>
  </si>
  <si>
    <t>Appalachian Regional Library</t>
  </si>
  <si>
    <t>Avery/Mitchell/Yancey Regional Library</t>
  </si>
  <si>
    <t>B.H.M. Regional Library</t>
  </si>
  <si>
    <t>Braswell Memorial Public Library</t>
  </si>
  <si>
    <t>Charlotte-Mecklenburg Public Library</t>
  </si>
  <si>
    <t>Craven/Pamlico/Carteret Regional Library</t>
  </si>
  <si>
    <t>East Albemarle Regional Library</t>
  </si>
  <si>
    <t>Fontana Regional Library</t>
  </si>
  <si>
    <t>Nantahala Regional Library</t>
  </si>
  <si>
    <t>Neuse Regional Library</t>
  </si>
  <si>
    <t>Northwestern Regional Library</t>
  </si>
  <si>
    <t>Pettigrew Regional Library</t>
  </si>
  <si>
    <t>Robeson County Public Library</t>
  </si>
  <si>
    <t>Sandhill Regional Library</t>
  </si>
  <si>
    <t>Larry</t>
  </si>
  <si>
    <t>Tammy</t>
  </si>
  <si>
    <t>Mitchell</t>
  </si>
  <si>
    <t>Amy</t>
  </si>
  <si>
    <t>Hattie</t>
  </si>
  <si>
    <t>Angie</t>
  </si>
  <si>
    <t>KEN</t>
  </si>
  <si>
    <t>JONATHAN</t>
  </si>
  <si>
    <t>Wanda</t>
  </si>
  <si>
    <t>Stephanie</t>
  </si>
  <si>
    <t>Sally</t>
  </si>
  <si>
    <t>Katie</t>
  </si>
  <si>
    <t>Donna</t>
  </si>
  <si>
    <t>Joyner</t>
  </si>
  <si>
    <t>Holston</t>
  </si>
  <si>
    <t>Allen</t>
  </si>
  <si>
    <t>Asby</t>
  </si>
  <si>
    <t>Harrington</t>
  </si>
  <si>
    <t>Myers</t>
  </si>
  <si>
    <t>CARBONELL</t>
  </si>
  <si>
    <t>WARK</t>
  </si>
  <si>
    <t>Holloway</t>
  </si>
  <si>
    <t>Leatherwood</t>
  </si>
  <si>
    <t>Brown</t>
  </si>
  <si>
    <t>Southard</t>
  </si>
  <si>
    <t>10/24/2018</t>
  </si>
  <si>
    <t>1/1/2021</t>
  </si>
  <si>
    <t>1/1/2015</t>
  </si>
  <si>
    <t>1/1/2011</t>
  </si>
  <si>
    <t>5/18/2021</t>
  </si>
  <si>
    <t>1/26/2011</t>
  </si>
  <si>
    <t>1/1/2020</t>
  </si>
  <si>
    <t>8/1/1984</t>
  </si>
  <si>
    <t>9/1/2014</t>
  </si>
  <si>
    <t>10/15/2019</t>
  </si>
  <si>
    <t>1/1/2014</t>
  </si>
  <si>
    <t>7/26/2012</t>
  </si>
  <si>
    <t>Larry Joyner</t>
  </si>
  <si>
    <t>Tammy Holston</t>
  </si>
  <si>
    <t>Mitchell Allen</t>
  </si>
  <si>
    <t>Amy Asby</t>
  </si>
  <si>
    <t>Hattie Harrington</t>
  </si>
  <si>
    <t>Angie Myers</t>
  </si>
  <si>
    <t>KEN CARBONELL</t>
  </si>
  <si>
    <t>JONATHAN WARK</t>
  </si>
  <si>
    <t>Tammy Holloway</t>
  </si>
  <si>
    <t>Wanda Leatherwood</t>
  </si>
  <si>
    <t>Stephanie Brown</t>
  </si>
  <si>
    <t>Sally Southard</t>
  </si>
  <si>
    <t>Katie Fountain</t>
  </si>
  <si>
    <t>Donna Hudson</t>
  </si>
  <si>
    <t>Chief Capacity Officer</t>
  </si>
  <si>
    <t>EXECUTIVE DIRECTOR</t>
  </si>
  <si>
    <t>Director of Finance</t>
  </si>
  <si>
    <t>Regional Finance Officer</t>
  </si>
  <si>
    <t>Director</t>
  </si>
  <si>
    <t>3/7/2022</t>
  </si>
  <si>
    <t>9/17/2021</t>
  </si>
  <si>
    <t>8/15/2021</t>
  </si>
  <si>
    <t>10/29/2021</t>
  </si>
  <si>
    <t>1/26/2022</t>
  </si>
  <si>
    <t>10/22/2021</t>
  </si>
  <si>
    <t>12/17/2021</t>
  </si>
  <si>
    <t>1/27/2022</t>
  </si>
  <si>
    <t>12/28/2021</t>
  </si>
  <si>
    <t>10/14/2021</t>
  </si>
  <si>
    <t>11/19/2021</t>
  </si>
  <si>
    <t>12/29/2021</t>
  </si>
  <si>
    <t>2/7/2022</t>
  </si>
  <si>
    <t>11/4/2021</t>
  </si>
  <si>
    <t>252-358-7834</t>
  </si>
  <si>
    <t>336-846-2041</t>
  </si>
  <si>
    <t>828-682-4476</t>
  </si>
  <si>
    <t>252-946-6401</t>
  </si>
  <si>
    <t>252-442-1951 ext.231</t>
  </si>
  <si>
    <t>704-416-0607</t>
  </si>
  <si>
    <t>252-638-7810</t>
  </si>
  <si>
    <t>252-473-2372</t>
  </si>
  <si>
    <t>828-488-2638</t>
  </si>
  <si>
    <t>828-837-2025</t>
  </si>
  <si>
    <t>252-527-7066</t>
  </si>
  <si>
    <t>336-835-4894</t>
  </si>
  <si>
    <t>910-738-4859</t>
  </si>
  <si>
    <t>910-997-3388</t>
  </si>
  <si>
    <t>ljoyner@arlnc.org</t>
  </si>
  <si>
    <t>tholston@arlibrary.org</t>
  </si>
  <si>
    <t>mitchell@amyregionallibrary.org</t>
  </si>
  <si>
    <t>aasby@bhmlib.org</t>
  </si>
  <si>
    <t>hharrington@braswell-library.org</t>
  </si>
  <si>
    <t>amyers@cmlibrary.org</t>
  </si>
  <si>
    <t>ken.carbonell@mycprl.org</t>
  </si>
  <si>
    <t>JWARK@EARLIBRARY.ORG</t>
  </si>
  <si>
    <t>tholloway@fontanalib.org</t>
  </si>
  <si>
    <t>wleather@nantahalalibrary.org</t>
  </si>
  <si>
    <t>sbrown@neuselibrary.org</t>
  </si>
  <si>
    <t>ssouthard@nwrl.org</t>
  </si>
  <si>
    <t>kfountain@robesoncountylibrary.org</t>
  </si>
  <si>
    <t>donna.hudson@srls.info</t>
  </si>
  <si>
    <t># of other matters that auditor asked the unit to respond to.</t>
  </si>
  <si>
    <t>Did the Unit have any of the following occur:
1.  Were any debt service payments deferred or restructured in this fiscal year? (does not include refinancings designed to take advantage of lower interest rates)
2.  Bond covenants were not met
3.  Debt serv</t>
  </si>
  <si>
    <t>If the unit had PIs of concern, the issues were presented to the board and informed they needed to send Response Letter in 60 days</t>
  </si>
  <si>
    <t>Does the entity have an  effective pre-audit process to ensure that pervasive budgetary over- expenditures do not occur at the budget ordinance level?</t>
  </si>
  <si>
    <t>Did the audit disclose any statutory violations in the notes that were not covered by findings?  Select Yes or No</t>
  </si>
  <si>
    <t>The Auditor will submit the Audit Report to the LGC within five months plus one day after the fiscal year end.-á (for units with a June 30th fiscal year-end this would be December 1)-á-á Select Yes or No</t>
  </si>
  <si>
    <t>12/15/2021</t>
  </si>
  <si>
    <t>8/19/2021</t>
  </si>
  <si>
    <t>11/23/2021</t>
  </si>
  <si>
    <t>2/9/2022</t>
  </si>
  <si>
    <t>11/15/2021</t>
  </si>
  <si>
    <t>1/18/2022</t>
  </si>
  <si>
    <t>2/16/2022</t>
  </si>
  <si>
    <t>1/11/2022</t>
  </si>
  <si>
    <t>11/18/2021</t>
  </si>
  <si>
    <t>1/20/2022</t>
  </si>
  <si>
    <t>Amount of Ad valorem tax collected (including motor vehicle and prior years) reported on budget actual statement</t>
  </si>
  <si>
    <t>Amount of Ad valorem tax budgeted (including motor vehicle and prior years) reported on budget actual statement</t>
  </si>
  <si>
    <t>Of the transfers-in above in acct # 352, list amount of transfers-in that were used to support Water Sewer operations  (exclude capital transfers)</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</si>
  <si>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</si>
  <si>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</si>
  <si>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</si>
  <si>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Amount of transfer out to the General Fund that is for Payment in Lieu of Taxes (PILOT)</t>
  </si>
  <si>
    <t>The Counties listed in cell H260 are scheduled to revalue property listing by 1/1/2022 according to the Dept. of Revenue records.  Please indicate if you expect your revaluation to increase, decrease, or no change.  If you are not listed please select N/A</t>
  </si>
  <si>
    <t xml:space="preserve">Batch Total </t>
  </si>
  <si>
    <t>Not on Unit Data from Audit Worksheet</t>
  </si>
  <si>
    <t>not on unit data from audit -Total</t>
  </si>
  <si>
    <t>Net Total row 311 less row 351</t>
  </si>
  <si>
    <t>MITCHELL@AMYREGIONALLIBRARY.ORG</t>
  </si>
  <si>
    <t>kat.clowers@cpcrl.org</t>
  </si>
  <si>
    <t>jwark@earlibrary.org</t>
  </si>
  <si>
    <t>gcritcher@pettigrewlibraries.org</t>
  </si>
  <si>
    <t>Prager Metis CPAs, PLLC</t>
  </si>
  <si>
    <t>COMBS, TENNANT &amp; CARPENTER, P.C.</t>
  </si>
  <si>
    <t>Larry E. Carpenter, CPA, PA</t>
  </si>
  <si>
    <t>Petway Mills &amp; Pearson, PA</t>
  </si>
  <si>
    <t>Cherry Bekaert LLP</t>
  </si>
  <si>
    <t>Barrow, Parris &amp; Davenport, P.A.</t>
  </si>
  <si>
    <t>Johnson, Mizelle, Straub, &amp; Murphy, LLP</t>
  </si>
  <si>
    <t>Carter, P.C.</t>
  </si>
  <si>
    <t>Turner &amp; Company CPAs P.A.</t>
  </si>
  <si>
    <t>Gibson &amp; Company, P.A.</t>
  </si>
  <si>
    <t>Jeff Best CPA PLLC</t>
  </si>
  <si>
    <t>W GREEENE PLLC</t>
  </si>
  <si>
    <t>J.B. Watson &amp; Co., PLLC</t>
  </si>
  <si>
    <t>Steven J. Johnston</t>
  </si>
  <si>
    <t>Jason Carpenter</t>
  </si>
  <si>
    <t>Larry E. Carpenter</t>
  </si>
  <si>
    <t>Phyllis Pearson</t>
  </si>
  <si>
    <t>Daniel Gougherty</t>
  </si>
  <si>
    <t>Jay A. Parris, CPA</t>
  </si>
  <si>
    <t>Lisa Murphy</t>
  </si>
  <si>
    <t>Levonia Reese</t>
  </si>
  <si>
    <t>Holly M. Turner CPA</t>
  </si>
  <si>
    <t>R. Harold Gibson</t>
  </si>
  <si>
    <t>Jeff Best</t>
  </si>
  <si>
    <t>M. Wade Greene, CPA</t>
  </si>
  <si>
    <t>Deneal H. Bennett</t>
  </si>
  <si>
    <t>sjohnston@pragermetis.com</t>
  </si>
  <si>
    <t>emily@ctccpa.com</t>
  </si>
  <si>
    <t>larry@lecarpentercpa.com</t>
  </si>
  <si>
    <t>ppearson@pmpcpa.com;lmcmahon@pmpcpa.com</t>
  </si>
  <si>
    <t>dgougherty@cbh.com; aharris@cbh.com</t>
  </si>
  <si>
    <t>jparris@bpdcpa.com</t>
  </si>
  <si>
    <t>lmurphy@outerbanksaccounting.com</t>
  </si>
  <si>
    <t>levonia.reese@ccarter-cpa.com</t>
  </si>
  <si>
    <t>holly@myturnercpa.com</t>
  </si>
  <si>
    <t>craig@gibcocpa.com</t>
  </si>
  <si>
    <t>rsexton@jeffbestcpa.com</t>
  </si>
  <si>
    <t>wgreene@greenecocpa.com</t>
  </si>
  <si>
    <t>dbennett@jbwandco.com</t>
  </si>
  <si>
    <t>lmcmahon@pmpcpa.com</t>
  </si>
  <si>
    <t>mcruz@cbh.com</t>
  </si>
  <si>
    <t>akelly@outerbanksaccounting.com</t>
  </si>
  <si>
    <t>stephanie.harris@carter-cpa.com</t>
  </si>
  <si>
    <t>harold@gibcocpa.com</t>
  </si>
  <si>
    <t>gguy@jeffbestcpa.com</t>
  </si>
  <si>
    <t>6/30/2020</t>
  </si>
  <si>
    <t>8/21/2020</t>
  </si>
  <si>
    <t>9/1/2020</t>
  </si>
  <si>
    <t>2/15/2021</t>
  </si>
  <si>
    <t>10/30/2020</t>
  </si>
  <si>
    <t>1/24/2021</t>
  </si>
  <si>
    <t>3/4/2021</t>
  </si>
  <si>
    <t>10/2/2020</t>
  </si>
  <si>
    <t>12/21/2020</t>
  </si>
  <si>
    <t>1/7/2021</t>
  </si>
  <si>
    <t>1/13/2021</t>
  </si>
  <si>
    <t>7/1/2021</t>
  </si>
  <si>
    <t>8/25/2020</t>
  </si>
  <si>
    <t>2/26/2021</t>
  </si>
  <si>
    <t>3/12/2021</t>
  </si>
  <si>
    <t>1/14/2021</t>
  </si>
  <si>
    <t>9/9/2020</t>
  </si>
  <si>
    <t>11/19/2020</t>
  </si>
  <si>
    <t>11/2/2020</t>
  </si>
  <si>
    <t>12/7/2020</t>
  </si>
  <si>
    <t>3/18/2021</t>
  </si>
  <si>
    <t>1/11/2021</t>
  </si>
  <si>
    <t>Kendra Boyle</t>
  </si>
  <si>
    <t>7/9/2021</t>
  </si>
  <si>
    <t>9/18/2020</t>
  </si>
  <si>
    <t>9/24/2020</t>
  </si>
  <si>
    <t>3/2/2021</t>
  </si>
  <si>
    <t>11/20/2020</t>
  </si>
  <si>
    <t>11/10/2020</t>
  </si>
  <si>
    <t>2/11/2021</t>
  </si>
  <si>
    <t>10/6/2020</t>
  </si>
  <si>
    <t>1/4/2021</t>
  </si>
  <si>
    <t>1/19/2021</t>
  </si>
  <si>
    <t>9/19/2020</t>
  </si>
  <si>
    <t>3/19/2021</t>
  </si>
  <si>
    <t>4/7/2021</t>
  </si>
  <si>
    <t>DCC</t>
  </si>
  <si>
    <t>7/7/2021</t>
  </si>
  <si>
    <t>9/22/2020</t>
  </si>
  <si>
    <t>3/1/2021</t>
  </si>
  <si>
    <t>11/24/2020</t>
  </si>
  <si>
    <t>11/3/2020</t>
  </si>
  <si>
    <t>12/16/2020</t>
  </si>
  <si>
    <t>10/5/2020</t>
  </si>
  <si>
    <t>12/30/2020</t>
  </si>
  <si>
    <t>1/20/2021</t>
  </si>
  <si>
    <t>Yellow Book</t>
  </si>
  <si>
    <t>Manasa</t>
  </si>
  <si>
    <t>6/11/2021</t>
  </si>
  <si>
    <t>Amanda</t>
  </si>
  <si>
    <t>Jonathan</t>
  </si>
  <si>
    <t>Gayle</t>
  </si>
  <si>
    <t>ALLEN</t>
  </si>
  <si>
    <t>Corbertt</t>
  </si>
  <si>
    <t>Wark</t>
  </si>
  <si>
    <t>Critcher</t>
  </si>
  <si>
    <t>7/27/2015</t>
  </si>
  <si>
    <t>6/30/2010</t>
  </si>
  <si>
    <t>1/10/2010</t>
  </si>
  <si>
    <t>11/10/2013</t>
  </si>
  <si>
    <t>7/1/2020</t>
  </si>
  <si>
    <t>10/1/2013</t>
  </si>
  <si>
    <t>1/1/2013</t>
  </si>
  <si>
    <t>Amanda Cornertt</t>
  </si>
  <si>
    <t>Angela Myers</t>
  </si>
  <si>
    <t>Jonathan Wark</t>
  </si>
  <si>
    <t>Gayle Critcher</t>
  </si>
  <si>
    <t>Finance and Personnel Manager</t>
  </si>
  <si>
    <t>INTERIM FINANCE OFFICER</t>
  </si>
  <si>
    <t>Executive Director</t>
  </si>
  <si>
    <t>Direcor of Finance</t>
  </si>
  <si>
    <t>6/30/2021</t>
  </si>
  <si>
    <t>8/24/2020</t>
  </si>
  <si>
    <t>8/28/2020</t>
  </si>
  <si>
    <t>2/15/2001</t>
  </si>
  <si>
    <t>11/11/2020</t>
  </si>
  <si>
    <t>10/28/2020</t>
  </si>
  <si>
    <t>1/27/2021</t>
  </si>
  <si>
    <t>3/9/2021</t>
  </si>
  <si>
    <t>252-335-2511</t>
  </si>
  <si>
    <t>828-488-3282</t>
  </si>
  <si>
    <t>252-793-2875</t>
  </si>
  <si>
    <t>assby@bhmlib.org</t>
  </si>
  <si>
    <t>Amyers@cmlibrary.org</t>
  </si>
  <si>
    <t>ken.carbonell@cpcrl.org</t>
  </si>
  <si>
    <t>CHRISTEN ROBERTSON</t>
  </si>
  <si>
    <t>Connie Huffman, CPA</t>
  </si>
  <si>
    <t>Gayle T. Critcher</t>
  </si>
  <si>
    <t>Jesse Gibson</t>
  </si>
  <si>
    <t>THIRD PARTY SERVICE PROVIDER</t>
  </si>
  <si>
    <t>CFO</t>
  </si>
  <si>
    <t>Contracted Certified Public Accountant</t>
  </si>
  <si>
    <t>Director of Libraries</t>
  </si>
  <si>
    <t>SELF EMPLOYED</t>
  </si>
  <si>
    <t>Braswell Library</t>
  </si>
  <si>
    <t>Public Library of Charlotte and Mecklenburg County</t>
  </si>
  <si>
    <t>Connie Huffman, CPA, PA</t>
  </si>
  <si>
    <t>Sandhill Regional Library System</t>
  </si>
  <si>
    <t>Total Liabilities payable from restricted assets (only complete if this is listed in your financial statements for the general fund and the auditor has listed the cash to be used to pay the liabilities as restricted)</t>
  </si>
  <si>
    <t>=626-627-628-629-630-631-632 - (632 will not be on libraries DIW)</t>
  </si>
  <si>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J9 to the right and in your FPIC Response.</t>
    </r>
  </si>
  <si>
    <t>TD Info Completed by Auditor tab: CCH acct # 973</t>
  </si>
  <si>
    <t>Please do not enter prior years ending balance as an adjustment in column F to balance.  Column F is only for year 2021-2022 adjustments.</t>
  </si>
  <si>
    <t>6/27/2022</t>
  </si>
  <si>
    <t>gcritcher@pettigrelibraries.org</t>
  </si>
  <si>
    <t>7/26/2022</t>
  </si>
  <si>
    <t>Mark to Market unrealized losses in the General Fund</t>
  </si>
  <si>
    <t>Gen Fund - Any Adj. to Beginning Net Assets</t>
  </si>
  <si>
    <t>If unit is an employer participant in one of the State Cost Sharing Plans rows 61-63 should be blank.  Unless they have an additional single employer plan.</t>
  </si>
  <si>
    <t>Number of significant deficiency findings</t>
  </si>
  <si>
    <t>Number of material weaknesses findings</t>
  </si>
  <si>
    <t>Is there a finding for lack of technical skills, knowledge and experience (SKE) at this unit</t>
  </si>
  <si>
    <t>Number of other matters that auditor asked the unit to respond to</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</si>
  <si>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</si>
  <si>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</si>
  <si>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</si>
  <si>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</si>
  <si>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</si>
  <si>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</si>
  <si>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t xml:space="preserve">We have added questions to the  2022 TD Info Completed by Auditor tab to assist our team in routing the audit report through our review process.  Please answer all questions before submitting the Data Input Workbook to the portal.  Incomplete TD Info Completed by Auditor tabs will be returned and may delay invoice processing.  </t>
  </si>
  <si>
    <t>Location of Documents for the 2022 Audit Submission Process</t>
  </si>
  <si>
    <t>Instructions for Audits with a Fiscal Year Ending Earlier than June 30, 2022</t>
  </si>
  <si>
    <t>If you are performing an audit for a year earlier than June 30, 2022, please email LGCAudit@nctreasurer.com, as you will need to use the appropriate transmittal and data input document for that time period.</t>
  </si>
  <si>
    <r>
      <t xml:space="preserve">If the </t>
    </r>
    <r>
      <rPr>
        <b/>
        <i/>
        <u/>
        <sz val="12"/>
        <color rgb="FFFF0000"/>
        <rFont val="Cambria"/>
        <family val="1"/>
      </rPr>
      <t>2022 Unit Data from Audit Worksheet</t>
    </r>
    <r>
      <rPr>
        <b/>
        <i/>
        <sz val="12"/>
        <color rgb="FFFF0000"/>
        <rFont val="Cambria"/>
        <family val="1"/>
      </rPr>
      <t xml:space="preserve"> or the </t>
    </r>
    <r>
      <rPr>
        <b/>
        <i/>
        <u/>
        <sz val="12"/>
        <color rgb="FFFF0000"/>
        <rFont val="Cambria"/>
        <family val="1"/>
      </rPr>
      <t>Performance Indicators Print</t>
    </r>
    <r>
      <rPr>
        <b/>
        <i/>
        <sz val="12"/>
        <color rgb="FFFF0000"/>
        <rFont val="Cambria"/>
        <family val="1"/>
      </rPr>
      <t xml:space="preserve"> spreadsheet is not populated with prior year's financial data for the unit of government, please email the data input workbook at LGCAudit@nctreasurer.com.  We will email you  the updated Data Input Workbook with the prior years' financial data.</t>
    </r>
  </si>
  <si>
    <t>Did your audit disclose as a finding any statutory violations (not including budget violations) (Yes or No)</t>
  </si>
  <si>
    <t xml:space="preserve"> Did the unit have a board-appointed finance officer the entire fiscal year (Yes or No)</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</si>
  <si>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</si>
  <si>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Telephone number - </t>
    </r>
    <r>
      <rPr>
        <b/>
        <sz val="11"/>
        <color theme="1"/>
        <rFont val="Calibri"/>
        <family val="2"/>
        <scheme val="minor"/>
      </rPr>
      <t>enter only telephone number</t>
    </r>
    <r>
      <rPr>
        <sz val="11"/>
        <color theme="1"/>
        <rFont val="Calibri"/>
        <family val="2"/>
        <scheme val="minor"/>
      </rPr>
      <t xml:space="preserve">  ###-###-####</t>
    </r>
  </si>
  <si>
    <t>Date          (Enter as "MM/DD/YYYY")</t>
  </si>
  <si>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the drop down list.</t>
    </r>
  </si>
  <si>
    <r>
      <t xml:space="preserve">Mark to Market unrealized losses in the General Fund. </t>
    </r>
    <r>
      <rPr>
        <sz val="11"/>
        <color rgb="FFFF0000"/>
        <rFont val="Calibri"/>
        <family val="2"/>
        <scheme val="minor"/>
      </rPr>
      <t>(enter as a negative number)</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</si>
  <si>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from the drop down list.
</t>
    </r>
  </si>
  <si>
    <r>
      <t xml:space="preserve">Date the auditor presented or plans to present Financial Performance Indicators of Concern (FPIC) to the Governing Board.  </t>
    </r>
    <r>
      <rPr>
        <sz val="11"/>
        <color theme="9" tint="-0.499984740745262"/>
        <rFont val="Calibri"/>
        <family val="2"/>
        <scheme val="minor"/>
      </rPr>
      <t>If there are no FPICs to present to the governing board,  enter "7/1/2022" to indicate that a FPIC response is not required.</t>
    </r>
  </si>
  <si>
    <t>Statutory Calculation of Fund Balance Available for Appropriation At June 30 for the General Fund
Restricted - Stabilization by State Statute</t>
  </si>
  <si>
    <t>Calculation</t>
  </si>
  <si>
    <t>Total</t>
  </si>
  <si>
    <t>Without Including Restricted Cash</t>
  </si>
  <si>
    <t>Fund Balance Available for Appropriation - G.S. §159-8(a)</t>
  </si>
  <si>
    <t xml:space="preserve">Unrestricted Cash and Investments </t>
  </si>
  <si>
    <t xml:space="preserve">Restricted cash and investments </t>
  </si>
  <si>
    <t>Liabilities……………………………………………………………….………………………….</t>
  </si>
  <si>
    <t>Encumbrances at June 30 (listed in the notes)……………………………...…………………………</t>
  </si>
  <si>
    <t>Unavailable or Unearned Revenues Arising from Cash Receipts ……………………………</t>
  </si>
  <si>
    <t>Fund Balance Available for Appropriation ……………………………………………………….</t>
  </si>
  <si>
    <t>Column C Formula</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</si>
  <si>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</si>
  <si>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</si>
  <si>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</si>
  <si>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</si>
  <si>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</si>
  <si>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</si>
  <si>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</si>
  <si>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</si>
  <si>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</si>
  <si>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</si>
  <si>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 xml:space="preserve"> Restricted Cash</t>
  </si>
  <si>
    <t>Expenditures - General Fund</t>
  </si>
  <si>
    <t>Total Expenditures - General Fund ………………………………..………………………………..</t>
  </si>
  <si>
    <t>Adjustments</t>
  </si>
  <si>
    <t xml:space="preserve">    Transfers Out …………………………...…………………………………...…….</t>
  </si>
  <si>
    <t xml:space="preserve">    Negative Debt Refunding</t>
  </si>
  <si>
    <t>Debt Refunding - Net refunding proceeds against debt payoff and if negative place results on this line.</t>
  </si>
  <si>
    <t xml:space="preserve">    Issuance of Capital Leases &amp; Installment Purchases ……………...………….</t>
  </si>
  <si>
    <t xml:space="preserve">    Positive Debt Refunding</t>
  </si>
  <si>
    <t>Debt Refunding - Net refunding proceeds against debt payoff and if positive place results on this line.</t>
  </si>
  <si>
    <t xml:space="preserve">          Total Expenditures (As Adjusted) ………………………………...…………………….</t>
  </si>
  <si>
    <t xml:space="preserve">    Fund Balance Available  as % of Expenditures …………………………..........</t>
  </si>
  <si>
    <t>=9-(506+536-4-6-5+647)</t>
  </si>
  <si>
    <t>=532+20+509-533-508</t>
  </si>
  <si>
    <t>=506+536-4-6-5</t>
  </si>
  <si>
    <t>=(9-(506+536-4-6-5)-7</t>
  </si>
  <si>
    <t>Column E Formula</t>
  </si>
  <si>
    <t>=506-4-6-5</t>
  </si>
  <si>
    <t>Enter Telephone extension, etc.</t>
  </si>
  <si>
    <t xml:space="preserve"> Did the unit have a board-appointed finance officer the entire fiscal year? (Yes or No)</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</si>
  <si>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</si>
  <si>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10/19/2022</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</si>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</sst>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_);\(0.0\)"/>
    <numFmt numFmtId="171" formatCode="_(* #,##0.0000_);_(* \(#,##0.0000\);_(* &quot;-&quot;??_);_(@_)"/>
    <numFmt numFmtId="172" formatCode="#,##0.0_);\(#,##0.0\)"/>
    <numFmt numFmtId="173" formatCode="_(* #,##0.00_);_(* \(#,##0.00\);_(* &quot;-&quot;_);_(@_)"/>
    <numFmt numFmtId="174" formatCode="_(* #,##0.00%_);[Red]_(* \(#,##0.00%\);_(0.00%_);@"/>
    <numFmt numFmtId="175" formatCode="m/d/yy;@"/>
    <numFmt numFmtId="176" formatCode="mm/dd/yyyy"/>
    <numFmt numFmtId="177" formatCode="#,##0.0"/>
    <numFmt numFmtId="178" formatCode="0.0000"/>
    <numFmt numFmtId="179" formatCode="[&lt;=9999999]###\-####;\(###\)\ ###\-####"/>
    <numFmt numFmtId="181" formatCode="@*."/>
  </numFmts>
  <fonts count="17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sz val="10"/>
      <color rgb="FF000000"/>
      <name val="Times New Roman"/>
      <family val="1"/>
    </font>
    <font>
      <sz val="10"/>
      <color rgb="FF000000"/>
      <name val="Verdana"/>
      <family val="2"/>
    </font>
    <font>
      <sz val="10"/>
      <name val="Arial"/>
      <family val="2"/>
    </font>
    <font>
      <sz val="8"/>
      <name val="Arial"/>
      <family val="2"/>
    </font>
    <font>
      <sz val="12"/>
      <name val="Garamond"/>
      <family val="1"/>
    </font>
    <font>
      <sz val="10"/>
      <color rgb="FF000000"/>
      <name val="Times New Roman"/>
      <family val="1"/>
    </font>
    <font>
      <i/>
      <sz val="14"/>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b/>
      <i/>
      <sz val="12"/>
      <color rgb="FFFF0000"/>
      <name val="Cambria"/>
      <family val="1"/>
    </font>
    <font>
      <sz val="11"/>
      <color theme="9" tint="-0.499984740745262"/>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s>
  <fills count="82">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solid">
        <fgColor rgb="FF92D050"/>
        <bgColor indexed="64"/>
      </patternFill>
    </fill>
    <fill>
      <patternFill patternType="solid">
        <fgColor theme="0" tint="-0.499984740745262"/>
        <bgColor indexed="64"/>
      </patternFill>
    </fill>
    <fill>
      <patternFill patternType="solid">
        <fgColor theme="4" tint="0.59999389629810485"/>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top style="thin">
        <color theme="0"/>
      </top>
      <bottom/>
      <diagonal/>
    </border>
    <border>
      <left style="thin">
        <color theme="1" tint="0.499984740745262"/>
      </left>
      <right/>
      <top style="thin">
        <color theme="1" tint="0.499984740745262"/>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3" tint="0.59996337778862885"/>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uble">
        <color indexed="64"/>
      </top>
      <bottom style="double">
        <color indexed="64"/>
      </bottom>
      <diagonal/>
    </border>
  </borders>
  <cellStyleXfs count="31736">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5" fillId="0" borderId="0"/>
    <xf numFmtId="0" fontId="65" fillId="0" borderId="0"/>
    <xf numFmtId="0" fontId="64" fillId="0" borderId="0"/>
    <xf numFmtId="0" fontId="65" fillId="0" borderId="0"/>
    <xf numFmtId="0" fontId="65" fillId="0" borderId="0"/>
    <xf numFmtId="0" fontId="66" fillId="0" borderId="0"/>
    <xf numFmtId="0" fontId="6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5"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4"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4" fillId="0" borderId="0"/>
    <xf numFmtId="0" fontId="64" fillId="0" borderId="0"/>
    <xf numFmtId="0" fontId="64" fillId="0" borderId="0"/>
    <xf numFmtId="0" fontId="64" fillId="0" borderId="0"/>
    <xf numFmtId="0" fontId="64" fillId="0" borderId="0"/>
    <xf numFmtId="0" fontId="11" fillId="0" borderId="0"/>
    <xf numFmtId="0" fontId="64" fillId="0" borderId="0"/>
    <xf numFmtId="0" fontId="6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33" fillId="0" borderId="0"/>
    <xf numFmtId="0" fontId="33" fillId="0" borderId="0"/>
    <xf numFmtId="0" fontId="21" fillId="0" borderId="0"/>
    <xf numFmtId="0" fontId="33" fillId="0" borderId="0"/>
    <xf numFmtId="0" fontId="33" fillId="0" borderId="0"/>
    <xf numFmtId="0" fontId="33" fillId="0" borderId="0"/>
    <xf numFmtId="0" fontId="64"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11"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33" fillId="0" borderId="0"/>
    <xf numFmtId="0" fontId="33" fillId="0" borderId="0"/>
    <xf numFmtId="0" fontId="33" fillId="0" borderId="0"/>
    <xf numFmtId="0" fontId="33"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5"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6"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0" fontId="19" fillId="0" borderId="0"/>
    <xf numFmtId="44"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69" fillId="0" borderId="45" applyNumberFormat="0" applyFill="0" applyAlignment="0" applyProtection="0"/>
    <xf numFmtId="0" fontId="70" fillId="0" borderId="46" applyNumberFormat="0" applyFill="0" applyAlignment="0" applyProtection="0"/>
    <xf numFmtId="0" fontId="71" fillId="0" borderId="47" applyNumberFormat="0" applyFill="0" applyAlignment="0" applyProtection="0"/>
    <xf numFmtId="0" fontId="71" fillId="0" borderId="0" applyNumberFormat="0" applyFill="0" applyBorder="0" applyAlignment="0" applyProtection="0"/>
    <xf numFmtId="0" fontId="72" fillId="35" borderId="0" applyNumberFormat="0" applyBorder="0" applyAlignment="0" applyProtection="0"/>
    <xf numFmtId="0" fontId="73" fillId="36" borderId="0" applyNumberFormat="0" applyBorder="0" applyAlignment="0" applyProtection="0"/>
    <xf numFmtId="0" fontId="74" fillId="38" borderId="48" applyNumberFormat="0" applyAlignment="0" applyProtection="0"/>
    <xf numFmtId="0" fontId="75" fillId="39" borderId="49" applyNumberFormat="0" applyAlignment="0" applyProtection="0"/>
    <xf numFmtId="0" fontId="76" fillId="39" borderId="48" applyNumberFormat="0" applyAlignment="0" applyProtection="0"/>
    <xf numFmtId="0" fontId="77" fillId="0" borderId="50" applyNumberFormat="0" applyFill="0" applyAlignment="0" applyProtection="0"/>
    <xf numFmtId="0" fontId="78" fillId="40" borderId="51" applyNumberFormat="0" applyAlignment="0" applyProtection="0"/>
    <xf numFmtId="0" fontId="67" fillId="0" borderId="0" applyNumberFormat="0" applyFill="0" applyBorder="0" applyAlignment="0" applyProtection="0"/>
    <xf numFmtId="0" fontId="39" fillId="0" borderId="53" applyNumberFormat="0" applyFill="0" applyAlignment="0" applyProtection="0"/>
    <xf numFmtId="0" fontId="79" fillId="42" borderId="0" applyNumberFormat="0" applyBorder="0" applyAlignment="0" applyProtection="0"/>
    <xf numFmtId="0" fontId="79" fillId="43" borderId="0" applyNumberFormat="0" applyBorder="0" applyAlignment="0" applyProtection="0"/>
    <xf numFmtId="0" fontId="79" fillId="44" borderId="0" applyNumberFormat="0" applyBorder="0" applyAlignment="0" applyProtection="0"/>
    <xf numFmtId="0" fontId="7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8" fillId="37" borderId="0" applyNumberFormat="0" applyBorder="0" applyAlignment="0" applyProtection="0"/>
    <xf numFmtId="0" fontId="33" fillId="41" borderId="52" applyNumberFormat="0" applyFont="0" applyAlignment="0" applyProtection="0"/>
    <xf numFmtId="40" fontId="81" fillId="0" borderId="17">
      <alignment horizontal="right"/>
    </xf>
    <xf numFmtId="0" fontId="82" fillId="0" borderId="0">
      <alignment horizontal="left"/>
    </xf>
    <xf numFmtId="49" fontId="11" fillId="0" borderId="0"/>
    <xf numFmtId="0" fontId="82" fillId="0" borderId="0">
      <alignment horizontal="left"/>
    </xf>
    <xf numFmtId="174" fontId="81" fillId="0" borderId="17">
      <alignment horizontal="right"/>
    </xf>
    <xf numFmtId="49" fontId="81"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4" fontId="11" fillId="0" borderId="0">
      <alignment horizontal="right"/>
    </xf>
    <xf numFmtId="49" fontId="11" fillId="0" borderId="0"/>
    <xf numFmtId="49" fontId="80" fillId="48" borderId="0">
      <alignment horizontal="right" vertical="center"/>
    </xf>
    <xf numFmtId="49" fontId="80" fillId="48" borderId="0">
      <alignment horizontal="left" vertical="center"/>
    </xf>
    <xf numFmtId="49" fontId="80" fillId="48" borderId="0">
      <alignment horizontal="center" vertical="center"/>
    </xf>
    <xf numFmtId="49" fontId="80" fillId="48" borderId="0">
      <alignment horizontal="center" vertical="center"/>
    </xf>
    <xf numFmtId="49" fontId="80" fillId="48" borderId="0">
      <alignment horizontal="right" vertical="center"/>
    </xf>
    <xf numFmtId="40" fontId="80" fillId="48" borderId="0">
      <alignment horizontal="right"/>
    </xf>
    <xf numFmtId="49" fontId="80" fillId="48"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4" fontId="11" fillId="0" borderId="0">
      <alignment horizontal="right"/>
    </xf>
    <xf numFmtId="49" fontId="11" fillId="0" borderId="0"/>
    <xf numFmtId="49" fontId="80" fillId="48" borderId="0">
      <alignment horizontal="center" vertical="center"/>
    </xf>
    <xf numFmtId="49" fontId="80" fillId="48" borderId="0">
      <alignment horizontal="center" vertical="center"/>
    </xf>
    <xf numFmtId="174" fontId="80" fillId="48" borderId="0">
      <alignment horizontal="center" vertical="center"/>
    </xf>
    <xf numFmtId="49" fontId="80" fillId="48" borderId="0">
      <alignment horizontal="right"/>
    </xf>
    <xf numFmtId="40" fontId="81" fillId="0" borderId="19">
      <alignment horizontal="right"/>
    </xf>
    <xf numFmtId="0" fontId="82" fillId="0" borderId="0">
      <alignment horizontal="left"/>
    </xf>
    <xf numFmtId="49" fontId="11" fillId="0" borderId="0"/>
    <xf numFmtId="0" fontId="82" fillId="0" borderId="0">
      <alignment horizontal="left"/>
    </xf>
    <xf numFmtId="174" fontId="81" fillId="0" borderId="19">
      <alignment horizontal="right"/>
    </xf>
    <xf numFmtId="49" fontId="81" fillId="0" borderId="0">
      <alignment horizontal="right"/>
    </xf>
    <xf numFmtId="49" fontId="11" fillId="0" borderId="0"/>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80" fillId="48"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1" fillId="49" borderId="0">
      <alignment horizontal="center" vertical="center"/>
    </xf>
    <xf numFmtId="49" fontId="11" fillId="49" borderId="0">
      <alignment horizontal="left" vertical="center"/>
    </xf>
    <xf numFmtId="49" fontId="81" fillId="49" borderId="0">
      <alignment horizontal="center" vertical="center"/>
    </xf>
    <xf numFmtId="0" fontId="81" fillId="50" borderId="0">
      <alignment horizontal="left"/>
    </xf>
    <xf numFmtId="49" fontId="11" fillId="0" borderId="0"/>
    <xf numFmtId="0" fontId="81" fillId="50" borderId="0">
      <alignment horizontal="left"/>
    </xf>
    <xf numFmtId="40" fontId="81" fillId="0" borderId="0">
      <alignment horizontal="right"/>
    </xf>
    <xf numFmtId="49" fontId="80" fillId="48" borderId="0"/>
    <xf numFmtId="49" fontId="80" fillId="48" borderId="0"/>
    <xf numFmtId="49" fontId="11" fillId="0" borderId="0"/>
    <xf numFmtId="0" fontId="83" fillId="51" borderId="0" applyFont="0" applyFill="0">
      <alignment horizontal="left" vertical="top" wrapText="1"/>
    </xf>
    <xf numFmtId="40" fontId="83" fillId="0" borderId="0"/>
    <xf numFmtId="40" fontId="83" fillId="0" borderId="0"/>
    <xf numFmtId="0" fontId="83" fillId="0" borderId="0">
      <alignment horizontal="left"/>
    </xf>
    <xf numFmtId="0" fontId="83" fillId="0" borderId="0">
      <alignment horizontal="center"/>
    </xf>
    <xf numFmtId="0" fontId="84" fillId="0" borderId="0">
      <alignment horizontal="center"/>
    </xf>
    <xf numFmtId="0" fontId="85" fillId="48" borderId="0">
      <alignment horizontal="left"/>
    </xf>
    <xf numFmtId="0" fontId="85" fillId="48" borderId="0">
      <alignment horizontal="left"/>
    </xf>
    <xf numFmtId="0" fontId="84" fillId="0" borderId="0">
      <alignment horizontal="center"/>
    </xf>
    <xf numFmtId="40" fontId="86" fillId="0" borderId="18"/>
    <xf numFmtId="40" fontId="86" fillId="0" borderId="18"/>
    <xf numFmtId="0" fontId="86" fillId="0" borderId="0"/>
    <xf numFmtId="0" fontId="86" fillId="0" borderId="0"/>
    <xf numFmtId="0" fontId="84" fillId="0" borderId="0">
      <alignment horizontal="center"/>
    </xf>
    <xf numFmtId="0" fontId="87" fillId="52" borderId="0">
      <alignment horizontal="left"/>
    </xf>
    <xf numFmtId="0" fontId="87" fillId="52" borderId="0">
      <alignment horizontal="left"/>
    </xf>
    <xf numFmtId="40" fontId="81" fillId="0" borderId="0">
      <alignment horizontal="right"/>
    </xf>
    <xf numFmtId="0" fontId="82" fillId="0" borderId="0">
      <alignment horizontal="left"/>
    </xf>
    <xf numFmtId="49" fontId="11" fillId="0" borderId="0"/>
    <xf numFmtId="0" fontId="82" fillId="0" borderId="0">
      <alignment horizontal="left"/>
    </xf>
    <xf numFmtId="174" fontId="81" fillId="0" borderId="0">
      <alignment horizontal="right"/>
    </xf>
    <xf numFmtId="49" fontId="81" fillId="0" borderId="0" applyBorder="0">
      <alignment horizontal="right"/>
    </xf>
    <xf numFmtId="0" fontId="11" fillId="0" borderId="0"/>
    <xf numFmtId="49" fontId="89" fillId="51" borderId="0">
      <alignment horizontal="left"/>
    </xf>
    <xf numFmtId="49" fontId="89" fillId="51" borderId="0">
      <alignment horizontal="left"/>
    </xf>
    <xf numFmtId="0" fontId="90" fillId="51" borderId="0">
      <alignment horizontal="left"/>
    </xf>
    <xf numFmtId="175" fontId="90" fillId="51" borderId="0">
      <alignment horizontal="left"/>
    </xf>
    <xf numFmtId="40" fontId="81" fillId="0" borderId="0">
      <alignment horizontal="right"/>
    </xf>
    <xf numFmtId="49" fontId="91" fillId="51" borderId="0">
      <alignment horizontal="left"/>
    </xf>
    <xf numFmtId="49" fontId="91" fillId="51" borderId="0">
      <alignment horizontal="left"/>
    </xf>
    <xf numFmtId="49" fontId="11" fillId="0" borderId="0"/>
    <xf numFmtId="40" fontId="81" fillId="0" borderId="14">
      <alignment horizontal="right"/>
    </xf>
    <xf numFmtId="49" fontId="81" fillId="0" borderId="0">
      <alignment horizontal="left"/>
    </xf>
    <xf numFmtId="49" fontId="11" fillId="0" borderId="0"/>
    <xf numFmtId="49" fontId="81" fillId="0" borderId="0">
      <alignment horizontal="left"/>
    </xf>
    <xf numFmtId="174" fontId="81" fillId="0" borderId="14">
      <alignment horizontal="right"/>
    </xf>
    <xf numFmtId="49" fontId="81" fillId="0" borderId="0">
      <alignment horizontal="right"/>
    </xf>
    <xf numFmtId="40" fontId="81" fillId="0" borderId="14">
      <alignment horizontal="right"/>
    </xf>
    <xf numFmtId="0" fontId="81" fillId="50" borderId="0">
      <alignment horizontal="left"/>
    </xf>
    <xf numFmtId="49" fontId="11" fillId="0" borderId="0"/>
    <xf numFmtId="0" fontId="81" fillId="50" borderId="0">
      <alignment horizontal="left"/>
    </xf>
    <xf numFmtId="174" fontId="81" fillId="0" borderId="14">
      <alignment horizontal="right"/>
    </xf>
    <xf numFmtId="49" fontId="81" fillId="0" borderId="0">
      <alignment horizontal="right"/>
    </xf>
    <xf numFmtId="0" fontId="86" fillId="0" borderId="0"/>
    <xf numFmtId="40" fontId="83" fillId="0" borderId="18"/>
    <xf numFmtId="40" fontId="83" fillId="0" borderId="18"/>
    <xf numFmtId="0" fontId="83" fillId="0" borderId="0"/>
    <xf numFmtId="0" fontId="83" fillId="0" borderId="0"/>
    <xf numFmtId="40" fontId="83" fillId="0" borderId="0"/>
    <xf numFmtId="176" fontId="83" fillId="0" borderId="0"/>
    <xf numFmtId="40" fontId="83" fillId="0" borderId="0"/>
    <xf numFmtId="0" fontId="83" fillId="0" borderId="0"/>
    <xf numFmtId="0" fontId="83" fillId="0" borderId="0"/>
    <xf numFmtId="40" fontId="81" fillId="0" borderId="18">
      <alignment horizontal="right"/>
    </xf>
    <xf numFmtId="49" fontId="81" fillId="0" borderId="0">
      <alignment horizontal="left"/>
    </xf>
    <xf numFmtId="49" fontId="11" fillId="0" borderId="0"/>
    <xf numFmtId="49" fontId="81" fillId="0" borderId="0">
      <alignment horizontal="left"/>
    </xf>
    <xf numFmtId="174" fontId="81" fillId="0" borderId="18">
      <alignment horizontal="right"/>
    </xf>
    <xf numFmtId="49" fontId="81"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1" borderId="52"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92" fillId="0" borderId="0" applyNumberFormat="0" applyFill="0" applyBorder="0" applyAlignment="0" applyProtection="0"/>
    <xf numFmtId="0" fontId="33" fillId="53"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7"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2" borderId="0" applyNumberFormat="0" applyBorder="0" applyAlignment="0" applyProtection="0"/>
    <xf numFmtId="0" fontId="33" fillId="63" borderId="0" applyNumberFormat="0" applyBorder="0" applyAlignment="0" applyProtection="0"/>
    <xf numFmtId="0" fontId="33" fillId="65" borderId="0" applyNumberFormat="0" applyBorder="0" applyAlignment="0" applyProtection="0"/>
    <xf numFmtId="0" fontId="33" fillId="66" borderId="0" applyNumberFormat="0" applyBorder="0" applyAlignment="0" applyProtection="0"/>
    <xf numFmtId="0" fontId="33" fillId="68" borderId="0" applyNumberFormat="0" applyBorder="0" applyAlignment="0" applyProtection="0"/>
    <xf numFmtId="0" fontId="33" fillId="69" borderId="0" applyNumberFormat="0" applyBorder="0" applyAlignment="0" applyProtection="0"/>
    <xf numFmtId="0" fontId="34" fillId="53"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54" borderId="0" applyNumberFormat="0" applyBorder="0" applyAlignment="0" applyProtection="0"/>
    <xf numFmtId="0" fontId="34" fillId="57" borderId="0" applyNumberFormat="0" applyBorder="0" applyAlignment="0" applyProtection="0"/>
    <xf numFmtId="0" fontId="34" fillId="60" borderId="0" applyNumberFormat="0" applyBorder="0" applyAlignment="0" applyProtection="0"/>
    <xf numFmtId="0" fontId="34" fillId="63" borderId="0" applyNumberFormat="0" applyBorder="0" applyAlignment="0" applyProtection="0"/>
    <xf numFmtId="0" fontId="34" fillId="66" borderId="0" applyNumberFormat="0" applyBorder="0" applyAlignment="0" applyProtection="0"/>
    <xf numFmtId="0" fontId="34" fillId="69" borderId="0" applyNumberFormat="0" applyBorder="0" applyAlignment="0" applyProtection="0"/>
    <xf numFmtId="0" fontId="79" fillId="55" borderId="0" applyNumberFormat="0" applyBorder="0" applyAlignment="0" applyProtection="0"/>
    <xf numFmtId="0" fontId="93" fillId="55" borderId="0" applyNumberFormat="0" applyBorder="0" applyAlignment="0" applyProtection="0"/>
    <xf numFmtId="0" fontId="79" fillId="58" borderId="0" applyNumberFormat="0" applyBorder="0" applyAlignment="0" applyProtection="0"/>
    <xf numFmtId="0" fontId="93" fillId="58" borderId="0" applyNumberFormat="0" applyBorder="0" applyAlignment="0" applyProtection="0"/>
    <xf numFmtId="0" fontId="79" fillId="61" borderId="0" applyNumberFormat="0" applyBorder="0" applyAlignment="0" applyProtection="0"/>
    <xf numFmtId="0" fontId="93" fillId="61" borderId="0" applyNumberFormat="0" applyBorder="0" applyAlignment="0" applyProtection="0"/>
    <xf numFmtId="0" fontId="79" fillId="64" borderId="0" applyNumberFormat="0" applyBorder="0" applyAlignment="0" applyProtection="0"/>
    <xf numFmtId="0" fontId="93" fillId="64" borderId="0" applyNumberFormat="0" applyBorder="0" applyAlignment="0" applyProtection="0"/>
    <xf numFmtId="0" fontId="79" fillId="67" borderId="0" applyNumberFormat="0" applyBorder="0" applyAlignment="0" applyProtection="0"/>
    <xf numFmtId="0" fontId="93" fillId="67" borderId="0" applyNumberFormat="0" applyBorder="0" applyAlignment="0" applyProtection="0"/>
    <xf numFmtId="0" fontId="79" fillId="70" borderId="0" applyNumberFormat="0" applyBorder="0" applyAlignment="0" applyProtection="0"/>
    <xf numFmtId="0" fontId="93" fillId="70" borderId="0" applyNumberFormat="0" applyBorder="0" applyAlignment="0" applyProtection="0"/>
    <xf numFmtId="0" fontId="93" fillId="42" borderId="0" applyNumberFormat="0" applyBorder="0" applyAlignment="0" applyProtection="0"/>
    <xf numFmtId="0" fontId="93" fillId="42" borderId="0" applyNumberFormat="0" applyBorder="0" applyAlignment="0" applyProtection="0"/>
    <xf numFmtId="0" fontId="93" fillId="43" borderId="0" applyNumberFormat="0" applyBorder="0" applyAlignment="0" applyProtection="0"/>
    <xf numFmtId="0" fontId="93" fillId="43" borderId="0" applyNumberFormat="0" applyBorder="0" applyAlignment="0" applyProtection="0"/>
    <xf numFmtId="0" fontId="93" fillId="44" borderId="0" applyNumberFormat="0" applyBorder="0" applyAlignment="0" applyProtection="0"/>
    <xf numFmtId="0" fontId="93" fillId="44" borderId="0" applyNumberFormat="0" applyBorder="0" applyAlignment="0" applyProtection="0"/>
    <xf numFmtId="0" fontId="93" fillId="45" borderId="0" applyNumberFormat="0" applyBorder="0" applyAlignment="0" applyProtection="0"/>
    <xf numFmtId="0" fontId="93" fillId="45" borderId="0" applyNumberFormat="0" applyBorder="0" applyAlignment="0" applyProtection="0"/>
    <xf numFmtId="0" fontId="93" fillId="46" borderId="0" applyNumberFormat="0" applyBorder="0" applyAlignment="0" applyProtection="0"/>
    <xf numFmtId="0" fontId="93" fillId="46" borderId="0" applyNumberFormat="0" applyBorder="0" applyAlignment="0" applyProtection="0"/>
    <xf numFmtId="0" fontId="93" fillId="47" borderId="0" applyNumberFormat="0" applyBorder="0" applyAlignment="0" applyProtection="0"/>
    <xf numFmtId="0" fontId="93" fillId="47" borderId="0" applyNumberFormat="0" applyBorder="0" applyAlignment="0" applyProtection="0"/>
    <xf numFmtId="0" fontId="94" fillId="36" borderId="0" applyNumberFormat="0" applyBorder="0" applyAlignment="0" applyProtection="0"/>
    <xf numFmtId="0" fontId="95" fillId="39" borderId="48" applyNumberFormat="0" applyAlignment="0" applyProtection="0"/>
    <xf numFmtId="0" fontId="96" fillId="40" borderId="5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7" fillId="0" borderId="0" applyNumberFormat="0" applyFill="0" applyBorder="0" applyAlignment="0" applyProtection="0"/>
    <xf numFmtId="0" fontId="98" fillId="35" borderId="0" applyNumberFormat="0" applyBorder="0" applyAlignment="0" applyProtection="0"/>
    <xf numFmtId="0" fontId="99" fillId="0" borderId="45" applyNumberFormat="0" applyFill="0" applyAlignment="0" applyProtection="0"/>
    <xf numFmtId="0" fontId="100" fillId="0" borderId="46" applyNumberFormat="0" applyFill="0" applyAlignment="0" applyProtection="0"/>
    <xf numFmtId="0" fontId="15" fillId="0" borderId="56" applyNumberFormat="0" applyFill="0" applyAlignment="0" applyProtection="0"/>
    <xf numFmtId="0" fontId="15" fillId="0" borderId="56" applyNumberFormat="0" applyFill="0" applyAlignment="0" applyProtection="0"/>
    <xf numFmtId="0" fontId="101" fillId="0" borderId="47" applyNumberFormat="0" applyFill="0" applyAlignment="0" applyProtection="0"/>
    <xf numFmtId="0" fontId="101" fillId="0" borderId="0" applyNumberFormat="0" applyFill="0" applyBorder="0" applyAlignment="0" applyProtection="0"/>
    <xf numFmtId="0" fontId="102" fillId="38" borderId="48" applyNumberFormat="0" applyAlignment="0" applyProtection="0"/>
    <xf numFmtId="0" fontId="103" fillId="0" borderId="50" applyNumberFormat="0" applyFill="0" applyAlignment="0" applyProtection="0"/>
    <xf numFmtId="0" fontId="104" fillId="37"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1" borderId="52" applyNumberFormat="0" applyFont="0" applyAlignment="0" applyProtection="0"/>
    <xf numFmtId="0" fontId="105" fillId="39" borderId="49" applyNumberFormat="0" applyAlignment="0" applyProtection="0"/>
    <xf numFmtId="9" fontId="6" fillId="0" borderId="0" applyFont="0" applyFill="0" applyBorder="0" applyAlignment="0" applyProtection="0"/>
    <xf numFmtId="0" fontId="106" fillId="0" borderId="0" applyNumberFormat="0" applyFill="0" applyBorder="0" applyAlignment="0" applyProtection="0"/>
    <xf numFmtId="0" fontId="107" fillId="0" borderId="53" applyNumberFormat="0" applyFill="0" applyAlignment="0" applyProtection="0"/>
    <xf numFmtId="0" fontId="108" fillId="0" borderId="0" applyNumberFormat="0" applyFill="0" applyBorder="0" applyAlignment="0" applyProtection="0"/>
    <xf numFmtId="0" fontId="111" fillId="0" borderId="0"/>
    <xf numFmtId="43" fontId="112" fillId="0" borderId="0" applyFont="0" applyFill="0" applyBorder="0" applyAlignment="0" applyProtection="0"/>
    <xf numFmtId="0" fontId="112"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xf numFmtId="0" fontId="64" fillId="0" borderId="0"/>
    <xf numFmtId="0" fontId="64" fillId="0" borderId="0"/>
    <xf numFmtId="0" fontId="64" fillId="0" borderId="0"/>
    <xf numFmtId="0" fontId="65" fillId="0" borderId="0"/>
    <xf numFmtId="0" fontId="65" fillId="0" borderId="0"/>
    <xf numFmtId="0" fontId="65" fillId="0" borderId="0"/>
    <xf numFmtId="0" fontId="65" fillId="0" borderId="0"/>
    <xf numFmtId="0" fontId="65" fillId="0" borderId="0"/>
    <xf numFmtId="0" fontId="64"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2" fillId="0" borderId="0"/>
    <xf numFmtId="0" fontId="1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1" fillId="0" borderId="0"/>
    <xf numFmtId="43" fontId="111" fillId="0" borderId="0" applyFont="0" applyFill="0" applyBorder="0" applyAlignment="0" applyProtection="0"/>
    <xf numFmtId="0" fontId="111" fillId="0" borderId="0"/>
    <xf numFmtId="0" fontId="123" fillId="0" borderId="0"/>
    <xf numFmtId="0" fontId="33" fillId="0" borderId="0"/>
    <xf numFmtId="0" fontId="123" fillId="0" borderId="0"/>
    <xf numFmtId="43" fontId="111" fillId="0" borderId="0" applyFont="0" applyFill="0" applyBorder="0" applyAlignment="0" applyProtection="0"/>
    <xf numFmtId="0" fontId="111" fillId="0" borderId="0"/>
    <xf numFmtId="0" fontId="111" fillId="0" borderId="0"/>
    <xf numFmtId="0" fontId="111" fillId="0" borderId="0"/>
    <xf numFmtId="0" fontId="124" fillId="0" borderId="0"/>
    <xf numFmtId="0" fontId="124" fillId="0" borderId="0"/>
    <xf numFmtId="0" fontId="125" fillId="0" borderId="0"/>
    <xf numFmtId="0" fontId="124" fillId="0" borderId="0"/>
    <xf numFmtId="0" fontId="123" fillId="0" borderId="0"/>
    <xf numFmtId="0" fontId="124"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3" fillId="0" borderId="0"/>
    <xf numFmtId="0" fontId="123" fillId="0" borderId="0"/>
    <xf numFmtId="0" fontId="124" fillId="0" borderId="0"/>
    <xf numFmtId="0" fontId="123" fillId="0" borderId="0"/>
    <xf numFmtId="0" fontId="123"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5" borderId="7" applyNumberFormat="0" applyFont="0" applyAlignment="0" applyProtection="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3" fillId="0" borderId="0"/>
    <xf numFmtId="0" fontId="125" fillId="0" borderId="0"/>
    <xf numFmtId="0" fontId="123" fillId="0" borderId="0"/>
    <xf numFmtId="0" fontId="125" fillId="0" borderId="0"/>
    <xf numFmtId="0" fontId="123"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26" fillId="0" borderId="0"/>
    <xf numFmtId="0" fontId="124" fillId="0" borderId="0"/>
    <xf numFmtId="0" fontId="124" fillId="0" borderId="0"/>
    <xf numFmtId="0" fontId="12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5" fillId="0" borderId="0"/>
    <xf numFmtId="0" fontId="125"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6"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1" borderId="52"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1" borderId="52"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1" borderId="52"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1" fillId="0" borderId="0"/>
    <xf numFmtId="43" fontId="111" fillId="0" borderId="0" applyFont="0" applyFill="0" applyBorder="0" applyAlignment="0" applyProtection="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1" fillId="0" borderId="0"/>
    <xf numFmtId="0" fontId="158" fillId="0" borderId="0"/>
    <xf numFmtId="0" fontId="161" fillId="0" borderId="0"/>
    <xf numFmtId="43" fontId="161" fillId="0" borderId="0" applyFont="0" applyFill="0" applyBorder="0" applyAlignment="0" applyProtection="0"/>
    <xf numFmtId="44" fontId="16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3" fontId="6" fillId="0" borderId="0"/>
  </cellStyleXfs>
  <cellXfs count="661">
    <xf numFmtId="0" fontId="0" fillId="0" borderId="0" xfId="0"/>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0"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164" fontId="56" fillId="23" borderId="22"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39" fillId="23" borderId="24" xfId="0" applyNumberFormat="1" applyFont="1" applyFill="1" applyBorder="1" applyAlignment="1" applyProtection="1">
      <alignment horizontal="center" vertical="center"/>
    </xf>
    <xf numFmtId="0" fontId="39" fillId="0" borderId="25" xfId="0" applyNumberFormat="1" applyFont="1" applyFill="1" applyBorder="1" applyAlignment="1" applyProtection="1">
      <alignment horizontal="center" vertical="center"/>
    </xf>
    <xf numFmtId="0" fontId="49" fillId="24" borderId="20" xfId="0" applyFont="1" applyFill="1" applyBorder="1" applyAlignment="1" applyProtection="1">
      <alignment horizontal="center"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56" fillId="0" borderId="0" xfId="0" applyFont="1" applyProtection="1"/>
    <xf numFmtId="0" fontId="56" fillId="23" borderId="22" xfId="0" applyNumberFormat="1" applyFont="1" applyFill="1" applyBorder="1" applyAlignment="1" applyProtection="1">
      <alignment horizontal="left" vertical="center" wrapText="1"/>
    </xf>
    <xf numFmtId="0" fontId="56" fillId="0" borderId="30" xfId="0" applyNumberFormat="1" applyFont="1" applyFill="1" applyBorder="1" applyAlignment="1" applyProtection="1">
      <alignment horizontal="left" vertical="center" wrapText="1"/>
    </xf>
    <xf numFmtId="49" fontId="0" fillId="0" borderId="32" xfId="0" applyNumberFormat="1" applyFont="1" applyFill="1" applyBorder="1" applyAlignment="1">
      <alignment horizontal="center"/>
    </xf>
    <xf numFmtId="49" fontId="0" fillId="0" borderId="31" xfId="0" applyNumberFormat="1" applyFont="1" applyFill="1" applyBorder="1" applyAlignment="1">
      <alignment horizontal="center"/>
    </xf>
    <xf numFmtId="0" fontId="0" fillId="0" borderId="0" xfId="0" applyFont="1" applyFill="1" applyAlignment="1" applyProtection="1">
      <alignment vertical="center" wrapText="1"/>
      <protection locked="0"/>
    </xf>
    <xf numFmtId="164" fontId="50" fillId="25" borderId="0" xfId="439" applyNumberFormat="1" applyFont="1" applyFill="1" applyAlignment="1" applyProtection="1">
      <alignment horizontal="center"/>
    </xf>
    <xf numFmtId="0" fontId="59" fillId="0" borderId="0" xfId="0" applyFont="1" applyAlignment="1" applyProtection="1">
      <alignment horizontal="center" vertical="center" wrapText="1"/>
    </xf>
    <xf numFmtId="164" fontId="56" fillId="22" borderId="22" xfId="439"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8" xfId="439" applyNumberFormat="1" applyFont="1" applyFill="1" applyBorder="1" applyAlignment="1" applyProtection="1">
      <alignment horizontal="center" vertical="center" wrapText="1"/>
    </xf>
    <xf numFmtId="39" fontId="56" fillId="23" borderId="27"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0" borderId="0" xfId="0" applyNumberFormat="1" applyFont="1" applyFill="1" applyBorder="1" applyAlignment="1" applyProtection="1">
      <alignment horizontal="center" wrapText="1"/>
    </xf>
    <xf numFmtId="0" fontId="39" fillId="31" borderId="24" xfId="0" applyNumberFormat="1" applyFont="1" applyFill="1" applyBorder="1" applyAlignment="1" applyProtection="1">
      <alignment horizontal="center" vertical="center"/>
    </xf>
    <xf numFmtId="0" fontId="0" fillId="31" borderId="22" xfId="0" applyFont="1" applyFill="1" applyBorder="1" applyAlignment="1" applyProtection="1">
      <alignment vertical="center" wrapText="1"/>
    </xf>
    <xf numFmtId="0" fontId="59" fillId="31" borderId="0" xfId="0" applyFont="1" applyFill="1" applyAlignment="1" applyProtection="1">
      <alignment horizontal="center" vertical="center" wrapText="1"/>
    </xf>
    <xf numFmtId="0" fontId="0" fillId="0" borderId="0" xfId="0" applyFont="1" applyProtection="1">
      <protection locked="0"/>
    </xf>
    <xf numFmtId="0" fontId="52" fillId="0" borderId="24" xfId="0" applyNumberFormat="1" applyFont="1" applyFill="1" applyBorder="1" applyAlignment="1" applyProtection="1">
      <alignment horizontal="left" vertical="center" wrapText="1"/>
    </xf>
    <xf numFmtId="0" fontId="41" fillId="0" borderId="24" xfId="0" applyNumberFormat="1" applyFont="1" applyFill="1" applyBorder="1" applyAlignment="1" applyProtection="1">
      <alignment horizontal="left" vertical="center" wrapText="1"/>
    </xf>
    <xf numFmtId="41" fontId="62" fillId="0" borderId="0" xfId="0" applyNumberFormat="1" applyFont="1" applyFill="1" applyAlignment="1" applyProtection="1">
      <alignment wrapText="1"/>
    </xf>
    <xf numFmtId="0" fontId="56" fillId="0" borderId="22" xfId="439" applyNumberFormat="1" applyFont="1" applyFill="1" applyBorder="1" applyAlignment="1" applyProtection="1">
      <alignment horizontal="center" vertical="center" wrapText="1"/>
    </xf>
    <xf numFmtId="37" fontId="57" fillId="32" borderId="27" xfId="439" applyNumberFormat="1" applyFont="1" applyFill="1" applyBorder="1" applyAlignment="1" applyProtection="1">
      <alignment horizontal="center" vertical="center" wrapText="1"/>
    </xf>
    <xf numFmtId="37" fontId="39" fillId="0" borderId="27" xfId="439" applyNumberFormat="1" applyFont="1" applyFill="1" applyBorder="1" applyAlignment="1" applyProtection="1">
      <alignment horizontal="center" vertical="center" wrapText="1"/>
    </xf>
    <xf numFmtId="37" fontId="57" fillId="0" borderId="27" xfId="439" applyNumberFormat="1" applyFont="1" applyFill="1" applyBorder="1" applyAlignment="1" applyProtection="1">
      <alignment horizontal="center" vertical="center" wrapText="1"/>
    </xf>
    <xf numFmtId="165" fontId="56" fillId="29" borderId="22"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4" xfId="0" applyNumberFormat="1" applyFont="1" applyFill="1" applyBorder="1" applyAlignment="1" applyProtection="1">
      <alignment horizontal="left" vertical="center" wrapText="1"/>
    </xf>
    <xf numFmtId="169" fontId="39" fillId="0" borderId="0" xfId="439" applyNumberFormat="1" applyFont="1" applyFill="1" applyAlignment="1" applyProtection="1">
      <alignment horizontal="center" vertical="center"/>
      <protection locked="0"/>
    </xf>
    <xf numFmtId="170" fontId="56" fillId="0" borderId="28" xfId="439" applyNumberFormat="1" applyFont="1" applyFill="1" applyBorder="1" applyAlignment="1" applyProtection="1">
      <alignment horizontal="center" vertical="center" wrapText="1"/>
    </xf>
    <xf numFmtId="171" fontId="56" fillId="0" borderId="22" xfId="439" applyNumberFormat="1" applyFont="1" applyFill="1" applyBorder="1" applyAlignment="1" applyProtection="1">
      <alignment horizontal="center" vertical="center" wrapText="1"/>
    </xf>
    <xf numFmtId="0" fontId="39" fillId="0" borderId="23" xfId="0" applyNumberFormat="1" applyFont="1" applyFill="1" applyBorder="1" applyAlignment="1" applyProtection="1">
      <alignment horizontal="center" vertical="center"/>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56" fillId="29" borderId="42" xfId="439" applyNumberFormat="1" applyFont="1" applyFill="1" applyBorder="1" applyAlignment="1" applyProtection="1">
      <alignment horizontal="center" vertical="center" wrapText="1"/>
      <protection locked="0"/>
    </xf>
    <xf numFmtId="39" fontId="56" fillId="0" borderId="26" xfId="439" applyNumberFormat="1" applyFont="1" applyFill="1" applyBorder="1" applyAlignment="1" applyProtection="1">
      <alignment horizontal="center" vertical="center" wrapText="1"/>
    </xf>
    <xf numFmtId="164" fontId="56" fillId="0" borderId="44" xfId="439" applyNumberFormat="1" applyFont="1" applyFill="1" applyBorder="1" applyAlignment="1" applyProtection="1">
      <alignment horizontal="center" vertical="center" wrapText="1"/>
    </xf>
    <xf numFmtId="0" fontId="39" fillId="31" borderId="25" xfId="0" applyNumberFormat="1" applyFont="1" applyFill="1" applyBorder="1" applyAlignment="1" applyProtection="1">
      <alignment horizontal="center" vertical="center"/>
    </xf>
    <xf numFmtId="0" fontId="0" fillId="31" borderId="30" xfId="0" applyFont="1" applyFill="1" applyBorder="1" applyAlignment="1" applyProtection="1">
      <alignment vertical="center" wrapText="1"/>
    </xf>
    <xf numFmtId="164" fontId="56" fillId="29" borderId="43" xfId="439" applyNumberFormat="1" applyFont="1" applyFill="1" applyBorder="1" applyAlignment="1" applyProtection="1">
      <alignment horizontal="center" vertical="center" wrapText="1"/>
      <protection locked="0"/>
    </xf>
    <xf numFmtId="0" fontId="56" fillId="23" borderId="30" xfId="0" applyNumberFormat="1" applyFont="1" applyFill="1" applyBorder="1" applyAlignment="1" applyProtection="1">
      <alignment horizontal="left" vertical="center" wrapText="1"/>
    </xf>
    <xf numFmtId="0" fontId="56" fillId="23" borderId="30" xfId="439" applyNumberFormat="1" applyFont="1" applyFill="1" applyBorder="1" applyAlignment="1" applyProtection="1">
      <alignment horizontal="center" vertical="center" wrapText="1"/>
    </xf>
    <xf numFmtId="37" fontId="39" fillId="23" borderId="28" xfId="439" applyNumberFormat="1" applyFont="1" applyFill="1" applyBorder="1" applyAlignment="1" applyProtection="1">
      <alignment horizontal="center" vertical="center" wrapText="1"/>
    </xf>
    <xf numFmtId="0" fontId="39" fillId="23" borderId="25" xfId="0" applyNumberFormat="1" applyFont="1" applyFill="1" applyBorder="1" applyAlignment="1" applyProtection="1">
      <alignment horizontal="center" vertical="center"/>
    </xf>
    <xf numFmtId="0" fontId="39" fillId="33" borderId="0" xfId="0" applyFont="1" applyFill="1" applyProtection="1"/>
    <xf numFmtId="0" fontId="0" fillId="0" borderId="34" xfId="0" applyNumberFormat="1" applyFont="1" applyFill="1" applyBorder="1" applyAlignment="1" applyProtection="1">
      <alignment horizontal="left" vertical="center" wrapText="1"/>
    </xf>
    <xf numFmtId="0" fontId="0" fillId="33" borderId="22" xfId="0" applyFont="1" applyFill="1" applyBorder="1" applyAlignment="1" applyProtection="1">
      <alignment vertical="center" wrapText="1"/>
    </xf>
    <xf numFmtId="0" fontId="39" fillId="33" borderId="41" xfId="0" applyNumberFormat="1" applyFont="1" applyFill="1" applyBorder="1" applyAlignment="1" applyProtection="1">
      <alignment horizontal="center" vertical="center"/>
    </xf>
    <xf numFmtId="0" fontId="56" fillId="0" borderId="24" xfId="0" applyNumberFormat="1" applyFont="1" applyFill="1" applyBorder="1" applyAlignment="1" applyProtection="1">
      <alignment horizontal="left" vertical="center" wrapText="1"/>
    </xf>
    <xf numFmtId="0" fontId="0" fillId="23" borderId="22" xfId="0" applyFont="1" applyFill="1" applyBorder="1" applyAlignment="1" applyProtection="1">
      <alignment vertical="center" wrapText="1"/>
    </xf>
    <xf numFmtId="41" fontId="63" fillId="0" borderId="0" xfId="0" applyNumberFormat="1" applyFont="1" applyFill="1" applyAlignment="1" applyProtection="1">
      <alignment wrapText="1"/>
    </xf>
    <xf numFmtId="164" fontId="56" fillId="22" borderId="22" xfId="439" applyNumberFormat="1" applyFont="1" applyFill="1" applyBorder="1" applyAlignment="1" applyProtection="1">
      <alignment horizontal="center" vertical="center" wrapText="1"/>
      <protection locked="0"/>
    </xf>
    <xf numFmtId="39" fontId="56" fillId="22" borderId="27" xfId="439" applyNumberFormat="1" applyFont="1" applyFill="1" applyBorder="1" applyAlignment="1" applyProtection="1">
      <alignment horizontal="center" vertical="center" wrapText="1"/>
    </xf>
    <xf numFmtId="164" fontId="56" fillId="22" borderId="28" xfId="439" applyNumberFormat="1" applyFont="1" applyFill="1" applyBorder="1" applyAlignment="1" applyProtection="1">
      <alignment horizontal="center" vertical="center" wrapText="1"/>
    </xf>
    <xf numFmtId="0" fontId="39" fillId="22" borderId="23" xfId="0" applyNumberFormat="1" applyFont="1" applyFill="1" applyBorder="1" applyAlignment="1" applyProtection="1">
      <alignment horizontal="center" vertical="center"/>
    </xf>
    <xf numFmtId="164" fontId="56" fillId="29" borderId="30"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1" fontId="56" fillId="22" borderId="29"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 fontId="56" fillId="23" borderId="30" xfId="439" applyNumberFormat="1" applyFont="1" applyFill="1" applyBorder="1" applyAlignment="1" applyProtection="1">
      <alignment horizontal="center" vertical="center" wrapText="1"/>
    </xf>
    <xf numFmtId="3" fontId="56" fillId="23" borderId="22" xfId="439" applyNumberFormat="1" applyFont="1" applyFill="1" applyBorder="1" applyAlignment="1" applyProtection="1">
      <alignment horizontal="center" vertical="center" wrapText="1"/>
    </xf>
    <xf numFmtId="3" fontId="56" fillId="0" borderId="29"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1" fillId="0" borderId="0" xfId="0" applyFont="1" applyProtection="1"/>
    <xf numFmtId="0" fontId="39" fillId="0" borderId="55"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0" fontId="0" fillId="0" borderId="0" xfId="0" applyAlignment="1">
      <alignment horizontal="center"/>
    </xf>
    <xf numFmtId="0" fontId="0" fillId="0" borderId="59" xfId="0" applyNumberFormat="1" applyFont="1" applyFill="1" applyBorder="1" applyAlignment="1">
      <alignment horizontal="center"/>
    </xf>
    <xf numFmtId="0" fontId="79" fillId="0" borderId="0" xfId="0" applyFont="1" applyAlignment="1">
      <alignment horizontal="center"/>
    </xf>
    <xf numFmtId="0" fontId="39" fillId="0" borderId="23" xfId="0" applyFont="1" applyBorder="1" applyAlignment="1">
      <alignment horizontal="center" vertical="center"/>
    </xf>
    <xf numFmtId="0" fontId="39" fillId="0" borderId="0" xfId="0" applyFont="1" applyAlignment="1">
      <alignment vertical="center"/>
    </xf>
    <xf numFmtId="0" fontId="39" fillId="72" borderId="62" xfId="0" applyNumberFormat="1" applyFont="1" applyFill="1" applyBorder="1" applyAlignment="1" applyProtection="1">
      <alignment horizontal="center" vertical="center"/>
    </xf>
    <xf numFmtId="0" fontId="0" fillId="71" borderId="0" xfId="0" applyFill="1"/>
    <xf numFmtId="0" fontId="115" fillId="71" borderId="0" xfId="0" applyFont="1" applyFill="1" applyAlignment="1">
      <alignment vertical="center" wrapText="1"/>
    </xf>
    <xf numFmtId="0" fontId="46" fillId="71" borderId="0" xfId="0" applyFont="1" applyFill="1" applyAlignment="1">
      <alignment horizontal="justify" vertical="center"/>
    </xf>
    <xf numFmtId="0" fontId="120" fillId="74" borderId="0" xfId="0" applyFont="1" applyFill="1" applyAlignment="1">
      <alignment vertical="center"/>
    </xf>
    <xf numFmtId="0" fontId="59" fillId="0" borderId="43" xfId="0" applyFont="1" applyFill="1" applyBorder="1" applyAlignment="1" applyProtection="1">
      <alignment horizontal="center" vertical="center" wrapText="1"/>
    </xf>
    <xf numFmtId="0" fontId="59" fillId="31" borderId="43" xfId="0" applyFont="1" applyFill="1" applyBorder="1" applyAlignment="1" applyProtection="1">
      <alignment horizontal="center" vertical="center" wrapText="1"/>
    </xf>
    <xf numFmtId="0" fontId="56" fillId="30" borderId="24" xfId="0" applyNumberFormat="1" applyFont="1" applyFill="1" applyBorder="1" applyAlignment="1" applyProtection="1">
      <alignment horizontal="left" vertical="center" wrapText="1"/>
    </xf>
    <xf numFmtId="0" fontId="41" fillId="30" borderId="64" xfId="0" applyFont="1" applyFill="1" applyBorder="1" applyAlignment="1">
      <alignment wrapText="1"/>
    </xf>
    <xf numFmtId="14" fontId="41" fillId="30" borderId="64" xfId="0" applyNumberFormat="1" applyFont="1" applyFill="1" applyBorder="1" applyAlignment="1">
      <alignment wrapText="1"/>
    </xf>
    <xf numFmtId="0" fontId="39" fillId="30" borderId="62" xfId="0" applyNumberFormat="1" applyFont="1" applyFill="1" applyBorder="1" applyAlignment="1" applyProtection="1">
      <alignment horizontal="center" vertical="center"/>
    </xf>
    <xf numFmtId="49" fontId="56" fillId="0" borderId="22" xfId="439" applyNumberFormat="1" applyFont="1" applyFill="1" applyBorder="1" applyAlignment="1" applyProtection="1">
      <alignment horizontal="center" vertical="center" wrapText="1"/>
    </xf>
    <xf numFmtId="0" fontId="116" fillId="71" borderId="0" xfId="0" applyFont="1" applyFill="1" applyAlignment="1">
      <alignment horizontal="left" vertical="center" wrapText="1"/>
    </xf>
    <xf numFmtId="0" fontId="33" fillId="71" borderId="0" xfId="30096" applyFill="1"/>
    <xf numFmtId="0" fontId="119" fillId="74" borderId="0" xfId="30096" applyFont="1" applyFill="1" applyAlignment="1">
      <alignment horizontal="center" vertical="center" wrapText="1"/>
    </xf>
    <xf numFmtId="0" fontId="115" fillId="71" borderId="0" xfId="30096" applyFont="1" applyFill="1" applyAlignment="1">
      <alignment vertical="center" wrapText="1"/>
    </xf>
    <xf numFmtId="0" fontId="46" fillId="71" borderId="0" xfId="30096" applyFont="1" applyFill="1" applyAlignment="1">
      <alignment vertical="center" wrapText="1"/>
    </xf>
    <xf numFmtId="0" fontId="120" fillId="74" borderId="0" xfId="30096" applyFont="1" applyFill="1" applyAlignment="1">
      <alignment vertical="center"/>
    </xf>
    <xf numFmtId="0" fontId="0" fillId="0" borderId="0" xfId="0"/>
    <xf numFmtId="172" fontId="39" fillId="29" borderId="0" xfId="439" applyNumberFormat="1" applyFont="1" applyFill="1" applyAlignment="1" applyProtection="1">
      <alignment horizontal="center" vertical="center"/>
      <protection locked="0"/>
    </xf>
    <xf numFmtId="0" fontId="39" fillId="0" borderId="41" xfId="0" applyNumberFormat="1" applyFont="1" applyFill="1" applyBorder="1" applyAlignment="1" applyProtection="1">
      <alignment horizontal="center" vertical="center"/>
    </xf>
    <xf numFmtId="0" fontId="39" fillId="0" borderId="0" xfId="0" applyFont="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0" fillId="0" borderId="43" xfId="0" applyNumberFormat="1" applyFont="1" applyFill="1" applyBorder="1" applyAlignment="1" applyProtection="1">
      <alignment horizontal="left" vertical="center" wrapText="1"/>
    </xf>
    <xf numFmtId="0" fontId="0" fillId="0" borderId="43" xfId="0" applyNumberFormat="1" applyFont="1" applyFill="1" applyBorder="1" applyAlignment="1" applyProtection="1">
      <alignment horizontal="center" vertical="center"/>
    </xf>
    <xf numFmtId="0" fontId="0" fillId="0" borderId="43" xfId="0" applyFont="1" applyFill="1" applyBorder="1" applyAlignment="1" applyProtection="1">
      <alignment vertical="center" wrapText="1"/>
    </xf>
    <xf numFmtId="0" fontId="0" fillId="0" borderId="43" xfId="0" applyFont="1" applyFill="1" applyBorder="1" applyAlignment="1" applyProtection="1">
      <alignment horizontal="left" vertical="center" wrapText="1"/>
    </xf>
    <xf numFmtId="0" fontId="0" fillId="33" borderId="0" xfId="0" applyNumberFormat="1" applyFont="1" applyFill="1" applyBorder="1" applyAlignment="1" applyProtection="1">
      <alignment horizontal="left" vertical="center" wrapText="1"/>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23" xfId="0" applyFont="1" applyFill="1" applyBorder="1" applyAlignment="1">
      <alignment horizontal="center" vertical="center"/>
    </xf>
    <xf numFmtId="0" fontId="39" fillId="0" borderId="43"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62" xfId="0" applyFont="1" applyFill="1" applyBorder="1" applyAlignment="1">
      <alignment horizontal="center" vertical="center"/>
    </xf>
    <xf numFmtId="0" fontId="67" fillId="0" borderId="0" xfId="0" applyFont="1" applyFill="1"/>
    <xf numFmtId="39" fontId="56" fillId="0" borderId="43" xfId="439" applyNumberFormat="1" applyFont="1" applyFill="1" applyBorder="1" applyAlignment="1" applyProtection="1">
      <alignment horizontal="center" vertical="center" wrapText="1"/>
    </xf>
    <xf numFmtId="0" fontId="60" fillId="0" borderId="0" xfId="0" applyNumberFormat="1" applyFont="1" applyFill="1" applyAlignment="1" applyProtection="1">
      <alignment horizontal="left" vertical="center" wrapText="1"/>
    </xf>
    <xf numFmtId="0" fontId="56" fillId="33" borderId="24" xfId="0" applyNumberFormat="1" applyFont="1" applyFill="1" applyBorder="1" applyAlignment="1" applyProtection="1">
      <alignment horizontal="left" vertical="center" wrapText="1"/>
    </xf>
    <xf numFmtId="0" fontId="0" fillId="0" borderId="22" xfId="0" applyNumberFormat="1" applyFont="1" applyFill="1" applyBorder="1" applyAlignment="1" applyProtection="1">
      <alignment horizontal="left" vertical="center" wrapText="1"/>
    </xf>
    <xf numFmtId="0" fontId="0" fillId="0" borderId="24"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4" xfId="0" applyNumberFormat="1" applyFont="1" applyFill="1" applyBorder="1" applyAlignment="1" applyProtection="1">
      <alignment horizontal="center" vertical="center" wrapText="1"/>
    </xf>
    <xf numFmtId="0" fontId="60" fillId="0" borderId="43" xfId="0" applyNumberFormat="1" applyFont="1" applyFill="1" applyBorder="1" applyAlignment="1" applyProtection="1">
      <alignment horizontal="left" vertical="center" wrapText="1"/>
    </xf>
    <xf numFmtId="0" fontId="56" fillId="0" borderId="27" xfId="0" applyNumberFormat="1" applyFont="1" applyFill="1" applyBorder="1" applyAlignment="1" applyProtection="1">
      <alignment horizontal="left" vertical="center" wrapText="1"/>
    </xf>
    <xf numFmtId="0" fontId="39" fillId="0" borderId="43" xfId="0" applyNumberFormat="1" applyFont="1" applyFill="1" applyBorder="1" applyAlignment="1" applyProtection="1">
      <alignment horizontal="center" vertical="center"/>
    </xf>
    <xf numFmtId="164" fontId="56" fillId="0" borderId="43"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2" xfId="0" applyFont="1" applyFill="1" applyBorder="1" applyAlignment="1" applyProtection="1">
      <alignment vertical="center" wrapText="1"/>
    </xf>
    <xf numFmtId="0" fontId="39" fillId="0" borderId="24" xfId="0" applyNumberFormat="1" applyFont="1" applyFill="1" applyBorder="1" applyAlignment="1" applyProtection="1">
      <alignment horizontal="center" vertical="center"/>
    </xf>
    <xf numFmtId="164" fontId="56" fillId="0" borderId="28" xfId="439" applyNumberFormat="1" applyFont="1" applyFill="1" applyBorder="1" applyAlignment="1" applyProtection="1">
      <alignment horizontal="center" vertical="center" wrapText="1"/>
    </xf>
    <xf numFmtId="164" fontId="56" fillId="0" borderId="22" xfId="439" applyNumberFormat="1" applyFont="1" applyFill="1" applyBorder="1" applyAlignment="1" applyProtection="1">
      <alignment horizontal="center" vertical="center" wrapText="1"/>
    </xf>
    <xf numFmtId="0" fontId="56" fillId="0" borderId="22" xfId="0" applyNumberFormat="1" applyFont="1" applyFill="1" applyBorder="1" applyAlignment="1" applyProtection="1">
      <alignment horizontal="left" vertical="center" wrapText="1"/>
    </xf>
    <xf numFmtId="39" fontId="56" fillId="0" borderId="27"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3" borderId="22" xfId="0" applyNumberFormat="1" applyFont="1" applyFill="1" applyBorder="1" applyAlignment="1" applyProtection="1">
      <alignment horizontal="left" vertical="center" wrapText="1"/>
    </xf>
    <xf numFmtId="164" fontId="56" fillId="29" borderId="22" xfId="439" applyNumberFormat="1" applyFont="1" applyFill="1" applyBorder="1" applyAlignment="1" applyProtection="1">
      <alignment horizontal="center" vertical="center" wrapText="1"/>
      <protection locked="0"/>
    </xf>
    <xf numFmtId="3" fontId="56" fillId="0" borderId="22" xfId="439" applyNumberFormat="1" applyFont="1" applyFill="1" applyBorder="1" applyAlignment="1" applyProtection="1">
      <alignment horizontal="center" vertical="center" wrapText="1"/>
    </xf>
    <xf numFmtId="3" fontId="56" fillId="33" borderId="22" xfId="439" applyNumberFormat="1" applyFont="1" applyFill="1" applyBorder="1" applyAlignment="1" applyProtection="1">
      <alignment horizontal="center" vertical="center" wrapText="1"/>
    </xf>
    <xf numFmtId="0" fontId="56" fillId="22" borderId="22" xfId="439" applyNumberFormat="1" applyFont="1" applyFill="1" applyBorder="1" applyAlignment="1" applyProtection="1">
      <alignment horizontal="center" vertical="center" wrapText="1"/>
      <protection locked="0"/>
    </xf>
    <xf numFmtId="3" fontId="56" fillId="0" borderId="43" xfId="439" applyNumberFormat="1" applyFont="1" applyFill="1" applyBorder="1" applyAlignment="1" applyProtection="1">
      <alignment horizontal="center" vertical="center" wrapText="1"/>
    </xf>
    <xf numFmtId="0" fontId="56" fillId="0" borderId="43" xfId="0" applyNumberFormat="1" applyFont="1" applyFill="1" applyBorder="1" applyAlignment="1" applyProtection="1">
      <alignment horizontal="left" vertical="center" wrapText="1"/>
    </xf>
    <xf numFmtId="0" fontId="39" fillId="33" borderId="24" xfId="0" applyNumberFormat="1" applyFont="1" applyFill="1" applyBorder="1" applyAlignment="1" applyProtection="1">
      <alignment horizontal="center" vertical="center"/>
    </xf>
    <xf numFmtId="14" fontId="0" fillId="0" borderId="0" xfId="0" applyNumberFormat="1" applyFont="1" applyFill="1" applyAlignment="1" applyProtection="1">
      <alignment horizontal="center" vertical="center"/>
    </xf>
    <xf numFmtId="0" fontId="56" fillId="75" borderId="24" xfId="0" applyNumberFormat="1" applyFont="1" applyFill="1" applyBorder="1" applyAlignment="1" applyProtection="1">
      <alignment horizontal="left" vertical="center" wrapText="1"/>
    </xf>
    <xf numFmtId="0" fontId="56" fillId="75" borderId="22" xfId="0" applyNumberFormat="1" applyFont="1" applyFill="1" applyBorder="1" applyAlignment="1" applyProtection="1">
      <alignment horizontal="left" vertical="center" wrapText="1"/>
    </xf>
    <xf numFmtId="0" fontId="67" fillId="0" borderId="0" xfId="0" applyFont="1" applyAlignment="1" applyProtection="1">
      <alignment wrapText="1"/>
      <protection locked="0"/>
    </xf>
    <xf numFmtId="164" fontId="49" fillId="0" borderId="0" xfId="0" applyNumberFormat="1" applyFont="1" applyFill="1" applyAlignment="1" applyProtection="1">
      <alignment wrapText="1"/>
    </xf>
    <xf numFmtId="164" fontId="49" fillId="75" borderId="10" xfId="0" applyNumberFormat="1" applyFont="1" applyFill="1" applyBorder="1" applyAlignment="1" applyProtection="1">
      <alignment horizontal="center" vertical="center" wrapText="1"/>
    </xf>
    <xf numFmtId="0" fontId="41" fillId="75" borderId="0" xfId="0" applyFont="1" applyFill="1" applyBorder="1" applyAlignment="1">
      <alignment wrapText="1"/>
    </xf>
    <xf numFmtId="0" fontId="39" fillId="75" borderId="62" xfId="0" applyNumberFormat="1" applyFont="1" applyFill="1" applyBorder="1" applyAlignment="1" applyProtection="1">
      <alignment horizontal="center" vertical="center"/>
    </xf>
    <xf numFmtId="0" fontId="41" fillId="75" borderId="22"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0" fontId="0" fillId="0" borderId="25" xfId="0" applyNumberFormat="1" applyFont="1" applyFill="1" applyBorder="1" applyAlignment="1" applyProtection="1">
      <alignment horizontal="left" vertical="center" wrapText="1"/>
    </xf>
    <xf numFmtId="0" fontId="0" fillId="0" borderId="30" xfId="0" applyNumberFormat="1" applyFont="1" applyFill="1" applyBorder="1" applyAlignment="1" applyProtection="1">
      <alignment horizontal="left" vertical="center" wrapText="1"/>
    </xf>
    <xf numFmtId="37" fontId="0" fillId="0" borderId="28" xfId="439" applyNumberFormat="1" applyFont="1" applyBorder="1" applyAlignment="1" applyProtection="1">
      <alignment vertical="center"/>
    </xf>
    <xf numFmtId="37" fontId="0" fillId="31" borderId="28" xfId="439" applyNumberFormat="1" applyFont="1" applyFill="1" applyBorder="1" applyAlignment="1" applyProtection="1">
      <alignment vertical="center"/>
    </xf>
    <xf numFmtId="0" fontId="0" fillId="0" borderId="29" xfId="0" applyNumberFormat="1" applyFont="1" applyFill="1" applyBorder="1" applyAlignment="1" applyProtection="1">
      <alignment horizontal="left" vertical="center" wrapText="1"/>
    </xf>
    <xf numFmtId="0" fontId="0" fillId="0" borderId="43" xfId="0" applyFont="1" applyFill="1" applyBorder="1" applyProtection="1"/>
    <xf numFmtId="3" fontId="0" fillId="0" borderId="0" xfId="0" applyNumberFormat="1" applyFont="1" applyFill="1" applyProtection="1"/>
    <xf numFmtId="37" fontId="0" fillId="0" borderId="28"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2" xfId="0" applyNumberFormat="1" applyFont="1" applyFill="1" applyBorder="1" applyAlignment="1" applyProtection="1">
      <alignment horizontal="left" vertical="center" wrapText="1"/>
    </xf>
    <xf numFmtId="37" fontId="0" fillId="23" borderId="27" xfId="439" applyNumberFormat="1" applyFont="1" applyFill="1" applyBorder="1" applyAlignment="1" applyProtection="1">
      <alignment vertical="center"/>
    </xf>
    <xf numFmtId="0" fontId="0" fillId="22" borderId="43" xfId="0" applyFont="1" applyFill="1" applyBorder="1" applyAlignment="1" applyProtection="1">
      <alignment vertical="center"/>
    </xf>
    <xf numFmtId="37" fontId="0" fillId="0" borderId="26" xfId="439" applyNumberFormat="1" applyFont="1" applyFill="1" applyBorder="1" applyAlignment="1" applyProtection="1">
      <alignment vertical="center"/>
    </xf>
    <xf numFmtId="0" fontId="0" fillId="23" borderId="30" xfId="0" applyNumberFormat="1" applyFont="1" applyFill="1" applyBorder="1" applyAlignment="1" applyProtection="1">
      <alignment horizontal="left" vertical="center" wrapText="1"/>
    </xf>
    <xf numFmtId="0" fontId="0" fillId="33" borderId="24" xfId="0" applyNumberFormat="1" applyFont="1" applyFill="1" applyBorder="1" applyAlignment="1" applyProtection="1">
      <alignment horizontal="left" vertical="center" wrapText="1"/>
    </xf>
    <xf numFmtId="0" fontId="0" fillId="33" borderId="22" xfId="0" applyNumberFormat="1" applyFont="1" applyFill="1" applyBorder="1" applyAlignment="1" applyProtection="1">
      <alignment horizontal="left" vertical="center" wrapText="1"/>
    </xf>
    <xf numFmtId="37" fontId="0" fillId="33" borderId="28" xfId="439" applyNumberFormat="1" applyFont="1" applyFill="1" applyBorder="1" applyAlignment="1" applyProtection="1">
      <alignment vertical="center"/>
    </xf>
    <xf numFmtId="0" fontId="0" fillId="0" borderId="0" xfId="0" applyFont="1" applyFill="1" applyBorder="1" applyProtection="1"/>
    <xf numFmtId="0" fontId="0" fillId="0" borderId="0" xfId="0" applyFont="1" applyAlignment="1" applyProtection="1">
      <alignment wrapText="1"/>
    </xf>
    <xf numFmtId="37" fontId="0" fillId="0" borderId="27" xfId="439" applyNumberFormat="1" applyFont="1" applyFill="1" applyBorder="1" applyAlignment="1" applyProtection="1">
      <alignment vertical="center"/>
    </xf>
    <xf numFmtId="0" fontId="0" fillId="0" borderId="33" xfId="0" applyNumberFormat="1" applyFont="1" applyFill="1" applyBorder="1" applyAlignment="1" applyProtection="1">
      <alignment horizontal="left" vertical="center" wrapText="1"/>
    </xf>
    <xf numFmtId="0" fontId="0" fillId="0" borderId="0" xfId="0" applyFont="1" applyBorder="1" applyProtection="1"/>
    <xf numFmtId="0" fontId="0" fillId="0" borderId="22" xfId="0" applyFont="1" applyFill="1" applyBorder="1" applyAlignment="1">
      <alignment vertical="center" wrapText="1"/>
    </xf>
    <xf numFmtId="39" fontId="128" fillId="73" borderId="61" xfId="1561" applyNumberFormat="1" applyFont="1" applyFill="1" applyBorder="1" applyAlignment="1">
      <alignment horizontal="center" vertical="center" wrapText="1"/>
    </xf>
    <xf numFmtId="0" fontId="0" fillId="23" borderId="24" xfId="0" applyNumberFormat="1" applyFont="1" applyFill="1" applyBorder="1" applyAlignment="1" applyProtection="1">
      <alignment horizontal="left" vertical="center" wrapText="1"/>
    </xf>
    <xf numFmtId="0" fontId="0" fillId="75" borderId="24" xfId="0" applyNumberFormat="1" applyFont="1" applyFill="1" applyBorder="1" applyAlignment="1" applyProtection="1">
      <alignment horizontal="left" vertical="center" wrapText="1"/>
    </xf>
    <xf numFmtId="0" fontId="128" fillId="75" borderId="0" xfId="0" applyFont="1" applyFill="1" applyAlignment="1" applyProtection="1">
      <alignment horizontal="left" vertical="center" wrapText="1"/>
    </xf>
    <xf numFmtId="164" fontId="0" fillId="75" borderId="22" xfId="439" applyNumberFormat="1" applyFont="1" applyFill="1" applyBorder="1" applyAlignment="1" applyProtection="1">
      <alignment horizontal="center" vertical="center" wrapText="1"/>
    </xf>
    <xf numFmtId="0" fontId="0" fillId="75" borderId="23" xfId="0" quotePrefix="1" applyNumberFormat="1" applyFont="1" applyFill="1" applyBorder="1" applyAlignment="1" applyProtection="1">
      <alignment horizontal="center" vertical="center" wrapText="1"/>
    </xf>
    <xf numFmtId="0" fontId="0" fillId="22" borderId="24" xfId="0" applyNumberFormat="1" applyFont="1" applyFill="1" applyBorder="1" applyAlignment="1" applyProtection="1">
      <alignment horizontal="left" vertical="center" wrapText="1"/>
    </xf>
    <xf numFmtId="0" fontId="0" fillId="22" borderId="22" xfId="0" applyNumberFormat="1" applyFont="1" applyFill="1" applyBorder="1" applyAlignment="1" applyProtection="1">
      <alignment horizontal="left" vertical="center" wrapText="1"/>
    </xf>
    <xf numFmtId="0" fontId="0" fillId="22" borderId="22" xfId="0" applyFont="1" applyFill="1" applyBorder="1" applyAlignment="1" applyProtection="1">
      <alignment vertical="center"/>
      <protection locked="0"/>
    </xf>
    <xf numFmtId="0" fontId="0" fillId="22" borderId="29" xfId="0" applyFont="1" applyFill="1" applyBorder="1" applyAlignment="1" applyProtection="1">
      <alignment vertical="center"/>
    </xf>
    <xf numFmtId="0" fontId="0" fillId="22" borderId="22" xfId="0" applyFont="1" applyFill="1" applyBorder="1" applyAlignment="1" applyProtection="1">
      <alignment vertical="center"/>
    </xf>
    <xf numFmtId="39" fontId="0" fillId="22" borderId="27" xfId="0" applyNumberFormat="1" applyFont="1" applyFill="1" applyBorder="1" applyAlignment="1" applyProtection="1">
      <alignment vertical="center"/>
    </xf>
    <xf numFmtId="0" fontId="0" fillId="22" borderId="27" xfId="0" applyFont="1" applyFill="1" applyBorder="1" applyAlignment="1" applyProtection="1">
      <alignment vertical="center"/>
    </xf>
    <xf numFmtId="0" fontId="0" fillId="22" borderId="28"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3" xfId="0" applyFont="1" applyFill="1" applyBorder="1" applyAlignment="1">
      <alignment vertical="center" wrapText="1"/>
    </xf>
    <xf numFmtId="37" fontId="0" fillId="0" borderId="63" xfId="439" applyNumberFormat="1" applyFont="1" applyFill="1" applyBorder="1" applyAlignment="1" applyProtection="1">
      <alignment vertical="center"/>
    </xf>
    <xf numFmtId="0" fontId="0" fillId="0" borderId="43"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7" xfId="439" applyNumberFormat="1" applyFont="1" applyFill="1" applyBorder="1" applyAlignment="1" applyProtection="1">
      <alignment vertical="center"/>
    </xf>
    <xf numFmtId="0" fontId="0" fillId="72" borderId="22" xfId="0" applyNumberFormat="1" applyFont="1" applyFill="1" applyBorder="1" applyAlignment="1" applyProtection="1">
      <alignment horizontal="left" vertical="center" wrapText="1"/>
    </xf>
    <xf numFmtId="49" fontId="0" fillId="72" borderId="63"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2" borderId="63" xfId="439" applyNumberFormat="1" applyFont="1" applyFill="1" applyBorder="1" applyAlignment="1" applyProtection="1">
      <alignment horizontal="center" vertical="center"/>
    </xf>
    <xf numFmtId="49" fontId="0" fillId="72" borderId="62" xfId="439" applyNumberFormat="1" applyFont="1" applyFill="1" applyBorder="1" applyAlignment="1" applyProtection="1">
      <alignment horizontal="center" vertical="center"/>
    </xf>
    <xf numFmtId="0" fontId="0" fillId="30" borderId="64" xfId="0" applyFont="1" applyFill="1" applyBorder="1"/>
    <xf numFmtId="49" fontId="0" fillId="30" borderId="0" xfId="0" applyNumberFormat="1" applyFont="1" applyFill="1" applyAlignment="1" applyProtection="1">
      <alignment horizontal="center"/>
    </xf>
    <xf numFmtId="41" fontId="0" fillId="0" borderId="64" xfId="0" applyNumberFormat="1" applyFont="1" applyFill="1" applyBorder="1" applyAlignment="1">
      <alignment horizontal="center" vertical="center" wrapText="1"/>
    </xf>
    <xf numFmtId="0" fontId="0" fillId="30" borderId="22" xfId="0" applyNumberFormat="1" applyFont="1" applyFill="1" applyBorder="1" applyAlignment="1" applyProtection="1">
      <alignment horizontal="left" vertical="center" wrapText="1"/>
    </xf>
    <xf numFmtId="49" fontId="0" fillId="30" borderId="62" xfId="439" applyNumberFormat="1" applyFont="1" applyFill="1" applyBorder="1" applyAlignment="1" applyProtection="1">
      <alignment horizontal="center" vertical="center"/>
    </xf>
    <xf numFmtId="14" fontId="0" fillId="30" borderId="0" xfId="0" applyNumberFormat="1" applyFont="1" applyFill="1" applyAlignment="1" applyProtection="1">
      <alignment horizontal="center"/>
    </xf>
    <xf numFmtId="14" fontId="0" fillId="30" borderId="62" xfId="439" applyNumberFormat="1" applyFont="1" applyFill="1" applyBorder="1" applyAlignment="1" applyProtection="1">
      <alignment horizontal="center" vertical="center"/>
    </xf>
    <xf numFmtId="0" fontId="0" fillId="75" borderId="0" xfId="0" applyFont="1" applyFill="1" applyBorder="1"/>
    <xf numFmtId="41" fontId="0" fillId="75" borderId="0" xfId="0" applyNumberFormat="1" applyFont="1" applyFill="1" applyBorder="1" applyAlignment="1">
      <alignment horizontal="center" vertical="center" wrapText="1"/>
    </xf>
    <xf numFmtId="14" fontId="0" fillId="75" borderId="62" xfId="439" applyNumberFormat="1" applyFont="1" applyFill="1" applyBorder="1" applyAlignment="1" applyProtection="1">
      <alignment horizontal="center" vertical="center"/>
    </xf>
    <xf numFmtId="0" fontId="0" fillId="75"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39" fillId="0" borderId="57" xfId="0" applyFont="1" applyFill="1" applyBorder="1" applyAlignment="1">
      <alignment vertical="center"/>
    </xf>
    <xf numFmtId="0" fontId="44" fillId="0" borderId="0" xfId="0" applyNumberFormat="1" applyFont="1" applyFill="1" applyAlignment="1" applyProtection="1">
      <alignment horizontal="left" vertical="center" wrapText="1"/>
    </xf>
    <xf numFmtId="0" fontId="53" fillId="0" borderId="0" xfId="0" applyFont="1" applyFill="1" applyAlignment="1" applyProtection="1">
      <alignment horizontal="left" vertical="center" wrapText="1"/>
    </xf>
    <xf numFmtId="0" fontId="0" fillId="0" borderId="31" xfId="0" applyFont="1" applyFill="1" applyBorder="1" applyAlignment="1">
      <alignment horizontal="center" wrapText="1"/>
    </xf>
    <xf numFmtId="0" fontId="44" fillId="0" borderId="0" xfId="0" applyFont="1" applyFill="1" applyAlignment="1" applyProtection="1">
      <alignment horizontal="left" vertical="center" wrapText="1"/>
      <protection hidden="1"/>
    </xf>
    <xf numFmtId="0" fontId="44" fillId="0" borderId="60" xfId="0" applyFont="1" applyFill="1" applyBorder="1" applyAlignment="1">
      <alignment vertical="center" wrapText="1"/>
    </xf>
    <xf numFmtId="0" fontId="60" fillId="0" borderId="60"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3" borderId="0" xfId="0" applyFont="1" applyFill="1" applyAlignment="1" applyProtection="1">
      <alignment wrapText="1"/>
    </xf>
    <xf numFmtId="0" fontId="0" fillId="33"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8" fillId="21" borderId="12" xfId="439" applyNumberFormat="1" applyFont="1" applyFill="1" applyBorder="1" applyAlignment="1" applyProtection="1">
      <alignment horizontal="center" wrapText="1"/>
    </xf>
    <xf numFmtId="0" fontId="39" fillId="21" borderId="21" xfId="0" applyFont="1" applyFill="1" applyBorder="1" applyAlignment="1" applyProtection="1">
      <alignment horizontal="center" wrapText="1"/>
    </xf>
    <xf numFmtId="41" fontId="67" fillId="28" borderId="0" xfId="439" applyNumberFormat="1" applyFont="1" applyFill="1" applyAlignment="1" applyProtection="1">
      <alignment wrapText="1"/>
    </xf>
    <xf numFmtId="41" fontId="68"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7" fillId="0" borderId="0" xfId="0" applyFont="1" applyFill="1" applyAlignment="1" applyProtection="1">
      <alignment wrapText="1"/>
      <protection locked="0"/>
    </xf>
    <xf numFmtId="0" fontId="0" fillId="0" borderId="43" xfId="0" applyFont="1" applyFill="1" applyBorder="1" applyAlignment="1" applyProtection="1">
      <alignment wrapText="1"/>
      <protection locked="0"/>
    </xf>
    <xf numFmtId="41" fontId="67" fillId="0" borderId="0" xfId="439" applyNumberFormat="1" applyFont="1" applyFill="1" applyAlignment="1" applyProtection="1">
      <alignment wrapText="1"/>
    </xf>
    <xf numFmtId="38" fontId="0" fillId="0" borderId="0" xfId="0" applyNumberFormat="1" applyFont="1" applyFill="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7" fillId="0" borderId="0" xfId="0" applyNumberFormat="1" applyFont="1" applyFill="1" applyAlignment="1" applyProtection="1">
      <alignment wrapText="1"/>
    </xf>
    <xf numFmtId="3" fontId="0" fillId="28" borderId="0" xfId="439" applyNumberFormat="1" applyFont="1" applyFill="1" applyAlignment="1" applyProtection="1">
      <alignment horizontal="center" vertical="center"/>
      <protection locked="0"/>
    </xf>
    <xf numFmtId="0" fontId="0" fillId="0" borderId="43" xfId="0" applyNumberFormat="1" applyFont="1" applyFill="1" applyBorder="1" applyAlignment="1" applyProtection="1">
      <alignment vertical="center" wrapText="1"/>
    </xf>
    <xf numFmtId="0" fontId="0" fillId="0" borderId="0" xfId="0" applyFont="1" applyAlignment="1" applyProtection="1">
      <protection locked="0"/>
    </xf>
    <xf numFmtId="164" fontId="0" fillId="28" borderId="0" xfId="439" applyNumberFormat="1" applyFont="1" applyFill="1" applyProtection="1"/>
    <xf numFmtId="0" fontId="0" fillId="31" borderId="0" xfId="0" applyFont="1" applyFill="1" applyProtection="1"/>
    <xf numFmtId="41" fontId="67" fillId="0" borderId="0" xfId="439" applyNumberFormat="1" applyFont="1" applyFill="1" applyAlignment="1" applyProtection="1">
      <alignment vertical="center" wrapText="1"/>
    </xf>
    <xf numFmtId="39" fontId="67"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49" fontId="0" fillId="29" borderId="0" xfId="0" applyNumberFormat="1" applyFont="1" applyFill="1" applyProtection="1">
      <protection locked="0"/>
    </xf>
    <xf numFmtId="14" fontId="0" fillId="29" borderId="0" xfId="439" applyNumberFormat="1" applyFont="1" applyFill="1" applyAlignment="1" applyProtection="1">
      <alignment horizontal="left" vertical="center" wrapText="1"/>
      <protection locked="0"/>
    </xf>
    <xf numFmtId="14" fontId="0" fillId="0" borderId="0" xfId="0" applyNumberFormat="1" applyFont="1"/>
    <xf numFmtId="0" fontId="0" fillId="0" borderId="21" xfId="0" applyFont="1" applyFill="1" applyBorder="1"/>
    <xf numFmtId="0" fontId="0" fillId="0" borderId="0" xfId="0" applyFont="1" applyBorder="1"/>
    <xf numFmtId="0" fontId="0" fillId="0" borderId="54"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7" fillId="0" borderId="0" xfId="439" applyNumberFormat="1" applyFont="1" applyFill="1" applyAlignment="1" applyProtection="1">
      <alignment vertical="center" wrapText="1"/>
      <protection locked="0"/>
    </xf>
    <xf numFmtId="0" fontId="39" fillId="30" borderId="35" xfId="0" applyFont="1" applyFill="1" applyBorder="1" applyAlignment="1">
      <alignment horizontal="center" vertical="center" wrapText="1"/>
    </xf>
    <xf numFmtId="0" fontId="39" fillId="30" borderId="37" xfId="0" applyFont="1" applyFill="1" applyBorder="1" applyAlignment="1">
      <alignment horizontal="center" vertical="center" wrapText="1"/>
    </xf>
    <xf numFmtId="41" fontId="67" fillId="0" borderId="0" xfId="439" applyNumberFormat="1" applyFont="1" applyAlignment="1">
      <alignment vertical="center" wrapText="1"/>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3"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32" fillId="0" borderId="0" xfId="0" applyNumberFormat="1" applyFont="1" applyFill="1" applyAlignment="1" applyProtection="1">
      <alignment horizontal="left" vertical="center" wrapText="1"/>
    </xf>
    <xf numFmtId="0" fontId="0" fillId="0" borderId="43" xfId="0" applyFont="1" applyFill="1" applyBorder="1" applyAlignment="1" applyProtection="1">
      <alignment horizontal="center" vertical="center" wrapText="1"/>
    </xf>
    <xf numFmtId="0" fontId="57" fillId="0" borderId="0" xfId="0" applyFont="1" applyFill="1" applyAlignment="1" applyProtection="1">
      <alignment vertical="center" wrapText="1"/>
    </xf>
    <xf numFmtId="0" fontId="39" fillId="0" borderId="0" xfId="0" applyFont="1" applyFill="1" applyAlignment="1" applyProtection="1">
      <alignment horizontal="center" vertical="center"/>
    </xf>
    <xf numFmtId="0" fontId="39" fillId="72" borderId="0" xfId="0" applyFont="1" applyFill="1" applyAlignment="1" applyProtection="1">
      <alignment vertical="center"/>
    </xf>
    <xf numFmtId="0" fontId="0"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vertical="center"/>
    </xf>
    <xf numFmtId="37" fontId="0" fillId="72" borderId="0" xfId="439" applyNumberFormat="1" applyFont="1" applyFill="1" applyAlignment="1" applyProtection="1">
      <alignment horizontal="center" vertical="center"/>
      <protection locked="0"/>
    </xf>
    <xf numFmtId="41" fontId="67" fillId="72" borderId="0" xfId="439" applyNumberFormat="1" applyFont="1" applyFill="1" applyAlignment="1" applyProtection="1">
      <alignment wrapText="1"/>
    </xf>
    <xf numFmtId="0" fontId="39" fillId="72" borderId="0" xfId="0" applyNumberFormat="1" applyFont="1" applyFill="1" applyAlignment="1" applyProtection="1">
      <alignment horizontal="left" vertical="center" wrapText="1"/>
    </xf>
    <xf numFmtId="164" fontId="0" fillId="72" borderId="0" xfId="439" applyNumberFormat="1" applyFont="1" applyFill="1" applyAlignment="1" applyProtection="1">
      <alignment horizontal="center" vertical="center"/>
      <protection locked="0"/>
    </xf>
    <xf numFmtId="41" fontId="68" fillId="72" borderId="0" xfId="439" applyNumberFormat="1" applyFont="1" applyFill="1" applyAlignment="1" applyProtection="1">
      <alignment wrapText="1"/>
    </xf>
    <xf numFmtId="0" fontId="57" fillId="72" borderId="0" xfId="0" applyFont="1" applyFill="1" applyAlignment="1" applyProtection="1">
      <alignment horizontal="left" vertical="center"/>
    </xf>
    <xf numFmtId="0" fontId="44" fillId="72" borderId="0" xfId="0" applyFont="1" applyFill="1" applyAlignment="1" applyProtection="1">
      <alignment horizontal="left" vertical="center"/>
    </xf>
    <xf numFmtId="0" fontId="0" fillId="72" borderId="0" xfId="0" applyNumberFormat="1" applyFont="1" applyFill="1" applyAlignment="1" applyProtection="1">
      <alignment wrapText="1"/>
    </xf>
    <xf numFmtId="0" fontId="0" fillId="72" borderId="0" xfId="0" applyFont="1" applyFill="1" applyAlignment="1" applyProtection="1">
      <alignment vertical="center"/>
    </xf>
    <xf numFmtId="164" fontId="0" fillId="72" borderId="0" xfId="0" applyNumberFormat="1" applyFont="1" applyFill="1" applyAlignment="1" applyProtection="1">
      <alignment vertical="center"/>
    </xf>
    <xf numFmtId="164" fontId="39" fillId="72" borderId="0" xfId="439" applyNumberFormat="1" applyFont="1" applyFill="1" applyAlignment="1" applyProtection="1">
      <alignment horizontal="center" vertical="center"/>
      <protection locked="0"/>
    </xf>
    <xf numFmtId="41" fontId="68" fillId="72" borderId="0" xfId="0" applyNumberFormat="1" applyFont="1" applyFill="1" applyAlignment="1" applyProtection="1">
      <alignment wrapText="1"/>
    </xf>
    <xf numFmtId="0" fontId="0" fillId="72" borderId="0" xfId="0" applyNumberFormat="1" applyFont="1" applyFill="1" applyAlignment="1" applyProtection="1">
      <alignment vertical="center" wrapText="1"/>
    </xf>
    <xf numFmtId="3" fontId="39" fillId="72" borderId="0" xfId="439" applyNumberFormat="1" applyFont="1" applyFill="1" applyAlignment="1" applyProtection="1">
      <alignment horizontal="center" vertical="center"/>
      <protection locked="0"/>
    </xf>
    <xf numFmtId="38" fontId="44" fillId="72" borderId="0" xfId="439" applyNumberFormat="1" applyFont="1" applyFill="1" applyAlignment="1" applyProtection="1">
      <alignment horizontal="center" vertical="center" wrapText="1"/>
    </xf>
    <xf numFmtId="164" fontId="0" fillId="72" borderId="0" xfId="439" applyNumberFormat="1" applyFont="1" applyFill="1" applyProtection="1"/>
    <xf numFmtId="164" fontId="0" fillId="72" borderId="0" xfId="439" applyNumberFormat="1" applyFont="1" applyFill="1" applyAlignment="1" applyProtection="1">
      <alignment horizontal="center" vertical="center"/>
    </xf>
    <xf numFmtId="0" fontId="0" fillId="72" borderId="0" xfId="0" applyFont="1" applyFill="1" applyProtection="1"/>
    <xf numFmtId="0" fontId="0" fillId="72" borderId="0" xfId="0" applyFont="1" applyFill="1" applyAlignment="1" applyProtection="1">
      <alignment horizontal="center" vertical="center" wrapText="1"/>
    </xf>
    <xf numFmtId="0" fontId="39" fillId="72" borderId="0" xfId="0" applyFont="1" applyFill="1" applyAlignment="1" applyProtection="1">
      <alignment horizontal="center" vertical="center" wrapText="1"/>
    </xf>
    <xf numFmtId="41" fontId="0" fillId="72" borderId="0" xfId="439" applyNumberFormat="1" applyFont="1" applyFill="1" applyAlignment="1" applyProtection="1">
      <alignment vertical="center" wrapText="1"/>
      <protection locked="0"/>
    </xf>
    <xf numFmtId="41" fontId="0" fillId="72" borderId="0" xfId="439" applyNumberFormat="1" applyFont="1" applyFill="1" applyAlignment="1" applyProtection="1">
      <alignment vertical="center" wrapText="1"/>
    </xf>
    <xf numFmtId="0" fontId="0" fillId="72" borderId="0" xfId="0" applyFont="1" applyFill="1" applyAlignment="1" applyProtection="1">
      <alignment wrapText="1"/>
      <protection locked="0"/>
    </xf>
    <xf numFmtId="0" fontId="140" fillId="72" borderId="0" xfId="0" applyFont="1" applyFill="1" applyAlignment="1" applyProtection="1">
      <alignment horizontal="left" vertical="center"/>
    </xf>
    <xf numFmtId="0" fontId="79" fillId="72" borderId="0" xfId="0" applyFont="1" applyFill="1" applyAlignment="1" applyProtection="1">
      <alignment vertical="center"/>
    </xf>
    <xf numFmtId="0" fontId="141" fillId="72" borderId="0" xfId="0" applyFont="1" applyFill="1" applyAlignment="1" applyProtection="1">
      <alignment vertical="center"/>
      <protection locked="0"/>
    </xf>
    <xf numFmtId="0" fontId="57" fillId="72" borderId="0" xfId="0" applyFont="1" applyFill="1" applyAlignment="1">
      <alignment vertical="center" wrapText="1"/>
    </xf>
    <xf numFmtId="41" fontId="142" fillId="0" borderId="0" xfId="0" applyNumberFormat="1" applyFont="1" applyFill="1" applyAlignment="1" applyProtection="1">
      <alignment wrapText="1"/>
    </xf>
    <xf numFmtId="0" fontId="57" fillId="72" borderId="0" xfId="0" applyFont="1" applyFill="1" applyAlignment="1" applyProtection="1">
      <alignment vertical="center"/>
    </xf>
    <xf numFmtId="166" fontId="0" fillId="21" borderId="16" xfId="0" applyNumberFormat="1" applyFont="1" applyFill="1" applyBorder="1" applyProtection="1"/>
    <xf numFmtId="0" fontId="0" fillId="0" borderId="0" xfId="0" applyAlignment="1">
      <alignment wrapText="1"/>
    </xf>
    <xf numFmtId="0" fontId="0" fillId="0" borderId="68" xfId="0" applyBorder="1"/>
    <xf numFmtId="0" fontId="0" fillId="0" borderId="77" xfId="0" applyBorder="1"/>
    <xf numFmtId="0" fontId="39" fillId="75" borderId="65" xfId="0" applyFont="1" applyFill="1" applyBorder="1" applyAlignment="1">
      <alignment horizontal="center"/>
    </xf>
    <xf numFmtId="0" fontId="39" fillId="75" borderId="55" xfId="0" applyFont="1" applyFill="1" applyBorder="1" applyAlignment="1">
      <alignment horizontal="center"/>
    </xf>
    <xf numFmtId="0" fontId="0" fillId="0" borderId="70" xfId="0" applyBorder="1"/>
    <xf numFmtId="0" fontId="0" fillId="0" borderId="75" xfId="0" applyBorder="1"/>
    <xf numFmtId="0" fontId="37" fillId="75" borderId="55" xfId="0" applyFont="1" applyFill="1" applyBorder="1" applyAlignment="1">
      <alignment vertical="center" wrapText="1"/>
    </xf>
    <xf numFmtId="0" fontId="37" fillId="75" borderId="55" xfId="0" applyFont="1" applyFill="1" applyBorder="1" applyAlignment="1">
      <alignment horizontal="justify" vertical="center"/>
    </xf>
    <xf numFmtId="0" fontId="40" fillId="75" borderId="13" xfId="0" applyFont="1" applyFill="1" applyBorder="1" applyAlignment="1">
      <alignment horizontal="center" vertical="center"/>
    </xf>
    <xf numFmtId="0" fontId="0" fillId="0" borderId="55" xfId="0" applyBorder="1"/>
    <xf numFmtId="164" fontId="0" fillId="0" borderId="0" xfId="439" applyNumberFormat="1" applyFont="1" applyFill="1" applyProtection="1"/>
    <xf numFmtId="164" fontId="44" fillId="22" borderId="0" xfId="439" applyNumberFormat="1" applyFont="1" applyFill="1" applyAlignment="1" applyProtection="1">
      <alignment horizontal="center" vertical="center" wrapText="1"/>
    </xf>
    <xf numFmtId="41" fontId="68" fillId="0" borderId="0" xfId="439" applyNumberFormat="1" applyFont="1" applyFill="1" applyAlignment="1" applyProtection="1">
      <alignment horizontal="center" vertical="center" wrapText="1"/>
      <protection locked="0"/>
    </xf>
    <xf numFmtId="0" fontId="147" fillId="74" borderId="55" xfId="0" applyFont="1" applyFill="1" applyBorder="1" applyAlignment="1">
      <alignment horizontal="center" vertical="center" wrapText="1"/>
    </xf>
    <xf numFmtId="0" fontId="144" fillId="0" borderId="0" xfId="0" applyFont="1"/>
    <xf numFmtId="0" fontId="148" fillId="71" borderId="0" xfId="0" applyFont="1" applyFill="1" applyAlignment="1">
      <alignment horizontal="justify" vertical="center"/>
    </xf>
    <xf numFmtId="0" fontId="148" fillId="71" borderId="0" xfId="0" applyFont="1" applyFill="1" applyAlignment="1">
      <alignment vertical="center"/>
    </xf>
    <xf numFmtId="0" fontId="0" fillId="0" borderId="0" xfId="0" applyAlignment="1">
      <alignment vertical="center"/>
    </xf>
    <xf numFmtId="0" fontId="148" fillId="71" borderId="0" xfId="0" applyFont="1" applyFill="1" applyAlignment="1">
      <alignment vertical="center" wrapText="1"/>
    </xf>
    <xf numFmtId="0" fontId="152" fillId="71" borderId="0" xfId="611" applyFont="1" applyFill="1" applyAlignment="1">
      <alignment vertical="center"/>
    </xf>
    <xf numFmtId="0" fontId="153" fillId="71" borderId="0" xfId="0" applyFont="1" applyFill="1" applyAlignment="1">
      <alignment vertical="center"/>
    </xf>
    <xf numFmtId="0" fontId="154" fillId="71" borderId="0" xfId="611" applyFont="1" applyFill="1" applyAlignment="1" applyProtection="1">
      <alignment vertical="center"/>
      <protection locked="0"/>
    </xf>
    <xf numFmtId="0" fontId="153" fillId="71" borderId="0" xfId="0" applyFont="1" applyFill="1"/>
    <xf numFmtId="0" fontId="154" fillId="71" borderId="0" xfId="611" applyFont="1" applyFill="1" applyProtection="1">
      <protection locked="0"/>
    </xf>
    <xf numFmtId="0" fontId="115" fillId="71" borderId="0" xfId="30096" applyFont="1" applyFill="1" applyAlignment="1">
      <alignment horizontal="left" vertical="center" wrapText="1" indent="1"/>
    </xf>
    <xf numFmtId="0" fontId="115" fillId="71" borderId="0" xfId="30096" quotePrefix="1" applyFont="1" applyFill="1" applyAlignment="1">
      <alignment horizontal="left" vertical="center" wrapText="1" indent="1"/>
    </xf>
    <xf numFmtId="0" fontId="157" fillId="71" borderId="0" xfId="30096" applyFont="1" applyFill="1" applyAlignment="1">
      <alignment vertical="center" wrapText="1"/>
    </xf>
    <xf numFmtId="0" fontId="35" fillId="0" borderId="0" xfId="611"/>
    <xf numFmtId="0" fontId="148" fillId="71" borderId="0" xfId="30096" applyFont="1" applyFill="1" applyAlignment="1">
      <alignment vertical="center" wrapText="1"/>
    </xf>
    <xf numFmtId="0" fontId="154" fillId="71"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76" borderId="24" xfId="0" applyNumberFormat="1" applyFont="1" applyFill="1" applyBorder="1" applyAlignment="1" applyProtection="1">
      <alignment horizontal="left" vertical="center"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1" borderId="0" xfId="0" applyFill="1" applyAlignment="1">
      <alignment horizontal="center"/>
    </xf>
    <xf numFmtId="0" fontId="0" fillId="31" borderId="0" xfId="0" applyFill="1"/>
    <xf numFmtId="0" fontId="0" fillId="0" borderId="0" xfId="0" applyFill="1" applyAlignment="1">
      <alignment horizontal="center"/>
    </xf>
    <xf numFmtId="0" fontId="0" fillId="0" borderId="0" xfId="0" applyFill="1"/>
    <xf numFmtId="0" fontId="0" fillId="77" borderId="0" xfId="0" applyFill="1" applyAlignment="1">
      <alignment horizontal="center"/>
    </xf>
    <xf numFmtId="0" fontId="0" fillId="77" borderId="0" xfId="0" applyFill="1"/>
    <xf numFmtId="0" fontId="0" fillId="77" borderId="0" xfId="0" applyNumberFormat="1" applyFont="1" applyFill="1" applyAlignment="1" applyProtection="1">
      <alignment horizontal="center" vertical="center"/>
    </xf>
    <xf numFmtId="0" fontId="0" fillId="26" borderId="0" xfId="0" applyFill="1" applyAlignment="1">
      <alignment horizontal="center"/>
    </xf>
    <xf numFmtId="0" fontId="0" fillId="26" borderId="0" xfId="0" applyFill="1"/>
    <xf numFmtId="0" fontId="0" fillId="77" borderId="0" xfId="0" applyFill="1" applyBorder="1"/>
    <xf numFmtId="0" fontId="0" fillId="34" borderId="0" xfId="0" applyFill="1" applyAlignment="1">
      <alignment horizontal="center"/>
    </xf>
    <xf numFmtId="0" fontId="0" fillId="34" borderId="0" xfId="0" applyFill="1"/>
    <xf numFmtId="0" fontId="0" fillId="78" borderId="0" xfId="0" applyFill="1"/>
    <xf numFmtId="38" fontId="44" fillId="22" borderId="43" xfId="439" applyNumberFormat="1" applyFont="1" applyFill="1" applyBorder="1" applyAlignment="1" applyProtection="1">
      <alignment horizontal="center" vertical="center" wrapText="1"/>
    </xf>
    <xf numFmtId="4" fontId="0" fillId="0" borderId="0" xfId="0" applyNumberFormat="1"/>
    <xf numFmtId="0" fontId="0" fillId="29" borderId="0" xfId="0" applyFill="1" applyAlignment="1">
      <alignment wrapText="1"/>
    </xf>
    <xf numFmtId="179" fontId="41" fillId="30" borderId="64" xfId="0" applyNumberFormat="1" applyFont="1" applyFill="1" applyBorder="1" applyAlignment="1">
      <alignment wrapText="1"/>
    </xf>
    <xf numFmtId="179" fontId="56" fillId="0" borderId="27" xfId="439" applyNumberFormat="1" applyFont="1" applyFill="1" applyBorder="1" applyAlignment="1" applyProtection="1">
      <alignment horizontal="center" vertical="center" wrapText="1"/>
    </xf>
    <xf numFmtId="0" fontId="0" fillId="0" borderId="13" xfId="0" applyBorder="1"/>
    <xf numFmtId="0" fontId="0" fillId="0" borderId="38" xfId="0" applyBorder="1"/>
    <xf numFmtId="0" fontId="0" fillId="0" borderId="65" xfId="0" applyBorder="1"/>
    <xf numFmtId="0" fontId="39" fillId="75" borderId="79" xfId="0" applyFont="1" applyFill="1" applyBorder="1" applyAlignment="1">
      <alignment horizontal="left"/>
    </xf>
    <xf numFmtId="0" fontId="0" fillId="75" borderId="80" xfId="0" applyFill="1" applyBorder="1"/>
    <xf numFmtId="0" fontId="0" fillId="75" borderId="85" xfId="0" applyFill="1" applyBorder="1"/>
    <xf numFmtId="0" fontId="0" fillId="0" borderId="78" xfId="0" applyBorder="1"/>
    <xf numFmtId="0" fontId="146" fillId="0" borderId="66" xfId="0" applyFont="1" applyBorder="1" applyAlignment="1">
      <alignment horizontal="center" vertical="center" wrapText="1"/>
    </xf>
    <xf numFmtId="0" fontId="0" fillId="0" borderId="66" xfId="0" applyBorder="1"/>
    <xf numFmtId="0" fontId="146" fillId="0" borderId="13" xfId="0" applyFont="1" applyBorder="1" applyAlignment="1">
      <alignment horizontal="center" vertical="center" wrapText="1"/>
    </xf>
    <xf numFmtId="0" fontId="39" fillId="0" borderId="55" xfId="0" quotePrefix="1" applyFont="1" applyBorder="1" applyAlignment="1">
      <alignment horizontal="center" vertical="center"/>
    </xf>
    <xf numFmtId="37" fontId="0" fillId="0" borderId="55" xfId="0" applyNumberFormat="1" applyBorder="1" applyAlignment="1">
      <alignment horizontal="center" vertical="center" wrapText="1"/>
    </xf>
    <xf numFmtId="0" fontId="45" fillId="75" borderId="13" xfId="0" applyFont="1" applyFill="1" applyBorder="1" applyAlignment="1">
      <alignment horizontal="center" vertical="center" wrapText="1"/>
    </xf>
    <xf numFmtId="0" fontId="39" fillId="75" borderId="55" xfId="0" applyFont="1" applyFill="1" applyBorder="1" applyAlignment="1">
      <alignment horizontal="center" wrapText="1"/>
    </xf>
    <xf numFmtId="0" fontId="0" fillId="75" borderId="79" xfId="0" applyFill="1" applyBorder="1"/>
    <xf numFmtId="49" fontId="39" fillId="0" borderId="55" xfId="0" quotePrefix="1" applyNumberFormat="1" applyFont="1" applyBorder="1" applyAlignment="1">
      <alignment horizontal="center" vertical="center"/>
    </xf>
    <xf numFmtId="0" fontId="0" fillId="0" borderId="55" xfId="0" applyBorder="1" applyAlignment="1">
      <alignment horizontal="justify" vertical="center"/>
    </xf>
    <xf numFmtId="0" fontId="0" fillId="1" borderId="55" xfId="0" applyFill="1" applyBorder="1" applyAlignment="1">
      <alignment horizontal="center" vertical="center" wrapText="1"/>
    </xf>
    <xf numFmtId="0" fontId="45" fillId="75" borderId="82" xfId="0" applyFont="1" applyFill="1" applyBorder="1" applyAlignment="1">
      <alignment horizontal="center" vertical="center" wrapText="1"/>
    </xf>
    <xf numFmtId="37" fontId="0" fillId="0" borderId="55" xfId="0" applyNumberFormat="1" applyBorder="1" applyAlignment="1">
      <alignment horizontal="center" vertical="center"/>
    </xf>
    <xf numFmtId="0" fontId="39" fillId="0" borderId="75" xfId="0" applyFont="1" applyBorder="1" applyAlignment="1">
      <alignment horizontal="center" vertical="center"/>
    </xf>
    <xf numFmtId="178" fontId="0" fillId="0" borderId="0" xfId="0" applyNumberFormat="1"/>
    <xf numFmtId="0" fontId="0" fillId="75" borderId="11" xfId="0" applyFill="1" applyBorder="1" applyAlignment="1">
      <alignment horizontal="center"/>
    </xf>
    <xf numFmtId="0" fontId="44" fillId="0" borderId="81" xfId="0" applyFont="1" applyBorder="1"/>
    <xf numFmtId="0" fontId="44" fillId="0" borderId="0" xfId="0" applyFont="1"/>
    <xf numFmtId="0" fontId="44" fillId="0" borderId="67" xfId="0" applyFont="1" applyBorder="1"/>
    <xf numFmtId="0" fontId="44" fillId="0" borderId="68" xfId="0" applyFont="1" applyBorder="1"/>
    <xf numFmtId="0" fontId="159" fillId="0" borderId="0" xfId="0" applyFont="1" applyAlignment="1">
      <alignment vertical="center" wrapText="1"/>
    </xf>
    <xf numFmtId="0" fontId="44" fillId="0" borderId="76" xfId="0" applyFont="1" applyBorder="1" applyAlignment="1">
      <alignment wrapText="1"/>
    </xf>
    <xf numFmtId="1" fontId="44" fillId="0" borderId="0" xfId="0" applyNumberFormat="1" applyFont="1"/>
    <xf numFmtId="0" fontId="44" fillId="0" borderId="74" xfId="0" applyFont="1" applyBorder="1"/>
    <xf numFmtId="0" fontId="44" fillId="0" borderId="0" xfId="0" applyFont="1" applyAlignment="1">
      <alignment horizontal="center"/>
    </xf>
    <xf numFmtId="37" fontId="44" fillId="0" borderId="0" xfId="0" applyNumberFormat="1" applyFont="1" applyAlignment="1">
      <alignment horizontal="center"/>
    </xf>
    <xf numFmtId="0" fontId="44" fillId="0" borderId="77" xfId="0" applyFont="1" applyBorder="1"/>
    <xf numFmtId="0" fontId="0" fillId="0" borderId="0" xfId="0" applyFill="1" applyAlignment="1">
      <alignment horizontal="left" vertical="center"/>
    </xf>
    <xf numFmtId="0" fontId="0" fillId="0" borderId="0" xfId="0" applyFill="1" applyAlignment="1">
      <alignment wrapText="1"/>
    </xf>
    <xf numFmtId="0" fontId="160" fillId="0" borderId="0" xfId="0" applyFont="1" applyFill="1" applyAlignment="1">
      <alignment horizontal="left" vertical="center"/>
    </xf>
    <xf numFmtId="0" fontId="79" fillId="0" borderId="39" xfId="0" applyFont="1" applyFill="1" applyBorder="1"/>
    <xf numFmtId="0" fontId="0" fillId="80" borderId="0" xfId="0" applyFill="1" applyAlignment="1">
      <alignment horizontal="center"/>
    </xf>
    <xf numFmtId="0" fontId="0" fillId="80" borderId="0" xfId="0" applyFill="1" applyAlignment="1">
      <alignment wrapText="1"/>
    </xf>
    <xf numFmtId="0" fontId="0" fillId="80" borderId="0" xfId="0" applyFill="1"/>
    <xf numFmtId="0" fontId="0" fillId="33" borderId="10" xfId="0" applyFill="1" applyBorder="1" applyAlignment="1">
      <alignment horizontal="center" vertical="center"/>
    </xf>
    <xf numFmtId="0" fontId="0" fillId="33" borderId="10" xfId="0" applyFill="1" applyBorder="1" applyAlignment="1">
      <alignment vertical="center" wrapText="1"/>
    </xf>
    <xf numFmtId="0" fontId="0" fillId="33" borderId="0" xfId="0" applyNumberFormat="1" applyFont="1" applyFill="1" applyAlignment="1" applyProtection="1">
      <alignment horizontal="center" vertical="center"/>
    </xf>
    <xf numFmtId="0" fontId="0" fillId="33" borderId="0" xfId="0" applyFill="1" applyAlignment="1">
      <alignment vertical="center" wrapText="1"/>
    </xf>
    <xf numFmtId="38" fontId="44" fillId="33" borderId="0" xfId="439" applyNumberFormat="1" applyFont="1" applyFill="1" applyAlignment="1" applyProtection="1">
      <alignment horizontal="center" vertical="center" wrapText="1"/>
    </xf>
    <xf numFmtId="0" fontId="79" fillId="0" borderId="39" xfId="0" applyFont="1"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164" fontId="56" fillId="34" borderId="22" xfId="439" applyNumberFormat="1" applyFont="1" applyFill="1" applyBorder="1" applyAlignment="1" applyProtection="1">
      <alignment horizontal="center" vertical="center" wrapText="1"/>
      <protection locked="0"/>
    </xf>
    <xf numFmtId="0" fontId="44" fillId="0" borderId="43"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1" borderId="43" xfId="0" applyNumberFormat="1" applyFont="1" applyFill="1" applyBorder="1" applyAlignment="1" applyProtection="1">
      <alignment horizontal="center" vertical="center"/>
    </xf>
    <xf numFmtId="0" fontId="0" fillId="31" borderId="43" xfId="0" applyFont="1" applyFill="1" applyBorder="1" applyAlignment="1" applyProtection="1">
      <alignment vertical="center" wrapText="1"/>
    </xf>
    <xf numFmtId="37" fontId="0" fillId="31" borderId="43" xfId="439" applyNumberFormat="1" applyFont="1" applyFill="1" applyBorder="1" applyAlignment="1" applyProtection="1">
      <alignment vertical="center"/>
    </xf>
    <xf numFmtId="41" fontId="68" fillId="30" borderId="72" xfId="439" applyNumberFormat="1" applyFont="1" applyFill="1" applyBorder="1" applyAlignment="1">
      <alignment vertical="center" wrapText="1"/>
    </xf>
    <xf numFmtId="41" fontId="68" fillId="30" borderId="0" xfId="439" applyNumberFormat="1" applyFont="1" applyFill="1" applyAlignment="1">
      <alignment vertical="center" wrapText="1"/>
    </xf>
    <xf numFmtId="41" fontId="68" fillId="30" borderId="84" xfId="439" applyNumberFormat="1" applyFont="1" applyFill="1" applyBorder="1" applyAlignment="1">
      <alignment vertical="center" wrapText="1"/>
    </xf>
    <xf numFmtId="41" fontId="68" fillId="30" borderId="73" xfId="439" applyNumberFormat="1" applyFont="1" applyFill="1" applyBorder="1" applyAlignment="1">
      <alignment vertical="center" wrapText="1"/>
    </xf>
    <xf numFmtId="14" fontId="56" fillId="34" borderId="22" xfId="439" applyNumberFormat="1" applyFont="1" applyFill="1" applyBorder="1" applyAlignment="1" applyProtection="1">
      <alignment horizontal="center" vertical="center" wrapText="1"/>
    </xf>
    <xf numFmtId="0" fontId="0" fillId="33" borderId="0" xfId="0" applyFont="1" applyFill="1" applyAlignment="1" applyProtection="1">
      <alignment horizontal="center" vertical="center"/>
    </xf>
    <xf numFmtId="172" fontId="39" fillId="72" borderId="0" xfId="439" applyNumberFormat="1" applyFont="1" applyFill="1" applyAlignment="1" applyProtection="1">
      <alignment horizontal="center" vertical="center"/>
      <protection locked="0"/>
    </xf>
    <xf numFmtId="0" fontId="39" fillId="0" borderId="35" xfId="0" applyFont="1" applyFill="1" applyBorder="1" applyAlignment="1">
      <alignment horizontal="center" vertical="center"/>
    </xf>
    <xf numFmtId="0" fontId="39" fillId="0" borderId="36" xfId="0" applyFont="1" applyFill="1" applyBorder="1" applyAlignment="1">
      <alignment horizontal="center" vertical="center"/>
    </xf>
    <xf numFmtId="49" fontId="33" fillId="0" borderId="22" xfId="439" applyNumberFormat="1" applyFont="1" applyFill="1" applyBorder="1" applyAlignment="1" applyProtection="1">
      <alignment horizontal="center" vertical="center" wrapText="1"/>
    </xf>
    <xf numFmtId="0" fontId="41" fillId="0" borderId="10" xfId="0" applyFont="1" applyBorder="1" applyAlignment="1" applyProtection="1">
      <alignment horizontal="right" vertical="center" wrapText="1"/>
    </xf>
    <xf numFmtId="4" fontId="0" fillId="0" borderId="10" xfId="0" applyNumberFormat="1" applyBorder="1"/>
    <xf numFmtId="0" fontId="41" fillId="0" borderId="10" xfId="0" applyFont="1" applyBorder="1" applyAlignment="1" applyProtection="1">
      <alignment horizontal="right" wrapText="1"/>
    </xf>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horizontal="center"/>
    </xf>
    <xf numFmtId="0" fontId="0" fillId="0" borderId="10" xfId="0" applyFill="1" applyBorder="1" applyAlignment="1">
      <alignment wrapText="1"/>
    </xf>
    <xf numFmtId="0" fontId="0" fillId="0" borderId="10" xfId="0" applyFill="1" applyBorder="1"/>
    <xf numFmtId="0" fontId="39" fillId="0" borderId="10" xfId="0" applyFont="1" applyFill="1" applyBorder="1" applyAlignment="1">
      <alignment horizontal="left" vertical="center"/>
    </xf>
    <xf numFmtId="0" fontId="0" fillId="80" borderId="10" xfId="0" applyFill="1" applyBorder="1" applyAlignment="1">
      <alignment wrapText="1"/>
    </xf>
    <xf numFmtId="0" fontId="0" fillId="0" borderId="69" xfId="0" applyFill="1" applyBorder="1"/>
    <xf numFmtId="0" fontId="0" fillId="75" borderId="25" xfId="0" applyFont="1" applyFill="1" applyBorder="1" applyAlignment="1" applyProtection="1">
      <alignment vertical="center" wrapText="1"/>
    </xf>
    <xf numFmtId="0" fontId="39" fillId="0" borderId="41" xfId="0" applyFont="1" applyBorder="1" applyAlignment="1">
      <alignment horizontal="center" vertical="center"/>
    </xf>
    <xf numFmtId="37" fontId="0" fillId="75" borderId="91" xfId="439" applyNumberFormat="1" applyFont="1" applyFill="1" applyBorder="1" applyAlignment="1" applyProtection="1">
      <alignment vertical="center"/>
    </xf>
    <xf numFmtId="41" fontId="68" fillId="0" borderId="0" xfId="0" applyNumberFormat="1" applyFont="1" applyFill="1" applyAlignment="1" applyProtection="1">
      <alignment vertical="center" wrapText="1"/>
    </xf>
    <xf numFmtId="0" fontId="0" fillId="31" borderId="0" xfId="0" applyFill="1" applyAlignment="1">
      <alignment wrapText="1"/>
    </xf>
    <xf numFmtId="0" fontId="0" fillId="77" borderId="0" xfId="0" applyFill="1" applyAlignment="1">
      <alignment wrapText="1"/>
    </xf>
    <xf numFmtId="0" fontId="0" fillId="26" borderId="0" xfId="0" applyFill="1" applyAlignment="1">
      <alignment wrapText="1"/>
    </xf>
    <xf numFmtId="0" fontId="0" fillId="20" borderId="0" xfId="0" applyFill="1" applyAlignment="1">
      <alignment wrapText="1"/>
    </xf>
    <xf numFmtId="0" fontId="0" fillId="34" borderId="0" xfId="0" applyFill="1" applyAlignment="1">
      <alignment wrapText="1"/>
    </xf>
    <xf numFmtId="0" fontId="0" fillId="78" borderId="0" xfId="0" applyFill="1" applyAlignment="1">
      <alignment wrapText="1"/>
    </xf>
    <xf numFmtId="0" fontId="44" fillId="0" borderId="55" xfId="0" applyFont="1" applyBorder="1" applyAlignment="1">
      <alignment horizontal="center" vertical="center" wrapText="1"/>
    </xf>
    <xf numFmtId="0" fontId="0" fillId="0" borderId="0" xfId="0" applyAlignment="1">
      <alignment horizontal="center" wrapText="1"/>
    </xf>
    <xf numFmtId="0" fontId="0" fillId="26" borderId="10" xfId="0" applyFill="1" applyBorder="1" applyAlignment="1">
      <alignment vertical="center" wrapText="1"/>
    </xf>
    <xf numFmtId="0" fontId="0" fillId="0" borderId="22" xfId="0" applyBorder="1" applyAlignment="1">
      <alignment vertical="center" wrapText="1"/>
    </xf>
    <xf numFmtId="0" fontId="67" fillId="0" borderId="10" xfId="0" applyFont="1" applyFill="1" applyBorder="1" applyAlignment="1">
      <alignment vertical="center" wrapText="1"/>
    </xf>
    <xf numFmtId="3" fontId="44" fillId="29" borderId="0" xfId="439" applyNumberFormat="1" applyFont="1" applyFill="1" applyAlignment="1" applyProtection="1">
      <alignment horizontal="center" vertical="center" wrapText="1"/>
      <protection locked="0"/>
    </xf>
    <xf numFmtId="38" fontId="67" fillId="34" borderId="0" xfId="0" applyNumberFormat="1" applyFont="1" applyFill="1" applyAlignment="1" applyProtection="1">
      <alignment vertical="center" wrapText="1"/>
      <protection locked="0"/>
    </xf>
    <xf numFmtId="0" fontId="0" fillId="0" borderId="0" xfId="0" applyFont="1" applyAlignment="1" applyProtection="1">
      <alignment horizontal="left" vertical="center" wrapText="1"/>
    </xf>
    <xf numFmtId="0" fontId="44" fillId="0" borderId="43" xfId="0" applyFont="1" applyFill="1" applyBorder="1" applyAlignment="1" applyProtection="1">
      <alignment horizontal="left" vertical="center" wrapText="1"/>
    </xf>
    <xf numFmtId="49" fontId="0" fillId="30" borderId="13" xfId="0" applyNumberFormat="1" applyFont="1" applyFill="1" applyBorder="1" applyAlignment="1" applyProtection="1">
      <alignment horizontal="center" vertical="center"/>
      <protection locked="0"/>
    </xf>
    <xf numFmtId="14" fontId="122" fillId="29" borderId="10" xfId="31720" applyNumberFormat="1" applyFont="1" applyFill="1" applyBorder="1" applyAlignment="1" applyProtection="1">
      <alignment horizontal="left" vertical="center"/>
      <protection locked="0"/>
    </xf>
    <xf numFmtId="177" fontId="56" fillId="81" borderId="22" xfId="439" applyNumberFormat="1" applyFont="1" applyFill="1" applyBorder="1" applyAlignment="1" applyProtection="1">
      <alignment horizontal="center" vertical="center" wrapText="1"/>
    </xf>
    <xf numFmtId="3" fontId="44" fillId="0" borderId="22" xfId="31735" applyFont="1" applyBorder="1" applyAlignment="1">
      <alignment vertical="center" wrapText="1"/>
    </xf>
    <xf numFmtId="0" fontId="0" fillId="0" borderId="24" xfId="0" applyBorder="1" applyAlignment="1">
      <alignment horizontal="left" vertical="center" wrapText="1"/>
    </xf>
    <xf numFmtId="14" fontId="0" fillId="34" borderId="0" xfId="0" applyNumberFormat="1" applyFont="1" applyFill="1" applyAlignment="1" applyProtection="1">
      <alignment horizontal="center" vertical="center"/>
    </xf>
    <xf numFmtId="169" fontId="0" fillId="72" borderId="63" xfId="439" applyNumberFormat="1" applyFont="1" applyFill="1" applyBorder="1" applyAlignment="1" applyProtection="1">
      <alignment horizontal="center" vertical="center"/>
    </xf>
    <xf numFmtId="172" fontId="0" fillId="81" borderId="28" xfId="439" applyNumberFormat="1" applyFont="1" applyFill="1" applyBorder="1" applyAlignment="1" applyProtection="1">
      <alignment vertical="center"/>
    </xf>
    <xf numFmtId="0" fontId="163" fillId="71" borderId="0" xfId="30096" applyFont="1" applyFill="1" applyAlignment="1">
      <alignment vertical="center" wrapText="1"/>
    </xf>
    <xf numFmtId="1" fontId="40" fillId="24" borderId="0" xfId="439" applyNumberFormat="1" applyFont="1" applyFill="1" applyBorder="1" applyAlignment="1" applyProtection="1">
      <alignment horizontal="center" wrapText="1"/>
    </xf>
    <xf numFmtId="0" fontId="0" fillId="0" borderId="0" xfId="0" applyNumberFormat="1" applyFont="1" applyFill="1" applyBorder="1" applyAlignment="1" applyProtection="1">
      <alignment horizontal="left" vertical="center" wrapText="1"/>
    </xf>
    <xf numFmtId="0" fontId="44" fillId="0" borderId="43" xfId="0" applyFont="1" applyFill="1" applyBorder="1" applyAlignment="1" applyProtection="1">
      <alignment horizontal="center" vertical="center" wrapText="1"/>
    </xf>
    <xf numFmtId="0" fontId="39" fillId="72" borderId="0" xfId="0" applyFont="1" applyFill="1" applyAlignment="1" applyProtection="1">
      <alignment horizontal="center" vertical="center"/>
    </xf>
    <xf numFmtId="0" fontId="0" fillId="72" borderId="0" xfId="0" applyFont="1" applyFill="1" applyAlignment="1" applyProtection="1">
      <alignment horizontal="center" vertical="center"/>
    </xf>
    <xf numFmtId="0" fontId="44" fillId="0" borderId="0" xfId="0" applyFont="1" applyFill="1" applyAlignment="1" applyProtection="1">
      <alignment horizontal="center" vertical="center" wrapText="1"/>
    </xf>
    <xf numFmtId="0" fontId="0" fillId="33" borderId="0" xfId="0" applyFill="1" applyAlignment="1">
      <alignment horizontal="center" vertical="center" wrapText="1"/>
    </xf>
    <xf numFmtId="0" fontId="39" fillId="0" borderId="0" xfId="0" applyFont="1" applyAlignment="1" applyProtection="1">
      <alignment horizontal="center" vertical="center" wrapText="1"/>
    </xf>
    <xf numFmtId="0" fontId="0" fillId="28" borderId="0" xfId="0" applyFont="1" applyFill="1" applyAlignment="1" applyProtection="1">
      <alignment horizontal="center" vertical="center"/>
    </xf>
    <xf numFmtId="164" fontId="0" fillId="0" borderId="22" xfId="439" applyNumberFormat="1" applyFont="1" applyFill="1" applyBorder="1" applyAlignment="1" applyProtection="1">
      <alignment horizontal="center" vertical="center" wrapText="1"/>
      <protection locked="0"/>
    </xf>
    <xf numFmtId="0" fontId="0" fillId="0" borderId="34" xfId="0" applyNumberFormat="1" applyFont="1" applyFill="1" applyBorder="1" applyAlignment="1" applyProtection="1">
      <alignment horizontal="center" vertical="center" wrapText="1"/>
    </xf>
    <xf numFmtId="0" fontId="0" fillId="29" borderId="69" xfId="0" applyFill="1" applyBorder="1" applyAlignment="1" applyProtection="1">
      <alignment horizontal="center" vertical="center"/>
      <protection locked="0"/>
    </xf>
    <xf numFmtId="1" fontId="0" fillId="29" borderId="69" xfId="0" applyNumberFormat="1" applyFill="1" applyBorder="1" applyAlignment="1" applyProtection="1">
      <alignment horizontal="center" vertical="center"/>
      <protection locked="0"/>
    </xf>
    <xf numFmtId="14" fontId="0" fillId="29" borderId="69" xfId="0" applyNumberFormat="1" applyFill="1" applyBorder="1" applyAlignment="1" applyProtection="1">
      <alignment horizontal="center" vertical="center"/>
      <protection locked="0"/>
    </xf>
    <xf numFmtId="0" fontId="0" fillId="29" borderId="10" xfId="0" applyFill="1" applyBorder="1" applyAlignment="1" applyProtection="1">
      <alignment wrapText="1"/>
      <protection locked="0"/>
    </xf>
    <xf numFmtId="0" fontId="0" fillId="0" borderId="92" xfId="0" applyBorder="1" applyAlignment="1">
      <alignment horizontal="center"/>
    </xf>
    <xf numFmtId="0" fontId="0" fillId="0" borderId="93" xfId="0" applyFill="1" applyBorder="1"/>
    <xf numFmtId="2" fontId="0" fillId="0" borderId="93" xfId="0" applyNumberFormat="1" applyFill="1" applyBorder="1" applyAlignment="1">
      <alignment wrapText="1"/>
    </xf>
    <xf numFmtId="0" fontId="0" fillId="0" borderId="94" xfId="0" applyBorder="1" applyAlignment="1">
      <alignment wrapText="1"/>
    </xf>
    <xf numFmtId="0" fontId="0" fillId="0" borderId="95"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96" xfId="0" applyBorder="1" applyAlignment="1">
      <alignment wrapText="1"/>
    </xf>
    <xf numFmtId="0" fontId="39" fillId="0" borderId="0" xfId="682" applyFont="1" applyAlignment="1">
      <alignment wrapText="1"/>
    </xf>
    <xf numFmtId="0" fontId="0" fillId="0" borderId="0" xfId="682" applyFont="1"/>
    <xf numFmtId="0" fontId="165" fillId="26" borderId="0" xfId="682" applyFont="1" applyFill="1"/>
    <xf numFmtId="0" fontId="39" fillId="26" borderId="17" xfId="0" applyFont="1" applyFill="1" applyBorder="1" applyAlignment="1">
      <alignment horizontal="center" vertical="center"/>
    </xf>
    <xf numFmtId="0" fontId="39" fillId="26" borderId="0" xfId="0" applyFont="1" applyFill="1" applyAlignment="1">
      <alignment horizontal="center" vertical="center"/>
    </xf>
    <xf numFmtId="0" fontId="166" fillId="0" borderId="0" xfId="682" applyFont="1"/>
    <xf numFmtId="0" fontId="166" fillId="0" borderId="0" xfId="682" applyFont="1" applyAlignment="1">
      <alignment vertical="center"/>
    </xf>
    <xf numFmtId="0" fontId="49" fillId="0" borderId="17" xfId="682" applyFont="1" applyBorder="1" applyAlignment="1">
      <alignment horizontal="center"/>
    </xf>
    <xf numFmtId="0" fontId="49" fillId="0" borderId="14" xfId="682" applyFont="1" applyBorder="1" applyAlignment="1">
      <alignment horizontal="center" vertical="center" wrapText="1"/>
    </xf>
    <xf numFmtId="0" fontId="167" fillId="0" borderId="0" xfId="682" applyFont="1"/>
    <xf numFmtId="0" fontId="52" fillId="0" borderId="0" xfId="682" applyFont="1"/>
    <xf numFmtId="181" fontId="52" fillId="0" borderId="0" xfId="682" applyNumberFormat="1" applyFont="1"/>
    <xf numFmtId="167" fontId="52" fillId="0" borderId="0" xfId="546" applyNumberFormat="1" applyFont="1"/>
    <xf numFmtId="0" fontId="52" fillId="0" borderId="0" xfId="0" applyFont="1" applyAlignment="1">
      <alignment horizontal="center"/>
    </xf>
    <xf numFmtId="0" fontId="52" fillId="0" borderId="0" xfId="0" applyFont="1"/>
    <xf numFmtId="38" fontId="52" fillId="0" borderId="0" xfId="682" applyNumberFormat="1" applyFont="1"/>
    <xf numFmtId="38" fontId="52" fillId="0" borderId="0" xfId="449" applyNumberFormat="1" applyFont="1"/>
    <xf numFmtId="0" fontId="39" fillId="0" borderId="0" xfId="682" applyFont="1"/>
    <xf numFmtId="0" fontId="52" fillId="0" borderId="0" xfId="0" quotePrefix="1" applyFont="1"/>
    <xf numFmtId="0" fontId="0" fillId="0" borderId="0" xfId="0" quotePrefix="1"/>
    <xf numFmtId="164" fontId="0" fillId="0" borderId="0" xfId="0" applyNumberFormat="1"/>
    <xf numFmtId="0" fontId="167" fillId="0" borderId="0" xfId="682" applyFont="1" applyAlignment="1">
      <alignment vertical="center"/>
    </xf>
    <xf numFmtId="0" fontId="169" fillId="0" borderId="0" xfId="682" applyFont="1"/>
    <xf numFmtId="0" fontId="49" fillId="0" borderId="0" xfId="682" applyFont="1"/>
    <xf numFmtId="0" fontId="170" fillId="27" borderId="0" xfId="682" applyFont="1" applyFill="1" applyAlignment="1">
      <alignment vertical="center" wrapText="1"/>
    </xf>
    <xf numFmtId="0" fontId="49" fillId="0" borderId="0" xfId="682" applyFont="1" applyAlignment="1">
      <alignment horizontal="center"/>
    </xf>
    <xf numFmtId="0" fontId="0" fillId="0" borderId="0" xfId="0" quotePrefix="1" applyAlignment="1">
      <alignment horizontal="center"/>
    </xf>
    <xf numFmtId="3" fontId="52" fillId="0" borderId="0" xfId="0" applyNumberFormat="1" applyFont="1"/>
    <xf numFmtId="0" fontId="169" fillId="0" borderId="0" xfId="0" applyFont="1" applyAlignment="1">
      <alignment horizontal="left" vertical="center" wrapText="1"/>
    </xf>
    <xf numFmtId="181" fontId="49" fillId="0" borderId="0" xfId="682" applyNumberFormat="1" applyFont="1"/>
    <xf numFmtId="10" fontId="49" fillId="0" borderId="19" xfId="682" applyNumberFormat="1" applyFont="1" applyBorder="1"/>
    <xf numFmtId="0" fontId="51" fillId="0" borderId="0" xfId="0" applyFont="1"/>
    <xf numFmtId="2" fontId="0" fillId="0" borderId="0" xfId="0" applyNumberFormat="1"/>
    <xf numFmtId="164" fontId="0" fillId="0" borderId="0" xfId="439" applyNumberFormat="1" applyFont="1"/>
    <xf numFmtId="42" fontId="168" fillId="26" borderId="0" xfId="546" applyNumberFormat="1" applyFont="1" applyFill="1"/>
    <xf numFmtId="41" fontId="168" fillId="26" borderId="0" xfId="682" applyNumberFormat="1" applyFont="1" applyFill="1"/>
    <xf numFmtId="41" fontId="0"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97" xfId="546" applyNumberFormat="1" applyFont="1" applyBorder="1"/>
    <xf numFmtId="42" fontId="52" fillId="0" borderId="19" xfId="546" applyNumberFormat="1" applyFont="1" applyBorder="1"/>
    <xf numFmtId="0" fontId="39" fillId="72" borderId="0" xfId="0" applyFont="1" applyFill="1" applyAlignment="1" applyProtection="1">
      <alignment horizontal="left" vertical="center"/>
    </xf>
    <xf numFmtId="0" fontId="39" fillId="28" borderId="0" xfId="0" applyFont="1" applyFill="1" applyAlignment="1" applyProtection="1">
      <alignment horizontal="left" vertical="center"/>
    </xf>
    <xf numFmtId="0" fontId="0" fillId="0" borderId="0" xfId="0" applyAlignment="1">
      <alignment vertical="center"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2" borderId="71" xfId="0" applyFont="1" applyFill="1" applyBorder="1" applyAlignment="1">
      <alignment horizontal="center" vertical="center" wrapText="1"/>
    </xf>
    <xf numFmtId="0" fontId="0" fillId="0" borderId="36" xfId="0" applyFont="1" applyBorder="1" applyAlignment="1">
      <alignment horizontal="left" wrapText="1"/>
    </xf>
    <xf numFmtId="0" fontId="0" fillId="33" borderId="13" xfId="0" applyFont="1" applyFill="1" applyBorder="1" applyAlignment="1">
      <alignment vertical="center" wrapText="1"/>
    </xf>
    <xf numFmtId="0" fontId="0" fillId="33" borderId="16" xfId="0" applyFont="1" applyFill="1" applyBorder="1" applyAlignment="1">
      <alignment vertical="center" wrapText="1"/>
    </xf>
    <xf numFmtId="0" fontId="0" fillId="0" borderId="13" xfId="0" applyFont="1" applyBorder="1" applyAlignment="1">
      <alignment vertical="center"/>
    </xf>
    <xf numFmtId="0" fontId="0" fillId="0" borderId="16" xfId="0" applyFont="1" applyBorder="1" applyAlignment="1">
      <alignment vertical="center"/>
    </xf>
    <xf numFmtId="0" fontId="0" fillId="0" borderId="13" xfId="0" applyFont="1" applyBorder="1" applyAlignment="1">
      <alignment vertical="center" wrapText="1"/>
    </xf>
    <xf numFmtId="0" fontId="0" fillId="0" borderId="16" xfId="0" applyFont="1" applyBorder="1" applyAlignment="1">
      <alignment vertical="center" wrapText="1"/>
    </xf>
    <xf numFmtId="0" fontId="0" fillId="0" borderId="13" xfId="0" applyFont="1" applyFill="1" applyBorder="1" applyAlignment="1">
      <alignment vertical="center" wrapText="1"/>
    </xf>
    <xf numFmtId="0" fontId="0" fillId="0" borderId="16" xfId="0" applyFont="1" applyFill="1" applyBorder="1" applyAlignment="1">
      <alignmen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62" fillId="79" borderId="13" xfId="0" applyFont="1" applyFill="1" applyBorder="1" applyAlignment="1">
      <alignment horizontal="center" vertical="center"/>
    </xf>
    <xf numFmtId="0" fontId="162" fillId="79"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57" fillId="75" borderId="16" xfId="0" applyFont="1" applyFill="1" applyBorder="1" applyAlignment="1">
      <alignment horizontal="left" wrapText="1"/>
    </xf>
    <xf numFmtId="0" fontId="57" fillId="75" borderId="16" xfId="0" applyFont="1" applyFill="1" applyBorder="1" applyAlignment="1">
      <alignment horizontal="justify" vertical="center" wrapText="1"/>
    </xf>
    <xf numFmtId="0" fontId="57" fillId="75" borderId="11" xfId="0" applyFont="1" applyFill="1" applyBorder="1" applyAlignment="1">
      <alignment horizontal="justify" vertical="center" wrapText="1"/>
    </xf>
    <xf numFmtId="0" fontId="57" fillId="75" borderId="11" xfId="0" applyFont="1" applyFill="1" applyBorder="1" applyAlignment="1">
      <alignment horizontal="left" vertical="center" wrapText="1"/>
    </xf>
    <xf numFmtId="0" fontId="57" fillId="75" borderId="55" xfId="0" applyFont="1" applyFill="1" applyBorder="1" applyAlignment="1">
      <alignment horizontal="left" vertical="center" wrapText="1"/>
    </xf>
    <xf numFmtId="0" fontId="57" fillId="75" borderId="55" xfId="0" applyFont="1" applyFill="1" applyBorder="1" applyAlignment="1">
      <alignment horizontal="justify" vertical="center" wrapText="1"/>
    </xf>
    <xf numFmtId="0" fontId="145" fillId="0" borderId="38" xfId="0" applyFont="1" applyBorder="1" applyAlignment="1">
      <alignment horizontal="center" vertical="center"/>
    </xf>
    <xf numFmtId="0" fontId="145" fillId="0" borderId="39" xfId="0" applyFont="1" applyBorder="1" applyAlignment="1">
      <alignment horizontal="center" vertical="center"/>
    </xf>
    <xf numFmtId="0" fontId="145" fillId="0" borderId="16" xfId="0" applyFont="1" applyBorder="1" applyAlignment="1">
      <alignment horizontal="center" vertical="center"/>
    </xf>
    <xf numFmtId="0" fontId="145" fillId="0" borderId="11" xfId="0" applyFont="1" applyBorder="1" applyAlignment="1">
      <alignment horizontal="center" vertical="center"/>
    </xf>
    <xf numFmtId="0" fontId="57" fillId="33" borderId="13" xfId="0" applyFont="1" applyFill="1" applyBorder="1" applyAlignment="1">
      <alignment horizontal="justify" vertical="center" wrapText="1"/>
    </xf>
    <xf numFmtId="0" fontId="57" fillId="33" borderId="16" xfId="0" applyFont="1" applyFill="1" applyBorder="1" applyAlignment="1">
      <alignment horizontal="justify" vertical="center" wrapText="1"/>
    </xf>
    <xf numFmtId="0" fontId="57" fillId="33" borderId="11" xfId="0" applyFont="1" applyFill="1" applyBorder="1" applyAlignment="1">
      <alignment horizontal="justify" vertical="center" wrapText="1"/>
    </xf>
    <xf numFmtId="0" fontId="48" fillId="0" borderId="86" xfId="0" applyFont="1" applyBorder="1" applyAlignment="1">
      <alignment horizontal="center" vertical="center" wrapText="1"/>
    </xf>
    <xf numFmtId="0" fontId="48" fillId="0" borderId="87" xfId="0" applyFont="1" applyBorder="1" applyAlignment="1">
      <alignment horizontal="center" vertical="center" wrapText="1"/>
    </xf>
    <xf numFmtId="0" fontId="48" fillId="0" borderId="83" xfId="0" applyFont="1" applyBorder="1" applyAlignment="1">
      <alignment horizontal="center" vertical="center" wrapText="1"/>
    </xf>
    <xf numFmtId="0" fontId="39" fillId="0" borderId="15" xfId="0" applyFont="1" applyBorder="1" applyAlignment="1">
      <alignment horizontal="center" vertical="center"/>
    </xf>
    <xf numFmtId="0" fontId="39" fillId="0" borderId="58" xfId="0" applyFont="1" applyBorder="1" applyAlignment="1">
      <alignment horizontal="center" vertical="center"/>
    </xf>
    <xf numFmtId="0" fontId="39" fillId="0" borderId="38" xfId="0" applyFont="1" applyBorder="1" applyAlignment="1">
      <alignment horizontal="center" vertical="center"/>
    </xf>
    <xf numFmtId="0" fontId="39" fillId="0" borderId="40" xfId="0" applyFont="1" applyBorder="1" applyAlignment="1">
      <alignment horizontal="center" vertical="center"/>
    </xf>
    <xf numFmtId="0" fontId="39" fillId="0" borderId="78" xfId="0" applyFont="1" applyBorder="1" applyAlignment="1">
      <alignment horizontal="center" wrapText="1"/>
    </xf>
    <xf numFmtId="0" fontId="39" fillId="0" borderId="66" xfId="0" applyFont="1" applyBorder="1" applyAlignment="1">
      <alignment horizontal="center"/>
    </xf>
    <xf numFmtId="0" fontId="48" fillId="0" borderId="88" xfId="0" applyFont="1" applyBorder="1" applyAlignment="1">
      <alignment horizontal="center" vertical="center"/>
    </xf>
    <xf numFmtId="0" fontId="48" fillId="0" borderId="89" xfId="0" applyFont="1" applyBorder="1" applyAlignment="1">
      <alignment horizontal="center" vertical="center"/>
    </xf>
    <xf numFmtId="0" fontId="48" fillId="0" borderId="90" xfId="0" applyFont="1" applyBorder="1" applyAlignment="1">
      <alignment horizontal="center" vertical="center"/>
    </xf>
    <xf numFmtId="0" fontId="127" fillId="71" borderId="65" xfId="0" applyFont="1" applyFill="1" applyBorder="1" applyAlignment="1">
      <alignment horizontal="center" vertical="center" wrapText="1"/>
    </xf>
    <xf numFmtId="0" fontId="127" fillId="71" borderId="78" xfId="0" applyFont="1" applyFill="1" applyBorder="1" applyAlignment="1">
      <alignment horizontal="center" vertical="center" wrapText="1"/>
    </xf>
    <xf numFmtId="0" fontId="57" fillId="75" borderId="65" xfId="0" applyFont="1" applyFill="1" applyBorder="1" applyAlignment="1">
      <alignment horizontal="center" vertical="center" wrapText="1"/>
    </xf>
    <xf numFmtId="0" fontId="57" fillId="75" borderId="78" xfId="0" applyFont="1" applyFill="1" applyBorder="1" applyAlignment="1">
      <alignment horizontal="center" vertical="center" wrapText="1"/>
    </xf>
    <xf numFmtId="0" fontId="57" fillId="27" borderId="0" xfId="682" applyFont="1" applyFill="1" applyAlignment="1">
      <alignment horizontal="center" vertical="center" wrapText="1"/>
    </xf>
  </cellXfs>
  <cellStyles count="31736">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2 2" xfId="29792" xr:uid="{F4742CAB-EE8A-4F65-A5A1-A8EA60CAE710}"/>
    <cellStyle name="Comma 10 2 2 2 3" xfId="24671" xr:uid="{DDF8ACA5-2AFD-4024-B635-F103D987427D}"/>
    <cellStyle name="Comma 10 2 2 2 4" xfId="30046" xr:uid="{3022D834-5AD4-4789-AA9A-422519C0A007}"/>
    <cellStyle name="Comma 10 2 2 3" xfId="4846" xr:uid="{8F94D0E0-B6FC-4A5A-96EA-540CD9CE6C5C}"/>
    <cellStyle name="Comma 10 2 2 3 2" xfId="28024" xr:uid="{9E108CF4-A88E-4CA8-B7DD-2946C5BBAD03}"/>
    <cellStyle name="Comma 10 2 2 3 2 2" xfId="31198" xr:uid="{B8614D68-E4D5-449A-AC4B-CDF4ED1EE035}"/>
    <cellStyle name="Comma 10 2 2 3 2 3" xfId="30639" xr:uid="{DFF08651-449D-4396-9E32-8C7D875A681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4 2" xfId="29747" xr:uid="{CF5D2640-E526-43E0-BA56-AD4FA4FBFC5A}"/>
    <cellStyle name="Comma 10 2 3 5" xfId="23965" xr:uid="{872D2A5E-2248-4DBD-A4C8-F9817C8FE0C9}"/>
    <cellStyle name="Comma 10 2 3 5 2" xfId="29838" xr:uid="{53EBA3A0-8A8E-41BA-BEEA-5C5EFEDBB1D3}"/>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3 2" xfId="29889" xr:uid="{3C345DA9-232A-4A53-AA10-55EDA166162A}"/>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2 2" xfId="29673" xr:uid="{910931E2-DB10-4C31-A77B-FB04EFA1DED8}"/>
    <cellStyle name="Comma 10 2 5 2 2 2" xfId="31155" xr:uid="{21B53B7A-B52F-4990-BABE-5580191787F7}"/>
    <cellStyle name="Comma 10 2 5 2 3" xfId="30638" xr:uid="{7EC80DBB-6F40-40B4-9324-B9E60C405E46}"/>
    <cellStyle name="Comma 10 2 5 3" xfId="25742" xr:uid="{0CB8BCFE-C336-455F-AB49-F3C7B1BC9CDD}"/>
    <cellStyle name="Comma 10 2 5 4" xfId="26724" xr:uid="{E10D12CB-9FC4-43DF-9506-CC26BADEEDA0}"/>
    <cellStyle name="Comma 10 2 6" xfId="22922" xr:uid="{6875A78D-7D82-435D-82A6-AE342806D5C5}"/>
    <cellStyle name="Comma 10 2 6 2" xfId="29715" xr:uid="{75234A64-AAA0-42BA-A9EA-3C0DB2735BB4}"/>
    <cellStyle name="Comma 10 2 7" xfId="28536" xr:uid="{DC7A2659-338F-45FE-B0DB-9DBBE3311BDD}"/>
    <cellStyle name="Comma 10 2 7 2" xfId="29670" xr:uid="{C346A8C2-3DB3-42DB-A377-6D31684099AA}"/>
    <cellStyle name="Comma 10 2 7 2 2" xfId="31207" xr:uid="{3241FD88-2E3A-4A7F-91A8-62B6F4940F71}"/>
    <cellStyle name="Comma 10 2 8" xfId="29836" xr:uid="{40B22064-AAF7-4863-8F25-65D531C30E59}"/>
    <cellStyle name="Comma 10 2 9" xfId="29981" xr:uid="{E9094487-74F6-4A84-A11B-7F3935258FB1}"/>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2 3" xfId="31000" xr:uid="{E590BC16-15EE-4924-8848-778D3E4A89CE}"/>
    <cellStyle name="Comma 10 3 4 2 4" xfId="30640" xr:uid="{4DFC3DE0-3B6C-4F74-9DAC-4286A1C1DC94}"/>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2 2" xfId="31212" xr:uid="{C5898CD3-95E5-4E55-97B3-E7DFF2EDE9B8}"/>
    <cellStyle name="Comma 10 4 2 2 2 3" xfId="30642" xr:uid="{15F7C382-4917-4D01-9DFB-DA9009983639}"/>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2 3" xfId="31055" xr:uid="{5579DD09-2BFB-4FE1-912C-2BC187101C35}"/>
    <cellStyle name="Comma 10 4 4 2 4" xfId="30641" xr:uid="{18A4DFC5-33A3-47FD-833B-2AE056D5805F}"/>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5 2" xfId="29928" xr:uid="{2A9D8251-9F42-44B6-AE30-1987BF1D4A0C}"/>
    <cellStyle name="Comma 10 4 5 2 2" xfId="30953" xr:uid="{E9011422-05E3-4560-AAC8-5B0377BA6E5B}"/>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4 2" xfId="29886" xr:uid="{6D06C6E3-D0AD-422D-A9DE-E301F61D463B}"/>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6 6" xfId="31265" xr:uid="{A4D5031B-2004-4538-BF8C-B4A048DF0DB4}"/>
    <cellStyle name="Comma 10 7" xfId="24293" xr:uid="{344DCAF3-DA96-45E3-9F88-C607554C61E4}"/>
    <cellStyle name="Comma 10 7 2" xfId="27812" xr:uid="{1067AA7F-8FEA-4C90-923A-936739E57666}"/>
    <cellStyle name="Comma 10 7 3" xfId="31150" xr:uid="{C5496218-A9DD-47F3-8C2E-81E3ADC8FD5D}"/>
    <cellStyle name="Comma 10 8" xfId="28003" xr:uid="{E7712595-FDE1-4527-8110-F08C9BD2B4D5}"/>
    <cellStyle name="Comma 10 9" xfId="26455" xr:uid="{34BF2C5E-A5C7-4A84-AB73-BFB00FFDC39F}"/>
    <cellStyle name="Comma 10 9 2" xfId="30396" xr:uid="{36D04115-A232-4017-8499-A0543DF30744}"/>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4 2" xfId="30077" xr:uid="{1277A8FD-6083-436E-99F1-F49C951033A8}"/>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4 2" xfId="29771" xr:uid="{687E3D0F-93F6-41FC-A263-BC359B09D7DC}"/>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2 5" xfId="30420" xr:uid="{9C10034A-DB87-4E31-9765-1BF6E5A23CE8}"/>
    <cellStyle name="Comma 11 3 3" xfId="3624" xr:uid="{00000000-0005-0000-0000-0000C3010000}"/>
    <cellStyle name="Comma 11 3 4" xfId="24015" xr:uid="{14E1B29C-AAA1-44F5-AD07-8E4FC697E6A9}"/>
    <cellStyle name="Comma 11 3 4 2" xfId="29746" xr:uid="{0055F465-A603-4D53-9DBD-2C902049CB61}"/>
    <cellStyle name="Comma 11 3 5" xfId="29888" xr:uid="{CCF74651-5B1C-4DDE-B115-CAD74F391071}"/>
    <cellStyle name="Comma 11 3 6" xfId="30006" xr:uid="{30856FF1-EAAD-4839-AAFB-735735686948}"/>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2 5" xfId="31002" xr:uid="{E7EFB901-FFE8-4FD5-A500-07B63BEEACD2}"/>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2 2 2" xfId="29785" xr:uid="{62F9D09B-9FF7-422B-A32D-3D37D1704DEF}"/>
    <cellStyle name="Comma 12 2 2 2 2" xfId="30644" xr:uid="{BACC46BC-C29D-4BF8-8F5B-BCC14C871348}"/>
    <cellStyle name="Comma 12 2 3" xfId="29654" xr:uid="{B47812A9-F555-454A-8F3F-946EFB179A34}"/>
    <cellStyle name="Comma 12 2 4" xfId="30094" xr:uid="{F83BC86D-1566-4D14-ACFD-F33C31141344}"/>
    <cellStyle name="Comma 12 3" xfId="3625" xr:uid="{00000000-0005-0000-0000-0000C5010000}"/>
    <cellStyle name="Comma 12 3 2" xfId="29786" xr:uid="{33AA548C-D797-4568-9126-E3D501F4FDC8}"/>
    <cellStyle name="Comma 12 3 3" xfId="29656" xr:uid="{11D32195-315E-49FB-ABE2-A5A93DFF4A4E}"/>
    <cellStyle name="Comma 12 4" xfId="5536" xr:uid="{A85C391B-D1F2-4216-9318-8F0D3F6AE60C}"/>
    <cellStyle name="Comma 12 4 2" xfId="29740" xr:uid="{8C58184A-BAEB-4E53-8424-41182C888A46}"/>
    <cellStyle name="Comma 12 4 2 2" xfId="30643" xr:uid="{EDF49783-1110-4297-BDA9-D7B8F2510818}"/>
    <cellStyle name="Comma 12 4 3" xfId="30559" xr:uid="{BD86C246-5046-425B-9AA5-444941F4BC54}"/>
    <cellStyle name="Comma 12 5" xfId="23515" xr:uid="{07A7475F-DD9D-4311-BCE3-CDFB929ABEC3}"/>
    <cellStyle name="Comma 12 5 2" xfId="24226" xr:uid="{737B9A1D-50A5-487A-9FD7-3644CCD4DE49}"/>
    <cellStyle name="Comma 12 6" xfId="29837" xr:uid="{6E14ACA3-AD72-4CFF-AC57-1A7106AAB474}"/>
    <cellStyle name="Comma 12 7" xfId="29982" xr:uid="{7B26457B-B100-45C9-AEF8-717D44DFD419}"/>
    <cellStyle name="Comma 12 8" xfId="29655" xr:uid="{018DB76F-8040-473C-9051-83E285BBCC78}"/>
    <cellStyle name="Comma 13" xfId="4845" xr:uid="{98FB8AE3-8A74-4A04-B00D-D9411690E8F8}"/>
    <cellStyle name="Comma 13 2" xfId="23767" xr:uid="{8137F544-9DC0-4A1D-A743-03E39E4E26C7}"/>
    <cellStyle name="Comma 13 3" xfId="27977" xr:uid="{280881A1-6BC3-460B-B930-F17C044447D4}"/>
    <cellStyle name="Comma 13 3 2" xfId="29985" xr:uid="{450A7152-C174-465E-A145-7A65D7CDF750}"/>
    <cellStyle name="Comma 13 4" xfId="14133" xr:uid="{B486616B-8B26-4DA6-8C53-0516518C48A3}"/>
    <cellStyle name="Comma 13 5" xfId="29613" xr:uid="{5F5E5C0E-EC18-477B-9B73-CD31B3561E61}"/>
    <cellStyle name="Comma 13 6" xfId="29588" xr:uid="{FB89F83E-E37C-4FFC-BA48-F04575448186}"/>
    <cellStyle name="Comma 13 6 2" xfId="30103" xr:uid="{74667268-208E-4EAB-8D25-919982D3AA46}"/>
    <cellStyle name="Comma 13 7" xfId="31692" xr:uid="{2B7125CE-691E-46A9-A75B-A95548906904}"/>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17" xfId="30098" xr:uid="{30B0F030-09BF-4437-91FA-9ED25A3FEA9F}"/>
    <cellStyle name="Comma 18" xfId="31723" xr:uid="{5A735BE1-EE31-4062-BA14-CEB426306F19}"/>
    <cellStyle name="Comma 2" xfId="445" xr:uid="{00000000-0005-0000-0000-0000C6010000}"/>
    <cellStyle name="Comma 2 2" xfId="446" xr:uid="{00000000-0005-0000-0000-0000C7010000}"/>
    <cellStyle name="Comma 2 2 2" xfId="31728" xr:uid="{C33B1854-5409-47E0-9622-295106621573}"/>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2 6" xfId="31727" xr:uid="{B55E41AA-D6D3-4F04-B263-B9443017BE0A}"/>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3 6" xfId="31726" xr:uid="{631850A2-9161-4E7E-9629-4BE710A0A149}"/>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2 2" xfId="29825" xr:uid="{DE635B18-0487-4AE6-BFE3-D3C44E388539}"/>
    <cellStyle name="Comma 4 2 2 3" xfId="23120" xr:uid="{ECBCBC83-1276-4F3B-90ED-6EB6B5E3BEE4}"/>
    <cellStyle name="Comma 4 2 3" xfId="1571" xr:uid="{00000000-0005-0000-0000-0000CD010000}"/>
    <cellStyle name="Comma 4 2 3 2" xfId="31304" xr:uid="{49A9EC71-F7ED-4673-8683-2A4474D511C9}"/>
    <cellStyle name="Comma 4 2 3 3" xfId="31257" xr:uid="{23FD20D2-6052-4A6D-AD0A-35FA86F58AFB}"/>
    <cellStyle name="Comma 4 2 4" xfId="1569" xr:uid="{00000000-0005-0000-0000-0000CE010000}"/>
    <cellStyle name="Comma 4 2 5" xfId="30398" xr:uid="{5DA86F6A-D3C0-4A5F-9842-2E156ABF6968}"/>
    <cellStyle name="Comma 4 2 5 2" xfId="30421" xr:uid="{9B6E160E-E0CE-4CCE-BEB0-650117FAFF0C}"/>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3 2" xfId="31305" xr:uid="{562EDFC7-98B1-48F5-955F-063537062A1F}"/>
    <cellStyle name="Comma 4 4 3 3" xfId="31268" xr:uid="{16BF9C11-0CAE-4CE6-9869-9C95A116E155}"/>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6 3" xfId="29820" xr:uid="{74EDB160-7CBA-4494-B188-F170C704F614}"/>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6 2" xfId="31306" xr:uid="{3EE936EE-7448-454D-8369-0075FED3742F}"/>
    <cellStyle name="Comma 4 6 3" xfId="31256" xr:uid="{AFF60B54-71D9-4F5E-95FC-6C8E9DA513F1}"/>
    <cellStyle name="Comma 4 7" xfId="29545" xr:uid="{B78349B5-AC35-4642-873C-F8F50234A6AC}"/>
    <cellStyle name="Comma 4 7 2" xfId="30397" xr:uid="{D7B37039-F76C-4235-9170-2C1DDBE8BE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2 2 2" xfId="31139" xr:uid="{BC4DE43E-54B6-47AE-8D8D-5E090F90402D}"/>
    <cellStyle name="Comma 5 10 2 2 2 2 3" xfId="30646" xr:uid="{780AA264-0FC4-467A-BD71-C14BFA2B4099}"/>
    <cellStyle name="Comma 5 10 2 2 3" xfId="10922" xr:uid="{B5528361-C365-4949-B220-3DC910C95B2B}"/>
    <cellStyle name="Comma 5 10 2 2 3 2" xfId="21302" xr:uid="{03F24B28-9B30-484A-95F2-76CD18C333A5}"/>
    <cellStyle name="Comma 5 10 2 2 4" xfId="23025" xr:uid="{6ED6C659-6C8B-4E98-AD16-21CAEAAA3990}"/>
    <cellStyle name="Comma 5 10 2 2 4 2" xfId="30076" xr:uid="{5D480D1D-8388-4F62-9CF4-9DBF9FA54D95}"/>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4 2" xfId="29772" xr:uid="{1FDA87F3-3FD6-448E-9F67-39316B95EE76}"/>
    <cellStyle name="Comma 5 10 2 4 2 2" xfId="31491" xr:uid="{1199F9C1-2C32-4C48-9889-51EEF7A981C2}"/>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2 2 2" xfId="31132" xr:uid="{D66B271E-31C5-428C-ACF2-9245CA7B6F3D}"/>
    <cellStyle name="Comma 5 10 3 2 2 2 3" xfId="30647" xr:uid="{5209E49B-98EE-4AAE-8B20-56D727995719}"/>
    <cellStyle name="Comma 5 10 3 2 3" xfId="10619" xr:uid="{B59C76FD-A4E9-4866-9F1E-6518BC0C5396}"/>
    <cellStyle name="Comma 5 10 3 2 3 2" xfId="20999" xr:uid="{47E7FFC6-63B5-4650-B36B-84C80C2755B8}"/>
    <cellStyle name="Comma 5 10 3 2 4" xfId="15333" xr:uid="{62DDD7AA-A1D8-420F-846E-73F0CBC3D630}"/>
    <cellStyle name="Comma 5 10 3 2 5" xfId="30422" xr:uid="{0D3BEB3D-D227-4EB9-9B37-EBD8C7DD146B}"/>
    <cellStyle name="Comma 5 10 3 3" xfId="3622" xr:uid="{00000000-0005-0000-0000-0000E0010000}"/>
    <cellStyle name="Comma 5 10 3 4" xfId="5538" xr:uid="{2F4176BB-1147-4705-9BF5-3478E814BF1F}"/>
    <cellStyle name="Comma 5 10 3 4 2" xfId="29748" xr:uid="{C0AE8EE6-7BBE-424E-806D-886FC26B0A0A}"/>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2 2" xfId="31239" xr:uid="{A60BA2E9-5E09-4F2A-9DB6-B3FEE45D40DC}"/>
    <cellStyle name="Comma 5 10 5 2 2 3" xfId="30645" xr:uid="{10006A27-5DF4-43B7-AE9F-0CE667495F20}"/>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2 2 2" xfId="31140" xr:uid="{BEACBA90-14BE-4F92-B5E7-3C26563FBC82}"/>
    <cellStyle name="Comma 5 11 2 2 2 2 3" xfId="30648" xr:uid="{EE401E08-5210-4185-B9F9-C2D3DC80A78B}"/>
    <cellStyle name="Comma 5 11 2 2 2 3" xfId="30079" xr:uid="{E6661E45-819E-42CB-8A7D-43A8E81FC579}"/>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4 2" xfId="29773" xr:uid="{5B89B83B-E1C6-40C5-AF29-1ADC272529C9}"/>
    <cellStyle name="Comma 5 11 2 5" xfId="22726" xr:uid="{8D9ECDAE-292F-46A0-BFD2-DA9957370FAD}"/>
    <cellStyle name="Comma 5 11 2 6" xfId="13513" xr:uid="{39ABB685-FAC4-4C1E-B36A-85BFF7734362}"/>
    <cellStyle name="Comma 5 11 2 7" xfId="29986" xr:uid="{A3343EC1-8F20-4E29-86BB-E29B03AAC49D}"/>
    <cellStyle name="Comma 5 11 3" xfId="1587" xr:uid="{00000000-0005-0000-0000-0000E4010000}"/>
    <cellStyle name="Comma 5 11 3 2" xfId="23722" xr:uid="{DE4AAC3D-5400-4129-ACD2-D8964E8AE622}"/>
    <cellStyle name="Comma 5 11 3 2 2" xfId="29676" xr:uid="{9474F383-D5BD-41F9-8619-741081722E0E}"/>
    <cellStyle name="Comma 5 11 3 2 2 2" xfId="30649" xr:uid="{14E09C75-6A48-4605-B0CF-75A08A9D1184}"/>
    <cellStyle name="Comma 5 11 3 3" xfId="25076" xr:uid="{C5B7A41E-9D71-47D2-9EF7-127D9DBA2D47}"/>
    <cellStyle name="Comma 5 11 3 3 2" xfId="30087" xr:uid="{234EB7E4-AF97-4EA4-B207-EBADEEC79F40}"/>
    <cellStyle name="Comma 5 11 3 3 3" xfId="29788" xr:uid="{93461E03-FAE1-47C5-BE60-8136A914F2E8}"/>
    <cellStyle name="Comma 5 11 3 4" xfId="29929" xr:uid="{ED92591A-7C8B-4C2B-9824-630241CBB16F}"/>
    <cellStyle name="Comma 5 11 3 5" xfId="30047" xr:uid="{A605A163-DF82-49C7-BA28-2842EBC3D630}"/>
    <cellStyle name="Comma 5 11 3 6" xfId="29657" xr:uid="{88614ECA-9FAA-44D9-8706-EB4957BA3CF1}"/>
    <cellStyle name="Comma 5 11 4" xfId="1585" xr:uid="{00000000-0005-0000-0000-0000E5010000}"/>
    <cellStyle name="Comma 5 11 4 2" xfId="25779" xr:uid="{DBEBD298-D49E-492E-82DD-D45AE9C70099}"/>
    <cellStyle name="Comma 5 11 4 2 2" xfId="29789" xr:uid="{6E3F2F72-313F-4976-A168-08F65B495545}"/>
    <cellStyle name="Comma 5 11 4 2 2 2" xfId="30650" xr:uid="{DD9EEB0E-77BF-4E10-96B5-564B49FC67E2}"/>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2 2" xfId="29801" xr:uid="{28069167-96F1-4760-B171-26C9359F893A}"/>
    <cellStyle name="Comma 5 12 2 2 2 2" xfId="30652" xr:uid="{1C15ADE8-9C6B-4E22-ABDB-1CDE3C1EAEF3}"/>
    <cellStyle name="Comma 5 12 2 3" xfId="25390" xr:uid="{743C3469-6FF5-41E6-ABC2-03AE1A3F0028}"/>
    <cellStyle name="Comma 5 12 2 3 2" xfId="30093" xr:uid="{8FDA08CE-536E-4BFE-98F8-7C70F6A1D15C}"/>
    <cellStyle name="Comma 5 12 2 3 3" xfId="29787" xr:uid="{4BBFA82A-C001-427F-A921-B1CB7AFDA3A9}"/>
    <cellStyle name="Comma 5 12 2 4" xfId="29918" xr:uid="{004245DF-BDE0-4333-8AC4-755018D8E4AD}"/>
    <cellStyle name="Comma 5 12 2 5" xfId="30032" xr:uid="{0ACE1595-6482-489E-B630-577F27B231A3}"/>
    <cellStyle name="Comma 5 12 2 6" xfId="29652" xr:uid="{2C57DB15-B736-4E88-AEC9-323F5ACFBD95}"/>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5 2 2" xfId="31111" xr:uid="{C0AE9176-2E0B-4399-B7EF-13AFE3E0D51C}"/>
    <cellStyle name="Comma 5 12 5 2 3" xfId="30651" xr:uid="{540D4B2D-5839-41C4-BB67-C634993101F7}"/>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2 2 2" xfId="31129" xr:uid="{449A2E8F-2AC7-47DC-B478-E5E05118B3AB}"/>
    <cellStyle name="Comma 5 13 2 2 2 3" xfId="30653" xr:uid="{9E013BF8-2A6D-4407-97E0-37CC1EB70273}"/>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4 2" xfId="29741" xr:uid="{83290D88-98BF-4B31-878D-137425176835}"/>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2 2" xfId="31193" xr:uid="{A859EBA4-C66C-49BD-9DEA-1AB3109F716F}"/>
    <cellStyle name="Comma 5 14 2 2 3" xfId="30654" xr:uid="{BEC1FD1F-B5EC-4F1A-BCDF-25B7ACE13F58}"/>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10" xfId="30619" xr:uid="{6CBFC4BF-7DDA-4C8A-94A9-9E3C38E62A4B}"/>
    <cellStyle name="Comma 5 2 11" xfId="30917" xr:uid="{8F444BA6-836C-451D-A598-AB3984741623}"/>
    <cellStyle name="Comma 5 2 2" xfId="460" xr:uid="{00000000-0005-0000-0000-0000EC010000}"/>
    <cellStyle name="Comma 5 2 2 2" xfId="1593" xr:uid="{00000000-0005-0000-0000-0000ED010000}"/>
    <cellStyle name="Comma 5 2 2 2 2" xfId="30596" xr:uid="{F2BDA96F-A29A-44D4-96C7-93F474199524}"/>
    <cellStyle name="Comma 5 2 2 2 2 2" xfId="30656" xr:uid="{7828C1F8-5535-4B0E-A3F8-9190370F23A7}"/>
    <cellStyle name="Comma 5 2 2 2 3" xfId="30560" xr:uid="{FE94402B-6C78-43D2-9887-F6959E6CC981}"/>
    <cellStyle name="Comma 5 2 2 2 4" xfId="30925" xr:uid="{3089C8D7-EDC7-49C2-98BE-A8D0DB944D04}"/>
    <cellStyle name="Comma 5 2 2 3" xfId="1594" xr:uid="{00000000-0005-0000-0000-0000EE010000}"/>
    <cellStyle name="Comma 5 2 2 3 2" xfId="30612" xr:uid="{8A82B498-C017-42E6-9D27-435A4DAFCF79}"/>
    <cellStyle name="Comma 5 2 2 3 2 2" xfId="30657" xr:uid="{84E2DE58-A4C0-4259-9280-0F10CD7AD0EB}"/>
    <cellStyle name="Comma 5 2 2 3 3" xfId="30573" xr:uid="{08126CC7-7B32-4987-B56B-3E8A92004100}"/>
    <cellStyle name="Comma 5 2 2 3 4" xfId="30939" xr:uid="{85BC386F-6704-42BC-B35B-A909453864AD}"/>
    <cellStyle name="Comma 5 2 2 4" xfId="1592" xr:uid="{00000000-0005-0000-0000-0000EF010000}"/>
    <cellStyle name="Comma 5 2 2 4 2" xfId="30548" xr:uid="{2B6B9656-2890-4C76-9E86-2F9A400B5207}"/>
    <cellStyle name="Comma 5 2 2 4 2 2" xfId="30658" xr:uid="{ABCDE278-9ADF-4B7C-B51D-6A70B9BEFAB0}"/>
    <cellStyle name="Comma 5 2 2 5" xfId="6597" xr:uid="{273D3645-09BF-4A18-A4AB-EDE25B05A3A6}"/>
    <cellStyle name="Comma 5 2 2 5 2" xfId="16977" xr:uid="{2C95035C-ACBA-47B5-BDB7-B687EB0B1702}"/>
    <cellStyle name="Comma 5 2 2 5 2 2" xfId="30655" xr:uid="{E4E4FE59-056E-41F0-8A6A-EBAEB1C31ADE}"/>
    <cellStyle name="Comma 5 2 2 5 3" xfId="30423" xr:uid="{81309697-6C75-42F8-A5FC-85A5EDEE9FEF}"/>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3 2" xfId="31241" xr:uid="{794021D0-B7E1-43D6-8B4B-606F025E00C3}"/>
    <cellStyle name="Comma 5 2 3 3" xfId="30408" xr:uid="{8B4B4793-C486-440B-BCBB-9B72DFB4032F}"/>
    <cellStyle name="Comma 5 2 4" xfId="29546" xr:uid="{508F08B6-13CA-453B-BC60-59F1E4465DDC}"/>
    <cellStyle name="Comma 5 2 4 2" xfId="30424" xr:uid="{30BD32B9-0394-4F1A-8237-D6AC5BD7AB92}"/>
    <cellStyle name="Comma 5 2 4 2 2" xfId="30597" xr:uid="{7C326B72-A0A1-4BC5-AB91-EEAB81161F94}"/>
    <cellStyle name="Comma 5 2 4 2 2 2" xfId="30659" xr:uid="{ED5AF7EF-0B78-407A-864D-EEEBE05E98FC}"/>
    <cellStyle name="Comma 5 2 4 2 3" xfId="30561" xr:uid="{92CD2FD6-65B4-444B-9BD4-8BD03B652048}"/>
    <cellStyle name="Comma 5 2 4 2 4" xfId="30926" xr:uid="{9F33CA11-07C6-481C-A78E-213CF504BA88}"/>
    <cellStyle name="Comma 5 2 4 3" xfId="30549" xr:uid="{0F4C2308-2688-446C-A27E-BFCE11140C68}"/>
    <cellStyle name="Comma 5 2 4 3 2" xfId="30631" xr:uid="{CFB4CA51-42B2-4BF5-9AF9-673F00BD5CFD}"/>
    <cellStyle name="Comma 5 2 4 3 3" xfId="30941" xr:uid="{35CEEE63-7BB2-4EEA-83CF-5333A9F63EF4}"/>
    <cellStyle name="Comma 5 2 4 4" xfId="30579" xr:uid="{79C2FE9C-BC47-45D3-81C7-55923423D801}"/>
    <cellStyle name="Comma 5 2 4 5" xfId="30620" xr:uid="{2D2FE097-3E58-4E43-B405-32F2F658B65A}"/>
    <cellStyle name="Comma 5 2 4 6" xfId="30918" xr:uid="{FFFC894D-F0FF-4CEA-9DAF-F49F3E52EACB}"/>
    <cellStyle name="Comma 5 2 4 7" xfId="31240" xr:uid="{2E5D930F-8B70-4941-B7AD-A1A539EE389A}"/>
    <cellStyle name="Comma 5 2 4 8" xfId="30409" xr:uid="{2F788AFF-2365-4173-9AD4-9EB5EE2CD90F}"/>
    <cellStyle name="Comma 5 2 5" xfId="30410" xr:uid="{1B854D74-2C11-4B25-A896-E9F8E6D4D71C}"/>
    <cellStyle name="Comma 5 2 5 2" xfId="30425" xr:uid="{C24CF4A1-604C-4A78-A752-E05C845168E9}"/>
    <cellStyle name="Comma 5 2 5 2 2" xfId="30598" xr:uid="{10A672CB-2ACF-4A8A-BC8B-83FA20866661}"/>
    <cellStyle name="Comma 5 2 5 2 2 2" xfId="30660" xr:uid="{96AF56BC-6E91-454F-A913-1B5EF260B524}"/>
    <cellStyle name="Comma 5 2 5 2 3" xfId="30562" xr:uid="{EB087388-5735-47DA-A778-C37D3BA09F7B}"/>
    <cellStyle name="Comma 5 2 5 2 4" xfId="30927" xr:uid="{9C5FD4B9-51E1-40C8-A1C0-B9DA63A12820}"/>
    <cellStyle name="Comma 5 2 5 3" xfId="30580" xr:uid="{594004CE-4C85-49C3-98D5-50D24316BFB4}"/>
    <cellStyle name="Comma 5 2 5 3 2" xfId="30632" xr:uid="{5DF27414-0425-4CEA-9FF2-B029A5DDBF7D}"/>
    <cellStyle name="Comma 5 2 5 3 3" xfId="30942" xr:uid="{7FF4A0CA-6FEC-4011-9105-1F245F102EA7}"/>
    <cellStyle name="Comma 5 2 5 4" xfId="30621" xr:uid="{8D5CFC01-28FD-48B9-B5AE-BF61C0025B69}"/>
    <cellStyle name="Comma 5 2 5 5" xfId="30919" xr:uid="{8B4C09D8-9DF0-4BAC-A0B6-095950680402}"/>
    <cellStyle name="Comma 5 2 6" xfId="30547" xr:uid="{5C64EDE1-D10D-405A-BEBE-498A5BCE0F98}"/>
    <cellStyle name="Comma 5 2 7" xfId="30570" xr:uid="{02BF2878-498D-48D7-8F68-577919C83D6F}"/>
    <cellStyle name="Comma 5 2 7 2" xfId="30609" xr:uid="{C0CD91E5-D6C5-434A-96EB-1B3A036C6BBA}"/>
    <cellStyle name="Comma 5 2 7 3" xfId="30628" xr:uid="{F8EDEA31-A8F6-431F-BA36-CFAAABCD185E}"/>
    <cellStyle name="Comma 5 2 7 4" xfId="30935" xr:uid="{47F7B796-4D4E-4909-966E-3439D41D5605}"/>
    <cellStyle name="Comma 5 2 8" xfId="30545" xr:uid="{B1DF5FDB-1841-4554-815D-7CDC6C437CC6}"/>
    <cellStyle name="Comma 5 2 9" xfId="30577" xr:uid="{A369C976-3FD5-4322-AB61-3F6F862BE607}"/>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2 3" xfId="31026" xr:uid="{D5BC14E3-2A5D-4C04-A1B3-FB7278D938D5}"/>
    <cellStyle name="Comma 5 3 2 2 2 5 2 4" xfId="30661" xr:uid="{88978C8C-DE0D-41D5-B666-4404FA6D88AC}"/>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6 2" xfId="29891" xr:uid="{9C519322-6E9C-4E0B-84A2-5A544F46923B}"/>
    <cellStyle name="Comma 5 3 2 2 2 6 2 2" xfId="30954" xr:uid="{405A5DEB-8EC3-4ABC-8B7D-3B894A42504F}"/>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2 3" xfId="31056" xr:uid="{7B903B43-0C6D-49A6-9727-D8D888B7F2E1}"/>
    <cellStyle name="Comma 5 3 2 2 3 4 2 4" xfId="30662" xr:uid="{041D7F03-0160-44D8-BDD1-0265CDA0BADC}"/>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5 2" xfId="29932" xr:uid="{494685AF-0887-4B2F-B673-AAA2D6A71859}"/>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4 2" xfId="29931" xr:uid="{9B2CC529-1177-42F3-BD02-4244CA3CA83A}"/>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2 5" xfId="31024" xr:uid="{5C44E956-2742-49E9-8428-22740D671C8D}"/>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2 3" xfId="31160" xr:uid="{6B1BD7C4-2E44-416A-8483-EDEB32572E10}"/>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2 3" xfId="31025" xr:uid="{DE62BA68-8C4C-4A75-84AA-7F79DFE185D2}"/>
    <cellStyle name="Comma 5 3 2 3 5 2 4" xfId="30663" xr:uid="{40E91CE9-FAE0-4A4A-BB16-C0782A9D60D7}"/>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6 2" xfId="29716" xr:uid="{E2CF8A21-A49D-4062-A218-0B7CB0D745A6}"/>
    <cellStyle name="Comma 5 3 2 3 6 2 2" xfId="30955" xr:uid="{8F8C2ECC-CE5A-415D-A9CD-A9A3EDB1C7F9}"/>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2 2" xfId="31213" xr:uid="{C3151A16-BBA8-47F1-A872-2F3F10860F06}"/>
    <cellStyle name="Comma 5 3 2 4 2 2 2 3" xfId="30665" xr:uid="{1B5DB8C6-AAB9-479C-98EA-E8DAB47A0D09}"/>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2 3" xfId="31057" xr:uid="{266785F0-BEB9-43B7-A016-7C4C3192ADB9}"/>
    <cellStyle name="Comma 5 3 2 4 4 2 4" xfId="30664" xr:uid="{3AD4EE4D-9551-418A-A0B9-356D5465EE8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5 2" xfId="29933" xr:uid="{33DA0D6C-2126-4F0E-A5AD-154CF23F8B14}"/>
    <cellStyle name="Comma 5 3 2 4 5 2 2" xfId="30956" xr:uid="{B6288167-F3EF-48C0-9EAE-9F49B165C7FC}"/>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4 2" xfId="29930" xr:uid="{25AF1F10-0E1C-4936-BC83-2F9C841885FC}"/>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2 2" xfId="31202" xr:uid="{53FEDC8F-7233-40C0-B6A8-00E9C84B4D91}"/>
    <cellStyle name="Comma 5 3 2 6 2 2 3" xfId="30666" xr:uid="{55A9D467-3BFB-4E0E-9EC3-17611FFA3CE0}"/>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2 3" xfId="31151" xr:uid="{E1BB7096-EC90-4029-B5A7-0FAD42F4C98A}"/>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2 3" xfId="31027" xr:uid="{C0D2D35F-E7B3-441D-B8A9-807C30CBF4A0}"/>
    <cellStyle name="Comma 5 3 3 2 5 2 4" xfId="30668" xr:uid="{17AF4E78-0E6D-4FCF-AFAC-0D2D6FE5164D}"/>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6 2" xfId="29717" xr:uid="{96A1D024-8268-4E76-B2EC-700DAF216034}"/>
    <cellStyle name="Comma 5 3 3 2 6 2 2" xfId="30957" xr:uid="{DAE0FF1E-EF08-43F3-A73C-BAA7B7306C91}"/>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2 3" xfId="31058" xr:uid="{4C1E76E2-FBC7-4E4E-BC49-BD83C1CFD7C0}"/>
    <cellStyle name="Comma 5 3 3 3 4 2 4" xfId="30669" xr:uid="{8927AF79-460F-4196-92BC-16D0CE048F72}"/>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5 2" xfId="29697" xr:uid="{81B28F9D-8AA9-4910-9A48-4EE65C1022E0}"/>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4 2" xfId="29934" xr:uid="{F801DD17-8BA2-4F48-B19F-F2110F15120C}"/>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2 3" xfId="31001" xr:uid="{5E573AEF-FC93-4A83-AC2B-6937BAD6C83E}"/>
    <cellStyle name="Comma 5 3 3 7 2 4" xfId="30667" xr:uid="{F7EA0D66-97C4-40F3-A931-FCFE523E7601}"/>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4 2" xfId="29935" xr:uid="{F7D8417D-86B8-44F3-8192-B6ED212C1704}"/>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4 2" xfId="29890" xr:uid="{28B005BD-8B7C-45F5-88C2-4C22FDFB4F10}"/>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2 3" xfId="31004" xr:uid="{652E968E-D3FA-4707-B01D-97094D6B1424}"/>
    <cellStyle name="Comma 5 3 4 5 2 4" xfId="30670" xr:uid="{4E2D6263-25F4-463D-94D3-1CFE66A370DC}"/>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2 2" xfId="31214" xr:uid="{4560F66A-A4EC-44A6-90F1-5DA7986E04EA}"/>
    <cellStyle name="Comma 5 3 5 2 2 2 3" xfId="30672" xr:uid="{DCC66FAA-4E41-4EFB-9B03-216E82F99718}"/>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2 3" xfId="31059" xr:uid="{157988F9-5057-414A-B1C6-730F9F4629FF}"/>
    <cellStyle name="Comma 5 3 5 4 2 4" xfId="30671" xr:uid="{BC30637A-9309-45D6-B3EA-4136BB8A9DA2}"/>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5 2" xfId="29686" xr:uid="{F9F675D5-8113-4588-A3AE-224FC6F06B9F}"/>
    <cellStyle name="Comma 5 3 5 5 2 2" xfId="30958" xr:uid="{7875E500-DBEB-4CA4-AF12-2A9373028ADD}"/>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2 2" xfId="31187" xr:uid="{2214C770-FEBD-4FB2-8153-96FA46F9B13C}"/>
    <cellStyle name="Comma 5 3 6 2 2 2 3" xfId="30673" xr:uid="{70A150DB-6F83-42B0-A715-A16026A0644F}"/>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4 2" xfId="29919" xr:uid="{C51E7046-954C-4FA0-81CA-3ABC12CDE141}"/>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4 2" xfId="29866" xr:uid="{148AE6C6-3C9E-4E6D-95C0-D85C88EDADA5}"/>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2 2 2" xfId="31119" xr:uid="{CF07C3AB-2C4D-472D-BC21-58F5BE798A45}"/>
    <cellStyle name="Comma 5 3 8 2 2 3" xfId="30674" xr:uid="{DD5071D3-B176-4A5E-B3EE-C9BC5649DD83}"/>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4 2" xfId="29937" xr:uid="{E77E4B37-1023-473D-B823-A966092B7334}"/>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3 3 2" xfId="29893" xr:uid="{F005C7EF-F97C-4135-81B0-7BB5D359B727}"/>
    <cellStyle name="Comma 5 4 2 2 3 4" xfId="30008" xr:uid="{BEF40FD6-867C-4F0E-B7D5-D2A9EEDAE25F}"/>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2 3" xfId="31029" xr:uid="{B6F58660-A39C-4763-8A43-9C253FD9994C}"/>
    <cellStyle name="Comma 5 4 2 2 5 2 4" xfId="30675" xr:uid="{3DD2E12D-D946-4D8E-BE9E-BC2E33A64C5A}"/>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2 2" xfId="31215" xr:uid="{D2B06BC6-FAB0-4DD2-A415-01FA1A682016}"/>
    <cellStyle name="Comma 5 4 2 3 2 2 2 3" xfId="30677" xr:uid="{6F17634A-C656-4BDE-ABDE-631F7F98A05E}"/>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2 3" xfId="31060" xr:uid="{D3CF83B4-480B-415E-AF73-CCC5FA70C824}"/>
    <cellStyle name="Comma 5 4 2 3 4 2 4" xfId="30676" xr:uid="{10FA5DDB-8E66-4A39-BFBF-D09CDB0960E7}"/>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5 2" xfId="29687" xr:uid="{9F3CE6F8-799E-4FBC-A9D4-FAF867C49683}"/>
    <cellStyle name="Comma 5 4 2 3 5 2 2" xfId="30959" xr:uid="{F99190AE-028F-4301-BB9F-1110E074192D}"/>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4 2" xfId="29936" xr:uid="{397CB543-DEA8-462F-98D6-8A7C5CBC8C95}"/>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4 2" xfId="29872" xr:uid="{B8527FC9-A446-4C93-90A2-78F2ABD5D9F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2 3" xfId="31157" xr:uid="{E403FF4C-B1E8-42E1-9ECF-5008D27D4796}"/>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2 3" xfId="31030" xr:uid="{DEF4EEB6-28AB-41BA-BFF2-7A7C61321EAB}"/>
    <cellStyle name="Comma 5 4 3 2 5 2 4" xfId="30679" xr:uid="{4EF6A5C3-375D-4403-9D1B-8D91B43C7AAA}"/>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6 2" xfId="29718" xr:uid="{1A4A5A7C-7351-43D2-B3DF-864B1C97F00E}"/>
    <cellStyle name="Comma 5 4 3 2 6 2 2" xfId="30960" xr:uid="{4E9CD10B-1971-4E18-B1AD-EC7A5CB51431}"/>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2 3" xfId="31061" xr:uid="{4ECFCCE6-377C-43EB-B657-8F00BA251960}"/>
    <cellStyle name="Comma 5 4 3 3 4 2 4" xfId="30680" xr:uid="{3876AF0A-6E4D-4053-9A80-038F6DCD8EF8}"/>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5 2" xfId="29703" xr:uid="{B15CE909-C9C3-40A0-8455-FE5E12A46018}"/>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4 2" xfId="29938" xr:uid="{0A80C9F8-3AA4-40ED-9AE4-5B274546AA28}"/>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2 3" xfId="31005" xr:uid="{F0229DE4-DA70-4444-888D-FB38F150BD65}"/>
    <cellStyle name="Comma 5 4 3 6 2 4" xfId="30678" xr:uid="{B578D268-E4DF-43C5-9C96-327C24967103}"/>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4 2" xfId="29939" xr:uid="{F25E46E9-8558-4043-ADCB-9C9C47D7CEFB}"/>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3 3 2" xfId="29892" xr:uid="{8D77C375-FDEC-4907-A255-D0B6239AD792}"/>
    <cellStyle name="Comma 5 4 4 3 4" xfId="30007" xr:uid="{CDF06ABB-B7EB-4325-89E0-F9CB296CBBCC}"/>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2 3" xfId="31028" xr:uid="{DAB37AB3-6C01-4DC1-9197-01E7A80416DE}"/>
    <cellStyle name="Comma 5 4 4 5 2 4" xfId="30681" xr:uid="{1F8F53D2-8B33-42D3-9E60-E867CD366200}"/>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2 2" xfId="31216" xr:uid="{F2BAD945-64C0-4B38-8C09-26DD496487BE}"/>
    <cellStyle name="Comma 5 4 5 2 2 2 3" xfId="30683" xr:uid="{A3310739-5307-4198-8F24-D15B491AA5A8}"/>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2 3" xfId="31062" xr:uid="{3984102B-822A-450E-A43C-4246090CCDB8}"/>
    <cellStyle name="Comma 5 4 5 4 2 4" xfId="30682" xr:uid="{588785B0-3463-43A7-92E2-9D66925BECD9}"/>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5 2" xfId="29682" xr:uid="{4487DE43-472A-4A71-9B22-68844F54F5CF}"/>
    <cellStyle name="Comma 5 4 5 5 2 2" xfId="30961" xr:uid="{7EF5E265-F8DD-42D8-916E-4FE670324B78}"/>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2 2" xfId="31188" xr:uid="{65375153-FF84-4309-A5AB-7211D688AF6C}"/>
    <cellStyle name="Comma 5 4 6 2 2 2 3" xfId="30684" xr:uid="{AA82D6A9-E423-4665-BA59-CD8573E965C4}"/>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4 2" xfId="29920" xr:uid="{DEBEC20E-7EF6-43C2-8010-087AFB98BA3B}"/>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4 2" xfId="29860" xr:uid="{81821E37-88CD-41E0-A9C6-01CE1D5393AD}"/>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2 2 2" xfId="31120" xr:uid="{5C2AB8B5-A73F-4FCC-AF90-57C166D98ABC}"/>
    <cellStyle name="Comma 5 4 8 2 2 3" xfId="30685" xr:uid="{E0BA424B-14C3-40B8-BACF-E009F7A5BEF5}"/>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4 2" xfId="29941" xr:uid="{0D010CB5-5F6A-4720-B93A-F2E76E3D3185}"/>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3 3 2" xfId="29895" xr:uid="{2E172FD6-8857-4391-B419-ABFDC80BB508}"/>
    <cellStyle name="Comma 5 5 2 2 3 4" xfId="30009" xr:uid="{90B5CBFA-773D-4DCA-9D81-2CAA54A6CBB0}"/>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2 3" xfId="31031" xr:uid="{4BA37740-99D8-4CB4-B471-35EA920B8290}"/>
    <cellStyle name="Comma 5 5 2 2 5 2 4" xfId="30686" xr:uid="{AC70B46C-F6DA-4750-B6ED-B64C9D0A9C69}"/>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2 2" xfId="31217" xr:uid="{25CDBFA8-B5EF-4E3D-9F68-CCC9EBFB7FA2}"/>
    <cellStyle name="Comma 5 5 2 3 2 2 2 3" xfId="30688" xr:uid="{59C9BFCC-C44C-4B53-BDE8-EA9524F87295}"/>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2 3" xfId="31063" xr:uid="{5EB8706E-0031-40A6-9765-3B305E95095B}"/>
    <cellStyle name="Comma 5 5 2 3 4 2 4" xfId="30687" xr:uid="{033FE0DB-75AA-4554-B811-17A0F466E96D}"/>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5 2" xfId="29700" xr:uid="{5D2D8791-0CFD-4C9F-850F-A68D1255BD93}"/>
    <cellStyle name="Comma 5 5 2 3 5 2 2" xfId="30962" xr:uid="{A2A588AE-3984-4379-8013-6E0918DDA01D}"/>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4 2" xfId="29940" xr:uid="{31D45137-92A6-45CF-83E9-6D020EE1BB31}"/>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4 2" xfId="29883" xr:uid="{9981A58F-D7D0-4204-A4F1-535CDEC7F29D}"/>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4 2" xfId="29942" xr:uid="{6B08990C-50CE-496C-AF55-F4679CB10C17}"/>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2 5" xfId="30426" xr:uid="{DD045C8D-2616-4424-BD5E-1B33066A33C9}"/>
    <cellStyle name="Comma 5 5 3 3 3" xfId="3631" xr:uid="{00000000-0005-0000-0000-000023020000}"/>
    <cellStyle name="Comma 5 5 3 3 4" xfId="5571" xr:uid="{D0F45DDC-9CDB-4C3E-93A0-24657C4062B9}"/>
    <cellStyle name="Comma 5 5 3 3 4 2" xfId="29894" xr:uid="{531BF005-CF26-4DAC-B1C2-BD66BC46E9D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2 5" xfId="31006" xr:uid="{58E598E3-3590-49F1-B280-EAD888A0713F}"/>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2 2" xfId="29802" xr:uid="{75BDAE03-1549-48B9-83F3-375AF8EEC7A4}"/>
    <cellStyle name="Comma 5 5 4 2 2 2 2" xfId="30690" xr:uid="{AF1A20E1-C8F0-45DD-A69C-428A1597AB3F}"/>
    <cellStyle name="Comma 5 5 4 2 3" xfId="25589" xr:uid="{C5C79797-796D-481F-AAE7-1B994078CEAF}"/>
    <cellStyle name="Comma 5 5 4 2 4" xfId="30048" xr:uid="{4FD2E640-EF0A-4B6E-AE70-83AC36DAACDC}"/>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2 3" xfId="31064" xr:uid="{7DC98981-9C7C-4223-A8C3-16FADEBAB0FA}"/>
    <cellStyle name="Comma 5 5 4 5 2 4" xfId="30689" xr:uid="{20EB5551-7940-4282-AE60-DB9923A87B4E}"/>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2 2" xfId="31168" xr:uid="{3DC96652-2A4E-41B6-B5B5-AF5C41938E4F}"/>
    <cellStyle name="Comma 5 5 5 2 2 2 3" xfId="30691" xr:uid="{727C6657-9979-41CA-8FB2-D04CBFA2548B}"/>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4 2" xfId="29839" xr:uid="{232E3991-FF0B-45E7-A910-79D7101065D5}"/>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4 2" xfId="29857" xr:uid="{57A21993-13B3-4F68-9E76-EAB12ABFCDAB}"/>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4 2" xfId="29944" xr:uid="{5B635471-5052-46FB-B146-0AFDD2B36BB8}"/>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3 3 2" xfId="29897" xr:uid="{E6772AFF-F70E-4799-AD63-89E737EDB507}"/>
    <cellStyle name="Comma 5 6 2 2 3 4" xfId="30010" xr:uid="{D420D383-93D8-4BAC-8C64-58B618B5958B}"/>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2 3" xfId="31032" xr:uid="{1EA9922A-E309-408C-BB74-3D1F5E1A14F2}"/>
    <cellStyle name="Comma 5 6 2 2 5 2 4" xfId="30692" xr:uid="{885FB70C-6BB5-4532-A96A-20D44FAFED30}"/>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2 2" xfId="31218" xr:uid="{E754FD69-8023-47E5-8936-45EC17C01A95}"/>
    <cellStyle name="Comma 5 6 2 3 2 2 2 3" xfId="30694" xr:uid="{8B730094-61E6-4360-85C8-E6490B245982}"/>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2 3" xfId="31065" xr:uid="{0BCC3248-510F-4F80-AE31-2C20A5227116}"/>
    <cellStyle name="Comma 5 6 2 3 4 2 4" xfId="30693" xr:uid="{9A1704C5-92D3-4EC2-ABE4-64113981F989}"/>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5 2" xfId="29713" xr:uid="{4E272700-95C3-44A0-BF31-07E252DAB136}"/>
    <cellStyle name="Comma 5 6 2 3 5 2 2" xfId="30963" xr:uid="{AF3CA143-BBE9-44FB-93FF-A7145ECBFBE4}"/>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4 2" xfId="29943" xr:uid="{9FB3FC22-56A3-44B5-87A0-EBCF4B7BBF43}"/>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4 2" xfId="29887" xr:uid="{BA1CDCF9-FD46-4D60-8CA7-A7079119BBF5}"/>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4 2" xfId="29945" xr:uid="{8B1B28A8-133C-4516-A9F3-7FE36BF04379}"/>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2 5" xfId="30427" xr:uid="{ED4880D0-7E90-4301-AA4F-4731D701629B}"/>
    <cellStyle name="Comma 5 6 3 3 3" xfId="3539" xr:uid="{00000000-0005-0000-0000-000037020000}"/>
    <cellStyle name="Comma 5 6 3 3 4" xfId="5579" xr:uid="{761EBF54-5B24-4AA9-86E2-6BDAAF962FA7}"/>
    <cellStyle name="Comma 5 6 3 3 4 2" xfId="29896" xr:uid="{AB4FD6CD-0861-47AC-BFF8-0942381BE83B}"/>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2 5" xfId="31007" xr:uid="{B8E6B64A-486D-4071-8DC3-AA330959E8E0}"/>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2 2" xfId="29831" xr:uid="{ACAEC5BD-7D04-4A07-8311-C37FECBDA470}"/>
    <cellStyle name="Comma 5 6 4 2 2 2 2" xfId="30696" xr:uid="{6FD28594-8527-46A9-81FF-53A5969F8A03}"/>
    <cellStyle name="Comma 5 6 4 2 3" xfId="23615" xr:uid="{EB20E96A-ABBE-4405-A83A-0C56D225D782}"/>
    <cellStyle name="Comma 5 6 4 2 4" xfId="30049" xr:uid="{55CA51AD-2F4D-46A7-8227-ED4BBA99702B}"/>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2 3" xfId="31066" xr:uid="{F2786672-7DFE-4FB0-BA25-C00762325A99}"/>
    <cellStyle name="Comma 5 6 4 5 2 4" xfId="30695" xr:uid="{4B424C80-EECD-4381-B558-D0681B8D1102}"/>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2 2" xfId="31203" xr:uid="{7D4C9951-2CC3-4A50-BBC9-67EE0E29863D}"/>
    <cellStyle name="Comma 5 6 5 2 2 2 3" xfId="30697" xr:uid="{776FC7D4-7BCD-4D98-A3F7-74BEEC5CD323}"/>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4 2" xfId="29840" xr:uid="{C378B11F-FE1B-4D48-8F76-B07AE9EB0C13}"/>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4 2" xfId="29869" xr:uid="{C06840A9-7BF7-48E8-BD43-5AA0864EF63B}"/>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2 2" xfId="29733" xr:uid="{FE2222D0-7793-40F0-A436-798F90E6F940}"/>
    <cellStyle name="Comma 5 7 2 2 2 2 2 2" xfId="30699" xr:uid="{9BD97334-2881-445B-A34E-42326F312AE5}"/>
    <cellStyle name="Comma 5 7 2 2 2 3" xfId="25601" xr:uid="{2E4144DF-BA35-444A-B073-CD4ECDA4E41B}"/>
    <cellStyle name="Comma 5 7 2 2 2 4" xfId="30050" xr:uid="{9E34B2C9-B31D-4C5D-8B66-EEB757494DBF}"/>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2 2" xfId="31177" xr:uid="{0FF2F87E-EA1D-4F08-B923-8F0B3224573A}"/>
    <cellStyle name="Comma 5 7 2 2 5 2 3" xfId="30698" xr:uid="{A84E266A-6C4D-48FB-B0F5-7AE41F9D8B5F}"/>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2 5" xfId="30428" xr:uid="{73CA2C10-218A-4D2A-81E4-A47A78477738}"/>
    <cellStyle name="Comma 5 7 2 3 3" xfId="3541" xr:uid="{00000000-0005-0000-0000-000046020000}"/>
    <cellStyle name="Comma 5 7 2 3 4" xfId="5582" xr:uid="{F1C4E9C9-E7C5-4999-9F4B-6A3BEE167DF3}"/>
    <cellStyle name="Comma 5 7 2 3 4 2" xfId="29749" xr:uid="{9A070076-FD0C-4E69-84C5-AB1037CE374D}"/>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2 3" xfId="31109" xr:uid="{F57B2301-3A0F-4B61-985A-7206CFD1129C}"/>
    <cellStyle name="Comma 5 7 2 4 2 2 4" xfId="30700" xr:uid="{A568AC5A-EBC6-4C11-987C-AB2234DC4239}"/>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4 3 2" xfId="29898" xr:uid="{9C01E95A-74BC-47F7-B7A5-8BC1061F59A5}"/>
    <cellStyle name="Comma 5 7 2 4 4" xfId="30011" xr:uid="{106398AA-ED2F-4348-890B-9FBF05EF801E}"/>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2 2" xfId="29675" xr:uid="{2D743BA9-5D74-41FF-8A56-E6FF48540754}"/>
    <cellStyle name="Comma 5 7 3 2 2 2 2" xfId="30702" xr:uid="{F8B265D7-D215-4C1F-B255-1B417890B3FC}"/>
    <cellStyle name="Comma 5 7 3 2 3" xfId="24034" xr:uid="{A956536C-0D0C-4B64-AB6C-3D32B84691CB}"/>
    <cellStyle name="Comma 5 7 3 2 3 2" xfId="27244" xr:uid="{2D391E2F-17BF-40F3-AC9B-F935480D75C5}"/>
    <cellStyle name="Comma 5 7 3 2 4" xfId="30051" xr:uid="{7D739D2D-6EFB-4DC1-9CEE-49DF4959E17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2 3" xfId="31067" xr:uid="{4F35AD9B-147C-403E-AC2A-4005FB889638}"/>
    <cellStyle name="Comma 5 7 3 5 2 4" xfId="30701" xr:uid="{2CF44F40-820F-4CCA-B82A-E11E5C240E31}"/>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2 2" xfId="29828" xr:uid="{F7CD230F-B65A-4593-9417-9FB6AD98AA28}"/>
    <cellStyle name="Comma 5 7 4 2 2 2 2" xfId="30704" xr:uid="{8D9CD661-7477-4CA4-A153-5E6471FBB6CB}"/>
    <cellStyle name="Comma 5 7 4 2 3" xfId="23287" xr:uid="{D45419FA-DEA1-4FF5-944A-3804F3B313AF}"/>
    <cellStyle name="Comma 5 7 4 2 4" xfId="30033" xr:uid="{AC32E726-9F55-4195-96E0-7352BD474D9D}"/>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5 2 2" xfId="31112" xr:uid="{FF2EE620-52C5-4E38-901B-D8EC7D6F936B}"/>
    <cellStyle name="Comma 5 7 4 5 2 3" xfId="30703" xr:uid="{1BAA88F6-1BCE-4EA7-8A2A-713DC40B742F}"/>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2 5" xfId="30429" xr:uid="{0C859140-1E98-42C7-9ADC-47E8A5D1F2C8}"/>
    <cellStyle name="Comma 5 7 5 3" xfId="3707" xr:uid="{00000000-0005-0000-0000-000051020000}"/>
    <cellStyle name="Comma 5 7 5 4" xfId="5583" xr:uid="{445FBE4B-D100-4012-9843-6726F1C23419}"/>
    <cellStyle name="Comma 5 7 5 4 2" xfId="29841" xr:uid="{04BAC53C-0E86-4839-945D-6630D920F403}"/>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6 4 2" xfId="29880" xr:uid="{46A80738-32FD-4F61-83A7-D4444073205A}"/>
    <cellStyle name="Comma 5 7 6 5" xfId="30002" xr:uid="{9E45B833-AA3E-4C42-86BA-FF11565FD327}"/>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2 2 2" xfId="31141" xr:uid="{45C30206-3A93-4FA0-9F4F-E970C6555ABA}"/>
    <cellStyle name="Comma 5 8 2 2 2 2 2 3" xfId="30705" xr:uid="{40931A3F-EFB0-4B78-8C96-34DE658927E1}"/>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4 2" xfId="29774" xr:uid="{06F5E240-6626-40DD-94FD-891798718C4E}"/>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2 2" xfId="30706" xr:uid="{33BA462E-2DD6-45C4-9B64-D122CEE1605E}"/>
    <cellStyle name="Comma 5 8 2 3 2 3" xfId="30550" xr:uid="{B6513C23-9EE7-4413-9D8F-CAD62F9FD3DE}"/>
    <cellStyle name="Comma 5 8 2 3 3" xfId="23015" xr:uid="{DB6EE825-2DCD-429A-9F59-4AC7F43A2769}"/>
    <cellStyle name="Comma 5 8 2 3 4" xfId="30052" xr:uid="{978411B6-56DD-4C90-89F4-2121420A39C1}"/>
    <cellStyle name="Comma 5 8 2 3 5" xfId="29658" xr:uid="{A80A5DC5-EADA-408A-9E37-AA5872793871}"/>
    <cellStyle name="Comma 5 8 2 4" xfId="1671" xr:uid="{00000000-0005-0000-0000-000058020000}"/>
    <cellStyle name="Comma 5 8 2 4 2" xfId="28517" xr:uid="{DB5287D2-A3BC-4D9D-A5AD-D97C9934A7A4}"/>
    <cellStyle name="Comma 5 8 2 4 2 2" xfId="30707" xr:uid="{A3272CAB-83C9-416E-A5D9-D0B05295D51B}"/>
    <cellStyle name="Comma 5 8 2 4 2 3" xfId="30582" xr:uid="{E0F084EF-22C3-46D5-95E2-A0541AFFE25C}"/>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2 2" xfId="29806" xr:uid="{A16796A0-C536-46DB-8E0E-8CC66009832A}"/>
    <cellStyle name="Comma 5 8 3 2 2 2 2" xfId="30709" xr:uid="{F658FE12-6F3E-4B0A-B54E-A7FF09FDADE0}"/>
    <cellStyle name="Comma 5 8 3 2 3" xfId="25442" xr:uid="{8F83E9BD-D752-4670-83D0-42D787B89054}"/>
    <cellStyle name="Comma 5 8 3 2 3 2" xfId="27839" xr:uid="{3EDC9502-0DFD-4975-83D4-00C65AD487AD}"/>
    <cellStyle name="Comma 5 8 3 2 4" xfId="30034" xr:uid="{D3FD3568-0D74-4E96-85CC-D3A48B10523B}"/>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2 2" xfId="31170" xr:uid="{842693BC-CC20-404C-8856-79558A6CD263}"/>
    <cellStyle name="Comma 5 8 3 5 2 3" xfId="30708" xr:uid="{813779E3-886C-4293-B28F-F0E9872B5AA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2 2 2" xfId="31133" xr:uid="{62D238FC-6347-4192-97CE-39DC26771B37}"/>
    <cellStyle name="Comma 5 8 4 2 2 2 3" xfId="30710" xr:uid="{CA877F40-44FB-4FD0-BE13-08310BD6406D}"/>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4 2" xfId="29750" xr:uid="{B23374D4-9EA4-47D3-8221-B7DC4E11F6B5}"/>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2 5" xfId="30430" xr:uid="{3EAE95C7-3CF1-49BF-B334-23DF8958441E}"/>
    <cellStyle name="Comma 5 8 5 3" xfId="2085" xr:uid="{00000000-0005-0000-0000-00005E020000}"/>
    <cellStyle name="Comma 5 8 5 4" xfId="24919" xr:uid="{73CD0007-7AA6-4C23-BE0B-E3F5295A5FA9}"/>
    <cellStyle name="Comma 5 8 5 4 2" xfId="29899" xr:uid="{5F75C6C7-0D1C-4F31-BA20-114360A40F9E}"/>
    <cellStyle name="Comma 5 8 5 5" xfId="30012" xr:uid="{C09199D8-A0F8-4F00-B4B1-D5B29F949D0F}"/>
    <cellStyle name="Comma 5 8 6" xfId="1670" xr:uid="{00000000-0005-0000-0000-00005F020000}"/>
    <cellStyle name="Comma 5 8 6 2" xfId="26584" xr:uid="{422903AC-287E-4EC3-BB8E-0A504F69CB1D}"/>
    <cellStyle name="Comma 5 8 6 2 2" xfId="30711" xr:uid="{3462D339-733B-4AEB-9A0A-A3A3A15B2E2A}"/>
    <cellStyle name="Comma 5 8 6 2 3" xfId="30581" xr:uid="{646BD82D-6032-48CF-BAD3-144F8987CF64}"/>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2 2 2" xfId="31134" xr:uid="{6BE75A01-8681-4A86-852E-5CA96578CD07}"/>
    <cellStyle name="Comma 5 9 2 2 2 2 2 3" xfId="30712" xr:uid="{4CB97A7A-50B9-47D4-B501-400C9AC937B3}"/>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4 2" xfId="29762" xr:uid="{5A5A3821-4E20-4ABC-8E69-75E4640375B8}"/>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2 2" xfId="30713" xr:uid="{47DB5FD4-96FA-4173-8E53-6DA4234BEA2D}"/>
    <cellStyle name="Comma 5 9 2 3 2 3" xfId="30551" xr:uid="{F5088134-8CE5-4A2C-9753-895A284CAC6E}"/>
    <cellStyle name="Comma 5 9 2 3 3" xfId="22954" xr:uid="{1221D88C-6031-4EEF-9013-D90C6923BB63}"/>
    <cellStyle name="Comma 5 9 2 3 4" xfId="30035" xr:uid="{8E6C886B-4461-492D-A2D3-77A7DD14FA89}"/>
    <cellStyle name="Comma 5 9 2 3 5" xfId="29659" xr:uid="{5C83A64C-738C-4B76-A536-451C4CDAEBDA}"/>
    <cellStyle name="Comma 5 9 2 4" xfId="1680" xr:uid="{00000000-0005-0000-0000-000064020000}"/>
    <cellStyle name="Comma 5 9 2 4 2" xfId="26142" xr:uid="{11F3DDB7-F030-4752-8665-FF4829009ADA}"/>
    <cellStyle name="Comma 5 9 2 4 2 2" xfId="30714" xr:uid="{BD8F26DD-5947-436A-8E4A-F7C8D3342C18}"/>
    <cellStyle name="Comma 5 9 2 4 2 3" xfId="30584" xr:uid="{A1610AE6-DFB3-4902-854F-8CE0CA56D516}"/>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5 5" xfId="30615" xr:uid="{06850C7D-2AAC-4475-AD05-17DE7A9F5617}"/>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2 2" xfId="30716" xr:uid="{B0C70532-9092-4845-BAD0-1BA2E82A1E86}"/>
    <cellStyle name="Comma 5 9 3 2 2 3" xfId="30599" xr:uid="{431458AB-C9BA-4E59-BFC7-8AC4B17F7501}"/>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2 2" xfId="31196" xr:uid="{0301959F-F531-44B8-B593-826B6FD4315E}"/>
    <cellStyle name="Comma 5 9 3 5 2 3" xfId="30715" xr:uid="{84D65F06-96BE-4435-B794-A50A7ACD6ECD}"/>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2 2 2" xfId="31124" xr:uid="{0B51279B-2A5B-4395-ADC6-689D69249167}"/>
    <cellStyle name="Comma 5 9 4 2 2 2 3" xfId="30717" xr:uid="{2B2AC912-036D-468D-8CF3-4AA2B8F5290D}"/>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4 4 2" xfId="29735" xr:uid="{23982877-3765-4743-AD98-45F4A9C681B2}"/>
    <cellStyle name="Comma 5 9 4 5" xfId="29842" xr:uid="{45E3FC05-22F4-4882-A2EE-6AE2BB9EB86D}"/>
    <cellStyle name="Comma 5 9 4 6" xfId="29987" xr:uid="{6B05C73D-E431-4BD3-A0E9-D68B75A751E3}"/>
    <cellStyle name="Comma 5 9 5" xfId="1687" xr:uid="{00000000-0005-0000-0000-00006A020000}"/>
    <cellStyle name="Comma 5 9 5 2" xfId="24213" xr:uid="{4EF621CF-F50D-4230-AF83-2E870655BDA3}"/>
    <cellStyle name="Comma 5 9 5 2 2" xfId="29796" xr:uid="{AC7AD2D9-EE19-437C-B1CB-74F8FC52A265}"/>
    <cellStyle name="Comma 5 9 5 2 2 2" xfId="30718" xr:uid="{B026E2CA-F479-4414-B3BC-598E63AD2D30}"/>
    <cellStyle name="Comma 5 9 5 3" xfId="24965" xr:uid="{569BA925-3A3B-4717-B1B9-3D852F1BB19D}"/>
    <cellStyle name="Comma 5 9 5 4" xfId="30013" xr:uid="{0A634316-065C-4E51-B319-E58017A9EF5E}"/>
    <cellStyle name="Comma 5 9 6" xfId="1679" xr:uid="{00000000-0005-0000-0000-00006B020000}"/>
    <cellStyle name="Comma 5 9 6 2" xfId="27176" xr:uid="{14EF25F5-D9BE-45D5-9005-4E60957A0203}"/>
    <cellStyle name="Comma 5 9 6 2 2" xfId="30719" xr:uid="{FDE5ECE4-C2F4-4D3A-A86F-4B131C787202}"/>
    <cellStyle name="Comma 5 9 6 2 3" xfId="30583" xr:uid="{A40CFB98-27E5-4F51-8348-E9CA033F2552}"/>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2 2" xfId="29822" xr:uid="{993FD6BC-13E5-4F0C-A1CB-0B9266626B05}"/>
    <cellStyle name="Comma 6 3 2 3" xfId="24574" xr:uid="{A28E2AF0-11DC-454F-8523-E8CC9FF3477F}"/>
    <cellStyle name="Comma 6 3 3" xfId="1690" xr:uid="{00000000-0005-0000-0000-000070020000}"/>
    <cellStyle name="Comma 6 3 3 2" xfId="31307" xr:uid="{B892DCB0-225F-4A82-BF1C-F3D3857F7969}"/>
    <cellStyle name="Comma 6 3 3 3" xfId="31266" xr:uid="{6EC989E8-EEBE-4E56-B842-6FAA8089D686}"/>
    <cellStyle name="Comma 6 3 4" xfId="1688" xr:uid="{00000000-0005-0000-0000-000071020000}"/>
    <cellStyle name="Comma 6 3 5" xfId="30400" xr:uid="{826A58AB-2EF0-437D-8B25-98E5B40781A9}"/>
    <cellStyle name="Comma 6 3 5 2" xfId="30431" xr:uid="{C80FF380-C62E-48FE-B3CF-F41618084E64}"/>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4 2" xfId="29947" xr:uid="{233E463F-54C2-4C29-870A-0D49BFA16A91}"/>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3 3 2" xfId="29901" xr:uid="{4DA074B1-E9A6-4FB2-9574-AF0CB56E487E}"/>
    <cellStyle name="Comma 6 4 2 2 3 4" xfId="30015" xr:uid="{B0E6ED8B-7F94-4C65-B922-D81312B6C1B9}"/>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2 3" xfId="31034" xr:uid="{E5D61C2A-5E38-417B-8489-A5D1DF3FC18F}"/>
    <cellStyle name="Comma 6 4 2 2 5 2 4" xfId="30720" xr:uid="{0FF41AB0-D970-4E31-9E8E-8298D6AF25BD}"/>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2 2" xfId="31219" xr:uid="{020E94C7-3C33-4C62-9CE1-8B3A7270B784}"/>
    <cellStyle name="Comma 6 4 2 3 2 2 2 3" xfId="30722" xr:uid="{F335279E-1B9E-4D18-8CA1-66BD0EDC3A2A}"/>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2 3" xfId="31068" xr:uid="{55898A08-20A6-4893-81F2-362535D71995}"/>
    <cellStyle name="Comma 6 4 2 3 4 2 4" xfId="30721" xr:uid="{991663E5-093A-4C82-AB81-8EF79A9D4B8B}"/>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5 2" xfId="29688" xr:uid="{63269818-A85D-49A6-B8ED-4F376BDFFA23}"/>
    <cellStyle name="Comma 6 4 2 3 5 2 2" xfId="30964" xr:uid="{7D70C7BF-EF85-401A-AD86-BF5235BE5695}"/>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4 2" xfId="29946" xr:uid="{F9D8C378-6662-4A0B-BF57-80CDD28C6729}"/>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4 2" xfId="29873" xr:uid="{1F5868CB-B8F6-4FD2-BE45-16F85B1BB38D}"/>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2 3" xfId="31159" xr:uid="{B8B7D374-F9E5-4444-AC13-477FC287386D}"/>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2 3" xfId="31035" xr:uid="{48EC53A8-509B-4602-9481-7646B7A295C3}"/>
    <cellStyle name="Comma 6 4 3 2 5 2 4" xfId="30724" xr:uid="{DAB1BA0C-8406-4AF8-9D58-1646B3244154}"/>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6 2" xfId="29719" xr:uid="{B517F1E3-A38C-4F58-A6FD-5D445DFE68EB}"/>
    <cellStyle name="Comma 6 4 3 2 6 2 2" xfId="30965" xr:uid="{68C3F424-D42B-415D-A275-3C3491C69598}"/>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2 3" xfId="31069" xr:uid="{64CBF01D-BCC0-4E97-A30C-4817D685CDEB}"/>
    <cellStyle name="Comma 6 4 3 3 4 2 4" xfId="30725" xr:uid="{32E7DD8E-8E93-48A0-B22A-199885881375}"/>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5 2" xfId="29704" xr:uid="{8C47B7A5-55DE-41F0-ABE8-96B67015A584}"/>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4 2" xfId="29948" xr:uid="{A9380C1B-14A6-4B53-9630-BB03006EEA3E}"/>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2 3" xfId="31008" xr:uid="{2C79F960-4C49-4A44-BE3E-BA4DD4C9FBB0}"/>
    <cellStyle name="Comma 6 4 3 6 2 4" xfId="30723" xr:uid="{888020BF-966F-45AF-AD87-05FC86173A31}"/>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4 2" xfId="29949" xr:uid="{FDB36AFE-899A-4744-9DD8-6E4865CE36DC}"/>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3 3 2" xfId="29900" xr:uid="{DE18F8CC-9AE1-4F5E-9463-70483CF3EC52}"/>
    <cellStyle name="Comma 6 4 4 3 4" xfId="30014" xr:uid="{54B5A641-CBAA-4C36-9169-160B5E571C1F}"/>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2 3" xfId="31033" xr:uid="{7E47475A-DD01-4834-94C2-1630B8804BB1}"/>
    <cellStyle name="Comma 6 4 4 5 2 4" xfId="30726" xr:uid="{162F962F-579D-4E61-99F1-D903E08A5944}"/>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2 2" xfId="31220" xr:uid="{691BCCD8-3FCB-46F4-AA19-66BD8B2792E8}"/>
    <cellStyle name="Comma 6 4 5 2 2 2 3" xfId="30728" xr:uid="{787E4866-BDC8-4893-9282-491F88D13FE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2 3" xfId="31070" xr:uid="{22979A5B-49A1-42E6-BA89-CCDBEAE37202}"/>
    <cellStyle name="Comma 6 4 5 4 2 4" xfId="30727" xr:uid="{E5F89DE4-F2D2-4C08-B671-36C13540F10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5 2" xfId="29683" xr:uid="{EF3BD0A6-DB09-431F-92E2-3C8D869A5B95}"/>
    <cellStyle name="Comma 6 4 5 5 2 2" xfId="30966" xr:uid="{308557D5-49FB-45ED-B51A-8AA44B8D7B71}"/>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2 2" xfId="31169" xr:uid="{9743733B-E35B-44C2-895E-4E9F3FD9AD20}"/>
    <cellStyle name="Comma 6 4 6 2 2 2 3" xfId="30729" xr:uid="{36F4C335-21C6-4B80-A783-6DEE9EA2C7B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4 2" xfId="29921" xr:uid="{CDA048C9-974C-400A-AA42-F64BD97DF22B}"/>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4 2" xfId="29861" xr:uid="{C263C62B-DABD-420C-A97D-0F3CE47933DF}"/>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2 2 2" xfId="31121" xr:uid="{24EFB6D6-DF65-42CC-96F4-F84914B8D4E7}"/>
    <cellStyle name="Comma 6 4 8 2 2 3" xfId="30730" xr:uid="{29EF420D-7071-41EC-A1CD-1C25DE9D0314}"/>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0 2" xfId="30003" xr:uid="{9BBA55C4-F717-4123-9745-FD974FD5C92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2 2" xfId="31190" xr:uid="{325C7F89-E089-4071-A4CA-9ADB67FB52F9}"/>
    <cellStyle name="Comma 6 5 2 2 2 2 3" xfId="30732" xr:uid="{16F0985C-0D59-4C77-AE81-D539AE6EC8DC}"/>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2 5" xfId="31036" xr:uid="{8012AB0B-EB59-44A7-8DB7-259914660E82}"/>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2 3" xfId="31071" xr:uid="{A2A4928A-1757-4797-9AD6-3490D0D71705}"/>
    <cellStyle name="Comma 6 5 3 2 2 4" xfId="30733" xr:uid="{CC9E0DDD-F5C7-4081-BD6A-4AF5E6D9D0A0}"/>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2 3" xfId="31023" xr:uid="{14ACCE49-649F-4D5B-8F9D-24E42BD4A4E9}"/>
    <cellStyle name="Comma 6 5 7 2 4" xfId="30731" xr:uid="{57466AA1-E89A-486E-89A6-F5D9E03FEBE5}"/>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8 2" xfId="29823" xr:uid="{FA06CDE3-AD95-4F28-BB21-F621D65E4E87}"/>
    <cellStyle name="Comma 6 5 8 2 2" xfId="30967" xr:uid="{50FCA492-10FD-4CB8-BB65-65A595E6C1EE}"/>
    <cellStyle name="Comma 6 5 8 3" xfId="30625" xr:uid="{D6644BB0-0D0B-41C4-A086-5EB2E7A61544}"/>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6 7" xfId="30432" xr:uid="{86EF0529-B324-4719-B2B1-2B9231FB2917}"/>
    <cellStyle name="Comma 6 6 8" xfId="31258" xr:uid="{40BDEAA4-3800-4985-8263-4E0A9E3CC9C3}"/>
    <cellStyle name="Comma 6 7" xfId="22760" xr:uid="{37A7E8A0-43E7-41E2-BDB1-D7874A32CC13}"/>
    <cellStyle name="Comma 6 7 2" xfId="30399" xr:uid="{8AB278A9-D60A-4CCF-8FB0-D023A9F7D997}"/>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4 2" xfId="29775" xr:uid="{69895E25-65E5-4D76-A26D-A63F28A4B978}"/>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3 4" xfId="30053" xr:uid="{82D7F95B-ADDB-4CD3-8CA5-38E26A9A1505}"/>
    <cellStyle name="Comma 7 10 3 5" xfId="29660" xr:uid="{6948ED0E-1928-433B-8896-129390D39D27}"/>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2 3" xfId="31009" xr:uid="{D6C854D8-D37F-4A44-B89C-1C0E594B72EA}"/>
    <cellStyle name="Comma 7 10 5 2 4" xfId="30734" xr:uid="{1539EA9C-5098-413E-9C5B-D0DF900926AD}"/>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10" xfId="31254" xr:uid="{E835B43B-FDA2-4DDE-83E1-FBF9D27ED0DE}"/>
    <cellStyle name="Comma 7 11 2" xfId="1712" xr:uid="{00000000-0005-0000-0000-00008D020000}"/>
    <cellStyle name="Comma 7 11 2 2" xfId="25050" xr:uid="{23ABD4A7-3C9B-4DBA-8948-EF7696DC0549}"/>
    <cellStyle name="Comma 7 11 2 2 2" xfId="29810" xr:uid="{2804BB26-590B-4F9E-8251-636B18D7E4FE}"/>
    <cellStyle name="Comma 7 11 2 2 2 2" xfId="30736" xr:uid="{3DAD6463-AE5B-4A7E-A235-D117BC01C86B}"/>
    <cellStyle name="Comma 7 11 2 3" xfId="25316" xr:uid="{7CB5C089-12DC-4C77-B45B-B4312F852EC0}"/>
    <cellStyle name="Comma 7 11 2 4" xfId="30036" xr:uid="{567DD56B-F8B3-45D4-86C5-0960C07F73C2}"/>
    <cellStyle name="Comma 7 11 3" xfId="1713" xr:uid="{00000000-0005-0000-0000-00008E020000}"/>
    <cellStyle name="Comma 7 11 3 2" xfId="31308" xr:uid="{BF8591BA-BEDC-47CC-8EFA-C694600B8972}"/>
    <cellStyle name="Comma 7 11 3 3" xfId="31270" xr:uid="{2324712B-9FE1-4E85-A8B2-EE1C9063D0B9}"/>
    <cellStyle name="Comma 7 11 4" xfId="1711" xr:uid="{00000000-0005-0000-0000-00008F020000}"/>
    <cellStyle name="Comma 7 11 5" xfId="4891" xr:uid="{4D7EF800-D3FE-4415-997D-80EB71861FD5}"/>
    <cellStyle name="Comma 7 11 5 2" xfId="14183" xr:uid="{237C6960-02C1-47B1-93F9-D85783831FC0}"/>
    <cellStyle name="Comma 7 11 5 2 2" xfId="31113" xr:uid="{F9048556-5930-4AED-AE0A-49345657D6F3}"/>
    <cellStyle name="Comma 7 11 5 2 3" xfId="30735" xr:uid="{1DDC157D-0ED6-4BFF-BF05-1F10AA0C45F1}"/>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2 2 2" xfId="31130" xr:uid="{739F47EE-1697-4F75-9A1F-73E308A7FAE6}"/>
    <cellStyle name="Comma 7 12 2 2 2 3" xfId="30737" xr:uid="{79E3D847-09B7-406F-A8CF-8B9C6BA67CC6}"/>
    <cellStyle name="Comma 7 12 2 3" xfId="10390" xr:uid="{1C9A0FA7-3839-49B7-B9C6-489E59242394}"/>
    <cellStyle name="Comma 7 12 2 3 2" xfId="20770" xr:uid="{E2D691C5-6C3C-43B7-8FBD-A5642F6BDFE7}"/>
    <cellStyle name="Comma 7 12 2 4" xfId="15104" xr:uid="{394B16FD-FC1A-4870-BC31-909DEE327F64}"/>
    <cellStyle name="Comma 7 12 2 5" xfId="30433" xr:uid="{E91DB9E4-8773-4A90-836F-853E0ADD18FD}"/>
    <cellStyle name="Comma 7 12 3" xfId="3596" xr:uid="{00000000-0005-0000-0000-000090020000}"/>
    <cellStyle name="Comma 7 12 4" xfId="5600" xr:uid="{CC94EC69-AD3D-4EA5-A1E0-1BACCD539177}"/>
    <cellStyle name="Comma 7 12 4 2" xfId="29742" xr:uid="{E94F5ABB-9BF5-4EDB-9248-CDB704943345}"/>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3 4 2" xfId="29855" xr:uid="{8E68E056-46A1-493A-A824-DE927F27CD41}"/>
    <cellStyle name="Comma 7 13 5" xfId="29998" xr:uid="{CDAD209D-5AEE-42B6-A650-1520C83196B3}"/>
    <cellStyle name="Comma 7 14" xfId="1707" xr:uid="{00000000-0005-0000-0000-000092020000}"/>
    <cellStyle name="Comma 7 14 2" xfId="24638" xr:uid="{A6E59767-7C11-40A9-9CB4-E620D76DFBAF}"/>
    <cellStyle name="Comma 7 14 2 2" xfId="30738" xr:uid="{20627FD3-BC5A-44E9-9321-3CFCE969D60D}"/>
    <cellStyle name="Comma 7 14 2 3" xfId="30576" xr:uid="{293AA1E7-D6FF-4E29-9D1A-3B9D5650BE0B}"/>
    <cellStyle name="Comma 7 14 3" xfId="24747" xr:uid="{21C0A86C-9258-4F6E-BBD2-E1ADC08986B9}"/>
    <cellStyle name="Comma 7 14 4" xfId="31255" xr:uid="{60B07CE3-3025-411C-B89F-E948725F8A6F}"/>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2 3" xfId="31037" xr:uid="{AA539B6E-4723-4789-AC85-1CFE67B89BFD}"/>
    <cellStyle name="Comma 7 2 2 2 2 5 2 4" xfId="30739" xr:uid="{9E89B3B5-DBDF-44A9-AA99-6000B493F40F}"/>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6 2" xfId="29720" xr:uid="{A9AFC85D-8C0D-4130-B886-7E8359B0A603}"/>
    <cellStyle name="Comma 7 2 2 2 2 6 2 2" xfId="30968" xr:uid="{8CEB5E9E-E0FF-4F20-96AA-69D70D0E860D}"/>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2 2" xfId="31221" xr:uid="{64669DDE-E9DA-4EAC-840F-300D8458696F}"/>
    <cellStyle name="Comma 7 2 2 2 3 2 2 2 3" xfId="30741" xr:uid="{9BE22F56-5609-4E7F-8914-A50524A8AE51}"/>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2 3" xfId="31072" xr:uid="{D38E3B53-D156-4B44-AB59-891FBD40DA19}"/>
    <cellStyle name="Comma 7 2 2 2 3 4 2 4" xfId="30740" xr:uid="{5EC7C62E-B9BD-4D62-B823-6C633004A8F9}"/>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5 2" xfId="29711" xr:uid="{727D4473-6337-4C2B-993C-B70A69606063}"/>
    <cellStyle name="Comma 7 2 2 2 3 5 2 2" xfId="30969" xr:uid="{0009754D-8DF5-4501-AFC6-1CE7BF8EF82E}"/>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4 2" xfId="29950" xr:uid="{896A5489-FC9F-470C-A32A-715D7DC9DC2F}"/>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2 2" xfId="31208" xr:uid="{41DF6F33-8D60-4576-8FB0-D042E3C8EBFB}"/>
    <cellStyle name="Comma 7 2 2 2 5 2 2 3" xfId="30742" xr:uid="{9A76BCD1-2FA8-476D-82A1-5C281FED076E}"/>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4 2" xfId="29951" xr:uid="{D1E25D06-EBB3-4F98-B33B-12157C3439B0}"/>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2 5" xfId="30434" xr:uid="{05238282-1775-49FC-85C1-8ED1502C2358}"/>
    <cellStyle name="Comma 7 2 2 3 3 3" xfId="3608" xr:uid="{00000000-0005-0000-0000-00009B020000}"/>
    <cellStyle name="Comma 7 2 2 3 3 4" xfId="5606" xr:uid="{BC4ED24D-C538-4B6F-951C-1BD6831C47CE}"/>
    <cellStyle name="Comma 7 2 2 3 3 4 2" xfId="29902" xr:uid="{8D00CB34-EEFC-4608-9CEE-C41B70B1020A}"/>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2 5" xfId="31011" xr:uid="{E512D330-B569-42B6-B9FD-CEFB02E870B3}"/>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2 2" xfId="31222" xr:uid="{510942B6-0D2C-405B-ABD3-31DD104B2B1D}"/>
    <cellStyle name="Comma 7 2 2 4 2 2 2 3" xfId="30744" xr:uid="{3CE79F9A-1CEF-4341-8F09-994E691C3E10}"/>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2 3" xfId="31073" xr:uid="{786407AF-304B-44BB-91C9-41B73DBEF52E}"/>
    <cellStyle name="Comma 7 2 2 4 4 2 4" xfId="30743" xr:uid="{5E54725C-897D-40F1-8695-19F030094CFB}"/>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5 2" xfId="29693" xr:uid="{C51DD962-D486-41B6-AEF9-F352089D8979}"/>
    <cellStyle name="Comma 7 2 2 4 5 2 2" xfId="30970" xr:uid="{B554B0FB-577C-43D4-A599-63A4BA115F07}"/>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2 2" xfId="31182" xr:uid="{FC14198E-000A-4F8E-9452-58AE2CA30190}"/>
    <cellStyle name="Comma 7 2 2 5 2 2 2 3" xfId="30745" xr:uid="{A5AC0F89-1883-4D8B-B375-FC2E34278669}"/>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4 2" xfId="29922" xr:uid="{A6817449-271B-4CF5-A4A3-F87834A3357F}"/>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4 2" xfId="29878" xr:uid="{E8ADF7C4-F8D2-4A89-906B-03E3C1A7B97B}"/>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2 2" xfId="31166" xr:uid="{868935A9-795E-4969-B715-257C032BF947}"/>
    <cellStyle name="Comma 7 2 2 7 2 2 3" xfId="30746" xr:uid="{C0A2DEC5-358A-4E0F-873B-906DEBD77BD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2 3" xfId="31162" xr:uid="{C56FF428-67DB-4E35-8FFF-769DCB0D3C4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5 2" xfId="30070" xr:uid="{CA91868D-1CB6-464E-8CBF-4DCD3DCE018A}"/>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2 3" xfId="31038" xr:uid="{75B026AB-7DD8-43E2-9850-05B56B1C9A25}"/>
    <cellStyle name="Comma 7 2 3 2 5 2 4" xfId="30747" xr:uid="{3152E72E-1085-4AC3-8737-1EDAD6857F17}"/>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6 2" xfId="29721" xr:uid="{3978CA91-463F-4FB3-83B5-1A479610C314}"/>
    <cellStyle name="Comma 7 2 3 2 6 2 2" xfId="30971" xr:uid="{FBC6C47D-C56E-4878-A380-938D7859EBA3}"/>
    <cellStyle name="Comma 7 2 3 2 7" xfId="24738" xr:uid="{113CF7D5-3CC3-4C78-AA45-6BB36B301A7F}"/>
    <cellStyle name="Comma 7 2 3 2 8" xfId="13086" xr:uid="{84212721-431A-4A5B-A3B6-C12D2C24C27E}"/>
    <cellStyle name="Comma 7 2 3 2 9" xfId="29988" xr:uid="{E6F54CCC-E5B6-4A92-8CFB-C7AA169FBB12}"/>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2 2" xfId="31223" xr:uid="{C8EBC6BE-55BB-4085-B6E1-FC370F250ABF}"/>
    <cellStyle name="Comma 7 2 3 3 2 2 2 3" xfId="30749" xr:uid="{D91F4771-FE89-42CC-ACEC-7AC06163A138}"/>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2 3" xfId="31074" xr:uid="{135B9B38-57A7-4FCB-B543-F2903615F848}"/>
    <cellStyle name="Comma 7 2 3 3 4 2 4" xfId="30748" xr:uid="{C0FDE45D-0A74-4B48-B868-CC3A381D3938}"/>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5 2" xfId="29698" xr:uid="{8F0345B5-C42A-4F97-AC9E-5A49983112D6}"/>
    <cellStyle name="Comma 7 2 3 3 5 2 2" xfId="30972" xr:uid="{49AB00ED-D3D7-42C2-B932-B7FA414535C5}"/>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4 2" xfId="29952" xr:uid="{6F5E6FF8-BD18-41B0-9298-1562BF4F1B7A}"/>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2 2" xfId="31180" xr:uid="{20ACC1DA-DDA0-4DFF-BBE4-E7B9006F30B2}"/>
    <cellStyle name="Comma 7 2 3 5 2 2 3" xfId="30750" xr:uid="{D28CA131-6C32-427C-80B1-1949D54DB14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4 2" xfId="29776" xr:uid="{717A8B57-F613-4934-A2BA-B4DA41722BE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2 5" xfId="30435" xr:uid="{DF58A38D-B193-4A6E-8EE2-33862B27ADE5}"/>
    <cellStyle name="Comma 7 2 4 3 3" xfId="3689" xr:uid="{00000000-0005-0000-0000-0000A6020000}"/>
    <cellStyle name="Comma 7 2 4 3 4" xfId="5613" xr:uid="{9A822023-40EF-4024-BA32-71C8DA489B1B}"/>
    <cellStyle name="Comma 7 2 4 3 4 2" xfId="29752" xr:uid="{74AF2044-288C-4259-962B-6890C3AD7521}"/>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2 5" xfId="31010" xr:uid="{4DF67780-7E6B-44B0-A3FE-2A2D9262F36F}"/>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2 2" xfId="29807" xr:uid="{204B9508-2436-4FC6-8C97-CBC6E74FC93F}"/>
    <cellStyle name="Comma 7 2 5 2 2 2 2" xfId="30752" xr:uid="{B5D93598-8236-4471-B3EC-1978D2E1072A}"/>
    <cellStyle name="Comma 7 2 5 2 3" xfId="25636" xr:uid="{B96FBEC1-5BE6-4663-9CFF-AEA34151F77D}"/>
    <cellStyle name="Comma 7 2 5 2 4" xfId="30054" xr:uid="{E4DAD63E-503C-406A-B8BA-9B1C802DB5C2}"/>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2 3" xfId="31075" xr:uid="{17B13F84-67BE-4A07-A34F-F4CE611049F3}"/>
    <cellStyle name="Comma 7 2 5 5 2 4" xfId="30751" xr:uid="{E58FD6DF-6DEC-499C-BEC4-86D88EF5CE76}"/>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2 2" xfId="31184" xr:uid="{7F1F2059-99DE-446F-8BD0-EAEBA6DBAE22}"/>
    <cellStyle name="Comma 7 2 6 2 2 2 3" xfId="30753" xr:uid="{9590EA42-5241-4666-9BE3-D0CB28A14838}"/>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4 2" xfId="29763" xr:uid="{F47EEEA3-4F8B-40CC-BF5B-CF0F5EF74B6F}"/>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4 2" xfId="29867" xr:uid="{5E7A83DB-A0C5-4ED1-A233-B36A18D163CB}"/>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4 2" xfId="29954" xr:uid="{8B3FC41C-7281-4CF2-A98D-63A3095363A9}"/>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3 3 2" xfId="29904" xr:uid="{93403E33-B739-48C8-B3FF-C5FA96787F9D}"/>
    <cellStyle name="Comma 7 3 2 2 3 4" xfId="30017" xr:uid="{83A93D49-37FF-4080-A033-54F7CB7FA7AE}"/>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2 3" xfId="31040" xr:uid="{A4B4FE6B-5C09-45A8-B162-ECE9F59A9D18}"/>
    <cellStyle name="Comma 7 3 2 2 5 2 4" xfId="30754" xr:uid="{F2ABCE9C-BFA0-49C6-A07A-003C2976380F}"/>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2 2" xfId="31224" xr:uid="{A413791A-F936-450E-8898-B28874C3FB8E}"/>
    <cellStyle name="Comma 7 3 2 3 2 2 2 3" xfId="30756" xr:uid="{F6141DB5-1C57-421B-B213-CF6C071CD99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2 3" xfId="31076" xr:uid="{4789A897-290F-4E25-A48E-8AA52182CD7F}"/>
    <cellStyle name="Comma 7 3 2 3 4 2 4" xfId="30755" xr:uid="{117CC0FA-7F90-489F-8F9C-66A69315D0FF}"/>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5 2" xfId="29689" xr:uid="{249FB12A-7A27-4B61-879F-A256C0817664}"/>
    <cellStyle name="Comma 7 3 2 3 5 2 2" xfId="30973" xr:uid="{2A7E378A-0FD3-4967-96A4-3E638EC84947}"/>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4 2" xfId="29953" xr:uid="{55B8B43E-4A73-4E99-BCC6-D74B637F3A5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4 2" xfId="29874" xr:uid="{4FC4C9B9-B5E7-45D0-B8BB-332448A3B3EC}"/>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2 3" xfId="31145" xr:uid="{0F0E9F80-7732-414C-B0DB-5DCE9C6228C8}"/>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2 3" xfId="31041" xr:uid="{63AC0313-CC44-4BAB-B99B-3AFFB46C8671}"/>
    <cellStyle name="Comma 7 3 3 2 5 2 4" xfId="30758" xr:uid="{8E4BCF6B-DBB4-4075-978A-BD1BDD7DB325}"/>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6 2" xfId="29722" xr:uid="{3D06F1E3-79B4-4811-B657-F16B4EEA06E8}"/>
    <cellStyle name="Comma 7 3 3 2 6 2 2" xfId="30974" xr:uid="{112E69B3-69F1-44A5-8738-0AA881F3DFDC}"/>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2 3" xfId="31077" xr:uid="{7AD836FD-8CD5-4690-A33A-8DF428ABF448}"/>
    <cellStyle name="Comma 7 3 3 3 4 2 4" xfId="30759" xr:uid="{95AEBBD9-A3AC-4749-8833-DDB070EBC3BF}"/>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5 2" xfId="29705" xr:uid="{629F5DA6-01D3-4F91-A6F3-08DAFF81178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4 2" xfId="29955" xr:uid="{DF3BC11F-BB56-413E-BA58-E5E717506BBC}"/>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2 3" xfId="31012" xr:uid="{19B449DC-F951-4406-BBDC-1E361946CBF1}"/>
    <cellStyle name="Comma 7 3 3 6 2 4" xfId="30757" xr:uid="{09060111-3662-4062-98E2-27280CA31DEF}"/>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4 2" xfId="29956" xr:uid="{20F9AA12-6498-407B-9E82-41086B0B3BDD}"/>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3 3 2" xfId="29903" xr:uid="{01103EB1-3290-4D07-BEF6-3D3C9114883A}"/>
    <cellStyle name="Comma 7 3 4 3 4" xfId="30016" xr:uid="{00434217-AB1C-4C6B-A83C-62A5AC08F336}"/>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2 3" xfId="31039" xr:uid="{29E5A903-E367-4DFA-8B14-41FC53E28582}"/>
    <cellStyle name="Comma 7 3 4 5 2 4" xfId="30760" xr:uid="{5C39344B-BBCA-404A-B8F8-90DD4B557283}"/>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2 2" xfId="31225" xr:uid="{B1824CD6-0A45-4DFE-A5DA-1765F10D715A}"/>
    <cellStyle name="Comma 7 3 5 2 2 2 3" xfId="30762" xr:uid="{7B31E587-79F0-4CA4-A017-3FC64EB68955}"/>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2 3" xfId="31078" xr:uid="{7E1DD9F1-4C18-4368-A763-2CFDB57D9BB0}"/>
    <cellStyle name="Comma 7 3 5 4 2 4" xfId="30761" xr:uid="{CEB76293-5225-4DF8-B182-6C8C0AFD630E}"/>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5 2" xfId="29684" xr:uid="{DD02D9DC-2EC2-4EBC-A2AB-DA7D0EF6B5A6}"/>
    <cellStyle name="Comma 7 3 5 5 2 2" xfId="30975" xr:uid="{235E9461-30B4-44D8-929B-6F79698976C3}"/>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2 2" xfId="31167" xr:uid="{00E20836-A709-4D76-A735-95493E287AD1}"/>
    <cellStyle name="Comma 7 3 6 2 2 2 3" xfId="30763" xr:uid="{80F05594-7611-41F2-83FC-870D7DE32EE2}"/>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4 2" xfId="29923" xr:uid="{741779F3-8687-413A-BABB-6A7AC4C6DE25}"/>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4 2" xfId="29862" xr:uid="{AF8F967D-6CD8-4490-B648-1B12B79D6ED9}"/>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2 2 2" xfId="31122" xr:uid="{25B90749-E1DC-406F-B88F-4BB77DEB39C9}"/>
    <cellStyle name="Comma 7 3 8 2 2 3" xfId="30764" xr:uid="{2521966B-AD35-4B5A-923F-A6EECC98E499}"/>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4 2" xfId="29958" xr:uid="{C6BDF0EC-6B58-4DBD-A047-E46FD0F0B294}"/>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3 3 2" xfId="29906" xr:uid="{017EC55E-1B0E-4659-9FEC-BE3BA3E8B5C9}"/>
    <cellStyle name="Comma 7 4 2 2 3 4" xfId="30018" xr:uid="{76B366F6-D4B3-4EDF-A05B-E111BAF2E291}"/>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2 3" xfId="31042" xr:uid="{0466D549-57DE-48E9-B876-F7DA4CBAA235}"/>
    <cellStyle name="Comma 7 4 2 2 5 2 4" xfId="30765" xr:uid="{B6266582-5973-4625-BC73-800F26BE8E45}"/>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2 2" xfId="31226" xr:uid="{5DCE9DDA-5CBE-40F0-BC23-B3C9BE848D80}"/>
    <cellStyle name="Comma 7 4 2 3 2 2 2 3" xfId="30767" xr:uid="{C45D28CF-F3F7-4E67-9E26-B73EEE81ED73}"/>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2 3" xfId="31079" xr:uid="{F6B95315-CE84-493B-AAC8-03822C5B8988}"/>
    <cellStyle name="Comma 7 4 2 3 4 2 4" xfId="30766" xr:uid="{622C6861-D115-499C-A407-9F5AA1C65C51}"/>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5 2" xfId="29701" xr:uid="{2CD370FC-BE89-44C6-B960-89019767396E}"/>
    <cellStyle name="Comma 7 4 2 3 5 2 2" xfId="30976" xr:uid="{AB2A1405-E9B2-4D65-9C63-84C25CAAF278}"/>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4 2" xfId="29957" xr:uid="{89796A6F-5040-434A-BAAD-19672D0CD23D}"/>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4 2" xfId="29884" xr:uid="{E23FAD94-262E-486E-AC68-65CF7F67F6ED}"/>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4 2" xfId="29959" xr:uid="{CBFC30DF-918A-4635-9F73-C3728EBCA183}"/>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2 5" xfId="30436" xr:uid="{B1C8CA97-8768-4B9B-AA25-B2978BD9674C}"/>
    <cellStyle name="Comma 7 4 3 3 3" xfId="3616" xr:uid="{00000000-0005-0000-0000-0000CE020000}"/>
    <cellStyle name="Comma 7 4 3 3 4" xfId="5632" xr:uid="{C0C64253-4544-4979-A07F-7EEC2FA73C74}"/>
    <cellStyle name="Comma 7 4 3 3 4 2" xfId="29905" xr:uid="{7158D19A-9FDF-4D3B-84E8-BAA5FCE634A9}"/>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2 5" xfId="31013" xr:uid="{AE91DB1F-9BFA-4E40-ABB4-055D676741C7}"/>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2 2" xfId="29793" xr:uid="{FD56B18F-F2A1-4404-84AA-2710BD5F70E9}"/>
    <cellStyle name="Comma 7 4 4 2 2 2 2" xfId="30769" xr:uid="{319C5315-1AFF-4ADF-8B9D-E9FDD8A5291F}"/>
    <cellStyle name="Comma 7 4 4 2 3" xfId="24975" xr:uid="{BAF6A2DD-6226-43D4-A684-8150AEF97C75}"/>
    <cellStyle name="Comma 7 4 4 2 4" xfId="30055" xr:uid="{75B74586-5889-4F8A-8B94-D1B0980FFA5F}"/>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2 3" xfId="31080" xr:uid="{54FF0A26-6FC3-46E7-B541-2D3D4C7445BB}"/>
    <cellStyle name="Comma 7 4 4 5 2 4" xfId="30768" xr:uid="{9E45CC61-8D14-4306-AE88-07132C06F482}"/>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2 2" xfId="31200" xr:uid="{C4434D6B-27E6-4DB2-B5C6-11D236A9EB9B}"/>
    <cellStyle name="Comma 7 4 5 2 2 2 3" xfId="30770" xr:uid="{5B586058-E49A-4F5A-A031-B1916C57A197}"/>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4 2" xfId="29843" xr:uid="{4B10996F-A14C-46DD-8C2F-249591EC5D98}"/>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4 2" xfId="29858" xr:uid="{805902E2-1874-4F43-B319-8A070BE8AB08}"/>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2 2" xfId="29818" xr:uid="{5C6E918E-4939-45E8-B81B-2BB9443B9369}"/>
    <cellStyle name="Comma 7 5 2 2 2 2 2 2" xfId="30772" xr:uid="{8331577E-3BE0-4863-9249-C2E29EC91883}"/>
    <cellStyle name="Comma 7 5 2 2 2 3" xfId="25613" xr:uid="{E11AB7C8-071A-4B09-83C8-46783A515B04}"/>
    <cellStyle name="Comma 7 5 2 2 2 4" xfId="30056" xr:uid="{EDBA2B5F-6CEF-4901-AC0B-962DF8EC9CB1}"/>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2 2" xfId="31178" xr:uid="{87B6A0FC-0A0D-4749-B9C8-431AB1B2B79E}"/>
    <cellStyle name="Comma 7 5 2 2 5 2 3" xfId="30771" xr:uid="{6B021D7B-467E-41E0-86AE-C149D8B144C3}"/>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2 5" xfId="30437" xr:uid="{4C69A4F6-066B-4602-A2FB-2507B99DA2D3}"/>
    <cellStyle name="Comma 7 5 2 3 3" xfId="3603" xr:uid="{00000000-0005-0000-0000-0000DD020000}"/>
    <cellStyle name="Comma 7 5 2 3 4" xfId="5635" xr:uid="{22F7C8BC-3E9A-4B2A-806B-9A80343B7F05}"/>
    <cellStyle name="Comma 7 5 2 3 4 2" xfId="29753" xr:uid="{CB335343-DFF7-47C9-BAD2-5555E0887C81}"/>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2 3" xfId="31107" xr:uid="{F6B2EA94-75BA-4FE9-BA97-825E66BAC5CD}"/>
    <cellStyle name="Comma 7 5 2 4 2 2 4" xfId="30773" xr:uid="{9413EA06-846F-4538-A8B6-AC9D9CB1956E}"/>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4 3 2" xfId="29907" xr:uid="{FC352166-CC94-4832-943B-05E380014AC4}"/>
    <cellStyle name="Comma 7 5 2 4 4" xfId="30019" xr:uid="{F9CFF630-ED37-41F2-88D7-D77DA160E269}"/>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2 2" xfId="29797" xr:uid="{E1BC0F88-3013-4A17-86BC-D393EC6A12C2}"/>
    <cellStyle name="Comma 7 5 3 2 2 2 2" xfId="30775" xr:uid="{0405C4BC-9FA5-4E1C-AE2C-0E8E035E6E55}"/>
    <cellStyle name="Comma 7 5 3 2 3" xfId="24069" xr:uid="{8A811A5F-863A-432D-8845-82D7A335A18F}"/>
    <cellStyle name="Comma 7 5 3 2 3 2" xfId="26962" xr:uid="{ACD1A0F0-669A-46F3-822C-B3E39EEFFB34}"/>
    <cellStyle name="Comma 7 5 3 2 4" xfId="30057" xr:uid="{4003CD9E-9CDC-471A-80E3-40C67E7AE6F3}"/>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2 3" xfId="31081" xr:uid="{D2DA8AD8-9203-46A4-840D-08F9276927A9}"/>
    <cellStyle name="Comma 7 5 3 5 2 4" xfId="30774" xr:uid="{ADEA8ABE-EF1C-4EE3-B196-098AA0C6560D}"/>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2 2" xfId="29811" xr:uid="{ACABB38E-F2C3-4AC1-BAE5-A0B7DA0C7293}"/>
    <cellStyle name="Comma 7 5 4 2 2 2 2" xfId="30777" xr:uid="{AF40BC1E-0D28-4ADA-909F-280C9863C3CF}"/>
    <cellStyle name="Comma 7 5 4 2 3" xfId="25557" xr:uid="{57C8C355-B884-4ABB-8802-01C4ABA7B528}"/>
    <cellStyle name="Comma 7 5 4 2 4" xfId="30037" xr:uid="{2590A26D-2BC3-46D2-9CBC-376320D777B3}"/>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5 2 2" xfId="31114" xr:uid="{AFD7E339-6562-4166-B7E4-17A96787670E}"/>
    <cellStyle name="Comma 7 5 4 5 2 3" xfId="30776" xr:uid="{171CD150-B758-49E1-ADA7-FED0D3CB3AFB}"/>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2 5" xfId="30438" xr:uid="{03E98A0F-5295-4006-9775-DC44882EA57A}"/>
    <cellStyle name="Comma 7 5 5 3" xfId="3667" xr:uid="{00000000-0005-0000-0000-0000E8020000}"/>
    <cellStyle name="Comma 7 5 5 4" xfId="5636" xr:uid="{549DF708-A440-479B-B2F3-1DB44B4EF640}"/>
    <cellStyle name="Comma 7 5 5 4 2" xfId="29844" xr:uid="{0CCCBC86-3CE8-47B5-9F99-C8ED5F9D97B3}"/>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6 4 2" xfId="29870" xr:uid="{1E50365E-F381-4A78-9DEE-85DE002A0ED4}"/>
    <cellStyle name="Comma 7 5 6 5" xfId="30000" xr:uid="{2C6228CA-1ACB-48D5-AC98-48ED27FB57CC}"/>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2 2" xfId="29798" xr:uid="{6530A366-0929-4E11-BB5C-1247AF3904CA}"/>
    <cellStyle name="Comma 7 6 2 2 2 2 2 2" xfId="30779" xr:uid="{CD5614D8-BFEE-49F5-8B7B-9193CFB74C10}"/>
    <cellStyle name="Comma 7 6 2 2 2 3" xfId="23932" xr:uid="{E36F713B-902C-474C-93D2-2A68907E4954}"/>
    <cellStyle name="Comma 7 6 2 2 2 4" xfId="30058" xr:uid="{01672D53-D010-430C-A056-32DE89E2A64E}"/>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2 2" xfId="31189" xr:uid="{5D3FFA2F-4D53-434E-94A8-7F717C58A0F3}"/>
    <cellStyle name="Comma 7 6 2 2 5 2 3" xfId="30778" xr:uid="{1CC38D04-CD23-46B7-BB5E-CB53C7761DA1}"/>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2 5" xfId="30439" xr:uid="{D87D8F3D-F43C-41C0-8037-C1D88E2C0419}"/>
    <cellStyle name="Comma 7 6 2 3 3" xfId="3617" xr:uid="{00000000-0005-0000-0000-0000F1020000}"/>
    <cellStyle name="Comma 7 6 2 3 4" xfId="5637" xr:uid="{A859882B-B923-4E27-B0EB-8C0E2A828252}"/>
    <cellStyle name="Comma 7 6 2 3 4 2" xfId="29754" xr:uid="{2383F154-FBC3-4396-AA20-4E3ACC12478B}"/>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2 3" xfId="31108" xr:uid="{53BB95EB-C7DA-4A8C-A4C2-E7F1D2015036}"/>
    <cellStyle name="Comma 7 6 2 4 2 2 4" xfId="30780" xr:uid="{BFE3B2AC-07A6-4004-A56B-5447B1DA410D}"/>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4 3 2" xfId="29908" xr:uid="{A56ADC01-A341-4692-A5BD-408AA86B465C}"/>
    <cellStyle name="Comma 7 6 2 4 4" xfId="30020" xr:uid="{038B0F77-68FE-441B-A2D7-3E607D8FBD3E}"/>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2 2" xfId="29805" xr:uid="{C1CE4960-82BB-4DAF-BD8F-C3EF7E964D61}"/>
    <cellStyle name="Comma 7 6 3 2 2 2 2" xfId="30782" xr:uid="{05E51192-649A-411F-9AB3-46D1F40C9C68}"/>
    <cellStyle name="Comma 7 6 3 2 3" xfId="25623" xr:uid="{EF760203-0895-4660-ABBE-998EE7974075}"/>
    <cellStyle name="Comma 7 6 3 2 3 2" xfId="26187" xr:uid="{817FEF4E-F9EF-4ACF-AE83-5398CABA09AF}"/>
    <cellStyle name="Comma 7 6 3 2 4" xfId="30059" xr:uid="{A2F331B9-7AA9-4AC8-AD6F-60544D09BFCC}"/>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2 3" xfId="31082" xr:uid="{5B1F8756-6123-46BD-9F5C-3032651408D7}"/>
    <cellStyle name="Comma 7 6 3 5 2 4" xfId="30781" xr:uid="{75EF5744-0076-4620-A6E4-89D8800440B2}"/>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2 2" xfId="29809" xr:uid="{57D54F67-70B5-4496-B67A-CCD271CE0A1A}"/>
    <cellStyle name="Comma 7 6 4 2 2 2 2" xfId="30784" xr:uid="{275B49E3-BA19-4808-AF0E-992BAD75E9CA}"/>
    <cellStyle name="Comma 7 6 4 2 3" xfId="24292" xr:uid="{089D13FD-4729-4D15-80E1-E28074858099}"/>
    <cellStyle name="Comma 7 6 4 2 4" xfId="30038" xr:uid="{3CAEEE8B-0AAD-4E47-8D9D-7B15CA8A6CF5}"/>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5 2 2" xfId="31115" xr:uid="{108BB9CF-32ED-4F0D-84FA-ED3968C16286}"/>
    <cellStyle name="Comma 7 6 4 5 2 3" xfId="30783" xr:uid="{0C9D9E98-C376-4509-99C7-461FA0F154D1}"/>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2 5" xfId="30440" xr:uid="{F7FA1887-1CFD-4A77-A944-6246311872AB}"/>
    <cellStyle name="Comma 7 6 5 3" xfId="2062" xr:uid="{00000000-0005-0000-0000-0000FC020000}"/>
    <cellStyle name="Comma 7 6 5 4" xfId="5638" xr:uid="{E6B8AE12-F1B5-499A-8F3E-004979DA9C30}"/>
    <cellStyle name="Comma 7 6 5 4 2" xfId="29845" xr:uid="{7BBD256C-B730-43AF-815C-82C21BC38304}"/>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6 4 2" xfId="29881" xr:uid="{BA8926F2-5495-4B23-B877-3C97DC6CD642}"/>
    <cellStyle name="Comma 7 6 6 5" xfId="30004" xr:uid="{FA1DB840-8290-41D1-B01F-2F13D74261E2}"/>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2 2 2" xfId="31135" xr:uid="{7B4E6E3D-5D0B-40D6-84BD-43D775109142}"/>
    <cellStyle name="Comma 7 7 2 2 2 2 2 3" xfId="30785" xr:uid="{B018A964-2BCE-44BC-8397-0B29A05DF726}"/>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4 2" xfId="29764" xr:uid="{FA4FB0BF-A96C-40AA-BA96-8F4951D06A90}"/>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2 2" xfId="30786" xr:uid="{1E3CD265-152F-4835-8EE5-09A9941F2276}"/>
    <cellStyle name="Comma 7 7 2 3 2 3" xfId="30552" xr:uid="{02D9238D-CBBE-43CD-9C24-03C90F95B3B3}"/>
    <cellStyle name="Comma 7 7 2 3 3" xfId="23908" xr:uid="{53A23F6E-80A4-406E-B3C9-3A9ED17968CC}"/>
    <cellStyle name="Comma 7 7 2 3 4" xfId="30039" xr:uid="{B10D0033-ABBF-4989-8018-A0B99E559E65}"/>
    <cellStyle name="Comma 7 7 2 3 5" xfId="29661" xr:uid="{F6B21234-EF52-417D-A18F-B6EF8AD1E09D}"/>
    <cellStyle name="Comma 7 7 2 4" xfId="1798" xr:uid="{00000000-0005-0000-0000-000003030000}"/>
    <cellStyle name="Comma 7 7 2 4 2" xfId="25967" xr:uid="{928C0968-72D2-40CF-B38F-C587FD022FFD}"/>
    <cellStyle name="Comma 7 7 2 4 2 2" xfId="30787" xr:uid="{7E046A25-CAE9-4CDB-BD51-E8747CBC0EBF}"/>
    <cellStyle name="Comma 7 7 2 4 2 3" xfId="30586" xr:uid="{B9BA8C80-016D-4DAF-B5A7-EEAE08BA1850}"/>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5 5" xfId="30617" xr:uid="{E846814E-5B6C-4A6E-9E58-68D4CC744C88}"/>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2 2" xfId="30789" xr:uid="{54EA8795-81FA-4C62-9DDB-F155986CC086}"/>
    <cellStyle name="Comma 7 7 3 2 2 3" xfId="30600" xr:uid="{AC10B343-A6F7-4CEA-BFEF-D4DBB8A29826}"/>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2 2" xfId="31195" xr:uid="{222CF450-24C8-4421-8103-13361694F782}"/>
    <cellStyle name="Comma 7 7 3 5 2 3" xfId="30788" xr:uid="{7960C803-F401-450C-B756-1ADD0E85CCC6}"/>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2 2 2" xfId="31125" xr:uid="{578F950F-8ECC-4DFC-BB7D-F799DE989C62}"/>
    <cellStyle name="Comma 7 7 4 2 2 2 3" xfId="30790" xr:uid="{F5A2BB4A-33A4-4166-889B-4FB51AB60A5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4 4 2" xfId="29736" xr:uid="{787F23BB-5755-4C4F-9AEF-D15F9D5BAA42}"/>
    <cellStyle name="Comma 7 7 4 5" xfId="29846" xr:uid="{B9DD2DA5-2A68-4CBC-BCA3-1B5F3034B17B}"/>
    <cellStyle name="Comma 7 7 4 6" xfId="29989" xr:uid="{B686D5D9-8B80-451A-AB28-EB3DD1D3523C}"/>
    <cellStyle name="Comma 7 7 5" xfId="1805" xr:uid="{00000000-0005-0000-0000-000009030000}"/>
    <cellStyle name="Comma 7 7 5 2" xfId="25670" xr:uid="{6DCCAF9D-3C6C-4CF6-ADEB-8BDFB46B6777}"/>
    <cellStyle name="Comma 7 7 5 2 2" xfId="29826" xr:uid="{4A7BD1EE-60D6-4780-87E7-19A73C10E6BF}"/>
    <cellStyle name="Comma 7 7 5 2 2 2" xfId="30791" xr:uid="{BA5C71EA-B3F2-4687-A4B5-790C585B6E1A}"/>
    <cellStyle name="Comma 7 7 5 3" xfId="24745" xr:uid="{3D5F4592-4DA7-47D0-9EA5-0B5125233E85}"/>
    <cellStyle name="Comma 7 7 5 4" xfId="30021" xr:uid="{1DEC4015-E095-4F70-8620-A8BE279518E9}"/>
    <cellStyle name="Comma 7 7 6" xfId="1797" xr:uid="{00000000-0005-0000-0000-00000A030000}"/>
    <cellStyle name="Comma 7 7 6 2" xfId="27386" xr:uid="{FD0E0FBD-37AE-490F-91F8-9CCBB4423EF3}"/>
    <cellStyle name="Comma 7 7 6 2 2" xfId="30792" xr:uid="{CAA61A27-B80A-4F0E-809E-70C3BBC4F0DD}"/>
    <cellStyle name="Comma 7 7 6 2 3" xfId="30585" xr:uid="{779BF925-478F-4B92-9D61-F3E81C8C6CCA}"/>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2 2 2" xfId="31136" xr:uid="{081405D7-D07D-4A91-BD9B-45D8AD436235}"/>
    <cellStyle name="Comma 7 8 2 2 2 2 2 3" xfId="30793" xr:uid="{ED36736C-00D1-4FB1-B140-7B9566A4683E}"/>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4 2" xfId="29765" xr:uid="{E9FED823-1012-4BC6-A428-7E2379C3BA3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2 2" xfId="30794" xr:uid="{F6B8A557-F23D-438B-8822-B00D42CBEC46}"/>
    <cellStyle name="Comma 7 8 2 3 2 3" xfId="30553" xr:uid="{D701D235-4E4F-4A67-B996-44B03CEEE62B}"/>
    <cellStyle name="Comma 7 8 2 3 3" xfId="23268" xr:uid="{E168AB56-CAC1-4EAC-9C84-294233F63871}"/>
    <cellStyle name="Comma 7 8 2 3 4" xfId="30040" xr:uid="{5595654F-D3F2-4C58-9711-80F5D4516389}"/>
    <cellStyle name="Comma 7 8 2 3 5" xfId="29662" xr:uid="{F89B622F-2B7F-4DD5-B596-4AE854E840FE}"/>
    <cellStyle name="Comma 7 8 2 4" xfId="1807" xr:uid="{00000000-0005-0000-0000-00000F030000}"/>
    <cellStyle name="Comma 7 8 2 4 2" xfId="27622" xr:uid="{E4811423-FA33-410A-9876-3E8BEC2D3065}"/>
    <cellStyle name="Comma 7 8 2 4 2 2" xfId="30795" xr:uid="{F5E6F138-1B96-4B9C-A041-BA40BEE9149A}"/>
    <cellStyle name="Comma 7 8 2 4 2 3" xfId="30588" xr:uid="{113A6CB1-FA98-4193-9DC6-59E261BEBAD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5 5" xfId="30616" xr:uid="{36739910-A0E7-407D-A213-70F47A9FB38C}"/>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2 2" xfId="30797" xr:uid="{27CF7EC5-7EB8-4BFD-BCE0-B0F02E2406C6}"/>
    <cellStyle name="Comma 7 8 3 2 2 3" xfId="30601" xr:uid="{5081A3B1-9BBF-4264-A72F-EC54681B085A}"/>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2 2" xfId="31175" xr:uid="{B7C2DA88-707B-4D9B-B86B-2337AB76038C}"/>
    <cellStyle name="Comma 7 8 3 5 2 3" xfId="30796" xr:uid="{C3139D6A-C6C8-4FB4-A5E3-3E0682926834}"/>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2 2 2" xfId="31126" xr:uid="{DCA6D1C7-1322-4480-B219-4BF158B0F1E8}"/>
    <cellStyle name="Comma 7 8 4 2 2 2 3" xfId="30798" xr:uid="{DE93F21A-3123-4AC4-B36D-73D11AF2C594}"/>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4 4 2" xfId="29737" xr:uid="{24393F3C-DB19-4078-9336-35E1AE2F85F6}"/>
    <cellStyle name="Comma 7 8 4 5" xfId="29847" xr:uid="{4A5ECDAD-660F-4328-BAC4-07C32749A506}"/>
    <cellStyle name="Comma 7 8 4 6" xfId="29990" xr:uid="{587744C6-0414-46C8-8D3F-F58C20B13D75}"/>
    <cellStyle name="Comma 7 8 5" xfId="1814" xr:uid="{00000000-0005-0000-0000-000015030000}"/>
    <cellStyle name="Comma 7 8 5 2" xfId="23784" xr:uid="{79A225CD-EE67-4FD6-AD4B-AA6D75F99659}"/>
    <cellStyle name="Comma 7 8 5 2 2" xfId="29827" xr:uid="{85D21D4E-521C-4890-ABEA-B0F0A9C6E194}"/>
    <cellStyle name="Comma 7 8 5 2 2 2" xfId="30799" xr:uid="{32CF2401-1888-4757-9934-9E94BDDB7892}"/>
    <cellStyle name="Comma 7 8 5 3" xfId="24111" xr:uid="{BE8CBB68-BEC0-4594-95E1-007E844A55A2}"/>
    <cellStyle name="Comma 7 8 5 4" xfId="30022" xr:uid="{43D9B9D1-144B-4A25-937C-F86412C4CA52}"/>
    <cellStyle name="Comma 7 8 6" xfId="1806" xr:uid="{00000000-0005-0000-0000-000016030000}"/>
    <cellStyle name="Comma 7 8 6 2" xfId="28221" xr:uid="{1CA307A6-ECBB-4DCD-88E9-ED86F26BE09F}"/>
    <cellStyle name="Comma 7 8 6 2 2" xfId="30800" xr:uid="{36E76C61-6C08-4EC0-ADAB-97813DC20F84}"/>
    <cellStyle name="Comma 7 8 6 2 3" xfId="30587" xr:uid="{E692720D-A46C-47F1-A85F-B7A7AD465287}"/>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2 2 2" xfId="31142" xr:uid="{8996AED9-583D-45D1-90AF-796571A1EF0C}"/>
    <cellStyle name="Comma 7 9 2 2 2 2 3" xfId="30801" xr:uid="{11FE597E-A302-4F05-AB71-E873DAD04A9D}"/>
    <cellStyle name="Comma 7 9 2 2 3" xfId="10985" xr:uid="{5A4792B8-16DA-4A10-B4BA-D0A16135D4E9}"/>
    <cellStyle name="Comma 7 9 2 2 3 2" xfId="21365" xr:uid="{407AA900-0444-45C7-87FB-519CD37F3547}"/>
    <cellStyle name="Comma 7 9 2 2 4" xfId="24620" xr:uid="{263D3238-FB6A-4166-9E0F-9A170E5F5491}"/>
    <cellStyle name="Comma 7 9 2 2 4 2" xfId="30071" xr:uid="{4DA89B82-2FB7-4F27-A5F9-327004076252}"/>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4 2" xfId="29777" xr:uid="{EBB2BB2F-2710-46EF-886B-754275719B42}"/>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2 5" xfId="30441" xr:uid="{92D51025-E4C0-4904-9638-6A17E656034E}"/>
    <cellStyle name="Comma 7 9 3 3" xfId="3678" xr:uid="{00000000-0005-0000-0000-000019030000}"/>
    <cellStyle name="Comma 7 9 3 4" xfId="5642" xr:uid="{E6BE7499-77E4-463B-BA19-0EA0E6022915}"/>
    <cellStyle name="Comma 7 9 3 4 2" xfId="29751" xr:uid="{8B795218-E896-406B-B68C-5A7BF886D01A}"/>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2 3" xfId="31043" xr:uid="{F0C0A167-9B27-4A98-AB6A-B02856686997}"/>
    <cellStyle name="Comma 9 2 2 2 5 2 4" xfId="30802" xr:uid="{940BAFB2-DDDF-4DFD-AC79-DD26DD309846}"/>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6 2" xfId="29723" xr:uid="{5FAFEE43-02EA-4263-B848-C1EA850D9CC6}"/>
    <cellStyle name="Comma 9 2 2 2 6 2 2" xfId="30977" xr:uid="{5D796100-B80F-4D81-937F-89F02B01DAF1}"/>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2 2" xfId="31227" xr:uid="{E0EAEE44-385B-43C4-A241-FDA503A0345E}"/>
    <cellStyle name="Comma 9 2 2 3 2 2 2 3" xfId="30804" xr:uid="{0E41FCD9-0F8F-41FD-9B49-7F0530E67F12}"/>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2 3" xfId="31083" xr:uid="{200D0FEF-51EA-4B32-BD4F-ED01F56CF64F}"/>
    <cellStyle name="Comma 9 2 2 3 4 2 4" xfId="30803" xr:uid="{45D769B4-A51B-4357-BF7C-CEA3942690FF}"/>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5 2" xfId="29709" xr:uid="{8E3DEB05-C8FD-4B12-9825-E73EE046D749}"/>
    <cellStyle name="Comma 9 2 2 3 5 2 2" xfId="30978" xr:uid="{AFFAD961-C129-4BDB-B8E1-FC9907D6727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4 2" xfId="29960" xr:uid="{7C9ED966-91AA-4C46-BB66-8180C9956C71}"/>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2 2" xfId="31209" xr:uid="{972E3E93-27A6-4530-8159-6C6AF4E7DBCC}"/>
    <cellStyle name="Comma 9 2 2 5 2 2 3" xfId="30805" xr:uid="{08104823-45CC-4C4D-B84B-B3362DB2DCBC}"/>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4 2" xfId="29961" xr:uid="{C540771B-03DD-4A97-8D6C-125C8B900220}"/>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2 5" xfId="30442" xr:uid="{B9D0D307-C678-4D48-9BB3-FA80D0D64076}"/>
    <cellStyle name="Comma 9 2 3 3 3" xfId="2078" xr:uid="{00000000-0005-0000-0000-000024030000}"/>
    <cellStyle name="Comma 9 2 3 3 4" xfId="5648" xr:uid="{CE82BC05-DECC-433A-A1AE-079FA93D71A1}"/>
    <cellStyle name="Comma 9 2 3 3 4 2" xfId="29909" xr:uid="{DEAC15BD-E4D5-4066-9D0F-223E4FCD8552}"/>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2 5" xfId="31015" xr:uid="{F7D350F9-DB22-40CD-A277-E89E784C5412}"/>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2 2" xfId="31228" xr:uid="{D86CE846-FB1A-46CF-AAA1-01DB85ECFA69}"/>
    <cellStyle name="Comma 9 2 4 2 2 2 3" xfId="30807" xr:uid="{BE13AE7C-8747-44CE-A1E1-1A36A7111489}"/>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2 3" xfId="31084" xr:uid="{BE5A0B73-4A4C-4029-A301-6535C3F13C1D}"/>
    <cellStyle name="Comma 9 2 4 4 2 4" xfId="30806" xr:uid="{C1548C2B-E83F-4CD1-8AE4-504BDC32719D}"/>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5 2" xfId="29691" xr:uid="{E7A06D38-4B4A-4976-BC01-C3B6B233E532}"/>
    <cellStyle name="Comma 9 2 4 5 2 2" xfId="30979" xr:uid="{FFEA7A56-AD8A-44D9-BC17-C7A9B2757E95}"/>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2 2" xfId="31186" xr:uid="{935049C4-8F57-47F7-A020-2141BFAE117B}"/>
    <cellStyle name="Comma 9 2 5 2 2 2 3" xfId="30808" xr:uid="{E09FB7FE-6B02-4145-8F9C-245D63874152}"/>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4 2" xfId="29924" xr:uid="{5C9B02E0-C788-4B1D-BC0E-E607E53C7539}"/>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4 2" xfId="29876" xr:uid="{E41C2E13-76EE-4F01-AD17-0737E327D418}"/>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2 2" xfId="31181" xr:uid="{B8E870C8-2DC3-4142-9B70-BD70882B4D51}"/>
    <cellStyle name="Comma 9 2 7 2 2 3" xfId="30809" xr:uid="{BBA9BA85-2DE8-4D34-8E86-BAE1DE19E844}"/>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2 3" xfId="31148" xr:uid="{5B67C8A6-D0F9-4F81-B1C0-F30C304F8C08}"/>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5 2" xfId="30073" xr:uid="{8548742A-9BBA-4637-B5B9-9DA740E4A09B}"/>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2 3" xfId="31044" xr:uid="{A3B5197F-9B5D-4143-A697-326D2D0AB011}"/>
    <cellStyle name="Comma 9 3 2 5 2 4" xfId="30810" xr:uid="{C5508924-C6EA-4A67-BDDF-7E50FD3BE005}"/>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6 2" xfId="29724" xr:uid="{553F6754-B523-42B0-B4FE-4907B6316108}"/>
    <cellStyle name="Comma 9 3 2 6 2 2" xfId="30980" xr:uid="{699CA55B-0135-496F-BFC8-968E66D2718F}"/>
    <cellStyle name="Comma 9 3 2 7" xfId="25225" xr:uid="{32CD50D2-C9AE-4571-939C-C8C54DC3B34F}"/>
    <cellStyle name="Comma 9 3 2 8" xfId="13099" xr:uid="{B68D3080-BA5F-48EA-9188-311DC047BBAB}"/>
    <cellStyle name="Comma 9 3 2 9" xfId="29991" xr:uid="{9DCA55B1-63A8-4DF5-A458-C59A6106A22A}"/>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2 2" xfId="31229" xr:uid="{122F2141-B372-4667-A3EB-B92731022D63}"/>
    <cellStyle name="Comma 9 3 3 2 2 2 3" xfId="30812" xr:uid="{B37193DA-685B-4302-9C78-E276FA29B8E2}"/>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2 3" xfId="31085" xr:uid="{057F8738-14E9-452A-B2A1-4B72350EA751}"/>
    <cellStyle name="Comma 9 3 3 4 2 4" xfId="30811" xr:uid="{BE881679-89E9-4CF6-A166-B978E2ED3F85}"/>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5 2" xfId="29695" xr:uid="{25FDA149-4835-475C-A7F8-D677AAAFBB08}"/>
    <cellStyle name="Comma 9 3 3 5 2 2" xfId="30981" xr:uid="{8A31E08D-F38C-4717-AA35-0B286BA438E3}"/>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4 2" xfId="29962" xr:uid="{BB309544-82A9-4F34-A3A4-5C8ABA70C651}"/>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2 2" xfId="31194" xr:uid="{A200391D-8B39-419F-859D-3D90BFEFCC8C}"/>
    <cellStyle name="Comma 9 3 5 2 2 3" xfId="30813" xr:uid="{66DD9239-68FF-45F3-AF1C-1AA6F4162EB8}"/>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4 2" xfId="29778" xr:uid="{E30DC661-0A7D-4302-84B9-97F8610FC21A}"/>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2 5" xfId="30443" xr:uid="{B26AB995-9DA7-45C6-8F4A-F83B12EC79F3}"/>
    <cellStyle name="Comma 9 4 3 3" xfId="2864" xr:uid="{00000000-0005-0000-0000-00002F030000}"/>
    <cellStyle name="Comma 9 4 3 4" xfId="5655" xr:uid="{5A2DC35C-DA84-47EE-9C97-6ECF34E3F1B9}"/>
    <cellStyle name="Comma 9 4 3 4 2" xfId="29755" xr:uid="{3FF33E2E-17F3-4806-92DB-FC2FBAC24A0C}"/>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2 5" xfId="31014" xr:uid="{C70E7451-E225-40B7-9553-75756977E965}"/>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2 2" xfId="29732" xr:uid="{4EE9F0A9-B64B-4BBC-877F-5C2DC9EA782C}"/>
    <cellStyle name="Comma 9 5 2 2 2 2" xfId="30815" xr:uid="{7DDDB3C0-0AA8-429A-9485-C1BA4A808B64}"/>
    <cellStyle name="Comma 9 5 2 3" xfId="25738" xr:uid="{BD4F76CC-DB4F-408A-9F04-DD94FC6E59F4}"/>
    <cellStyle name="Comma 9 5 2 4" xfId="30060" xr:uid="{2C5886AA-A058-4749-A25F-7DF620D43BC6}"/>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2 3" xfId="31086" xr:uid="{2CDF2188-A78B-4855-8CE4-F384313AF8EE}"/>
    <cellStyle name="Comma 9 5 5 2 4" xfId="30814" xr:uid="{A68B76D1-A43A-4AAC-9BB7-E9A4D4A197E0}"/>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2 2" xfId="31205" xr:uid="{AC86CCF5-87B5-486C-A95D-B373481C3E5D}"/>
    <cellStyle name="Comma 9 6 2 2 2 3" xfId="30816" xr:uid="{A3D88B5A-1B43-49B3-A188-71217E96AF43}"/>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4 2" xfId="29766" xr:uid="{B3881E7F-EA6D-4505-A0C2-F6197E7FCB7D}"/>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4 2" xfId="29864" xr:uid="{F821CFCD-FFB9-4C80-B833-DA30AE5E5A8C}"/>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11" xfId="31724" xr:uid="{50C09DAD-7BB7-4B5C-917D-B69F3EB82B30}"/>
    <cellStyle name="Currency 12" xfId="31725" xr:uid="{69491EB7-021E-4ADE-A85E-04FC9A02E371}"/>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2 2" xfId="29674" xr:uid="{8A10BD16-5AEB-494E-881F-7E0D230EA123}"/>
    <cellStyle name="Currency 2 2 2 3" xfId="25759" xr:uid="{8F717FAC-E6A7-4309-961E-F4148D0E234D}"/>
    <cellStyle name="Currency 2 2 3" xfId="1841" xr:uid="{00000000-0005-0000-0000-00003C030000}"/>
    <cellStyle name="Currency 2 2 3 2" xfId="31309" xr:uid="{7BFE6CF7-9CFB-4E56-9502-51B9DDDA54DC}"/>
    <cellStyle name="Currency 2 2 3 3" xfId="31260" xr:uid="{1228AB1E-3502-40BF-A461-A45B15291AD2}"/>
    <cellStyle name="Currency 2 2 4" xfId="1839" xr:uid="{00000000-0005-0000-0000-00003D030000}"/>
    <cellStyle name="Currency 2 2 5" xfId="30402" xr:uid="{6C56C78C-CF80-400B-8AD4-5EA478965CBC}"/>
    <cellStyle name="Currency 2 2 5 2" xfId="30444" xr:uid="{52EAF437-DE7B-45B5-A79E-F2F09DDEC780}"/>
    <cellStyle name="Currency 2 2 6" xfId="31731" xr:uid="{B1431204-32C2-4525-9311-376EB91B9E68}"/>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3 2" xfId="31310" xr:uid="{63EA3BD5-D743-4D3E-B117-DC4C143B3472}"/>
    <cellStyle name="Currency 2 4 3 3" xfId="31269" xr:uid="{143BD92B-F210-4D52-85D1-C1196C82AA7E}"/>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6 3" xfId="29819" xr:uid="{7495F884-4559-4BB6-B6DD-02CAC4FD0E91}"/>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2 5 2" xfId="31271" xr:uid="{C9960BEB-433F-4D8A-AB3D-38B8005C5B97}"/>
    <cellStyle name="Currency 2 5 3" xfId="31311" xr:uid="{17E81078-713B-441E-8C51-6F85DC0B3771}"/>
    <cellStyle name="Currency 2 5 4" xfId="31253" xr:uid="{71529EA7-54A6-4052-B414-B4F635F70A11}"/>
    <cellStyle name="Currency 2 6" xfId="30401" xr:uid="{BCAB48D8-82F5-4F43-A322-3E67DE7472E1}"/>
    <cellStyle name="Currency 2 6 2" xfId="31259" xr:uid="{E8739B1A-634F-45BD-BCE4-041B23EE0F95}"/>
    <cellStyle name="Currency 2 7" xfId="31730" xr:uid="{64F74D17-D806-4C43-B557-ADB798BEED05}"/>
    <cellStyle name="Currency 3" xfId="551" xr:uid="{00000000-0005-0000-0000-000048030000}"/>
    <cellStyle name="Currency 3 10" xfId="30618" xr:uid="{CC98C09A-FB90-4F09-8713-CE67BE1C4FA6}"/>
    <cellStyle name="Currency 3 11" xfId="30916" xr:uid="{AC79C766-96F4-4BB0-9D53-CAD075CD5FB9}"/>
    <cellStyle name="Currency 3 12" xfId="31729" xr:uid="{BBB3409B-21CA-4FEF-99F6-CD30D3F98184}"/>
    <cellStyle name="Currency 3 2" xfId="552" xr:uid="{00000000-0005-0000-0000-000049030000}"/>
    <cellStyle name="Currency 3 2 2" xfId="1850" xr:uid="{00000000-0005-0000-0000-00004A030000}"/>
    <cellStyle name="Currency 3 2 2 2" xfId="30602" xr:uid="{87CC1BB8-D490-4CBA-AE62-52158B1BF23D}"/>
    <cellStyle name="Currency 3 2 2 2 2" xfId="30818" xr:uid="{0C94806D-7676-421F-9E69-D685AFF23599}"/>
    <cellStyle name="Currency 3 2 2 3" xfId="30563" xr:uid="{1EE52B54-EC85-4641-BC5E-D5D513A14121}"/>
    <cellStyle name="Currency 3 2 2 4" xfId="30929" xr:uid="{9104C6C5-305B-4CE0-B9BE-66CC40287E6D}"/>
    <cellStyle name="Currency 3 2 3" xfId="1851" xr:uid="{00000000-0005-0000-0000-00004B030000}"/>
    <cellStyle name="Currency 3 2 3 2" xfId="30613" xr:uid="{2D020D6F-B1E2-42BA-9525-8CD612C11686}"/>
    <cellStyle name="Currency 3 2 3 2 2" xfId="30819" xr:uid="{793F920B-E972-4134-AAFB-C8B0826B0E0C}"/>
    <cellStyle name="Currency 3 2 3 3" xfId="30574" xr:uid="{B4E6E47A-8B2C-4E61-BB8D-30D9C4F7C82A}"/>
    <cellStyle name="Currency 3 2 3 4" xfId="30940" xr:uid="{F852420D-7AB5-4DD1-92DF-D97324C12DE3}"/>
    <cellStyle name="Currency 3 2 4" xfId="1849" xr:uid="{00000000-0005-0000-0000-00004C030000}"/>
    <cellStyle name="Currency 3 2 4 2" xfId="30555" xr:uid="{143D821B-A1E5-45AA-8D28-FA09A9A6E54E}"/>
    <cellStyle name="Currency 3 2 4 2 2" xfId="30820" xr:uid="{5A603EFF-9CB2-4DC6-9418-67911C9EF2AE}"/>
    <cellStyle name="Currency 3 2 5" xfId="6681" xr:uid="{4FCFE811-3755-46F4-8803-2EFC844A90DA}"/>
    <cellStyle name="Currency 3 2 5 2" xfId="17061" xr:uid="{1F927C96-6E01-4C40-9B2D-7222789598FC}"/>
    <cellStyle name="Currency 3 2 5 2 2" xfId="30817" xr:uid="{82416E93-F733-465F-9221-BF5CA319CA6B}"/>
    <cellStyle name="Currency 3 2 5 3" xfId="30445" xr:uid="{CFB4445B-2822-44EE-97D3-586E0F3CB5E1}"/>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3 3" xfId="30411" xr:uid="{D9261D7C-4BB0-4F23-8A7D-89513C8C9F65}"/>
    <cellStyle name="Currency 3 4" xfId="30412" xr:uid="{56B42A0C-41FC-4CE6-B7AD-37115BE76475}"/>
    <cellStyle name="Currency 3 4 2" xfId="30446" xr:uid="{FAFC5492-58AD-4064-AA46-E99FA44DE317}"/>
    <cellStyle name="Currency 3 4 2 2" xfId="30603" xr:uid="{26A558A6-6954-4BC7-9B2E-CB04CA19DF15}"/>
    <cellStyle name="Currency 3 4 2 2 2" xfId="30821" xr:uid="{BAD0F4FB-A620-4584-9052-59B615478FE4}"/>
    <cellStyle name="Currency 3 4 2 3" xfId="30564" xr:uid="{CF89AC64-B129-47C4-9033-859EF82BC59F}"/>
    <cellStyle name="Currency 3 4 2 4" xfId="30930" xr:uid="{BFD1A78F-8924-435D-8C6C-0D4901C78012}"/>
    <cellStyle name="Currency 3 4 3" xfId="30556" xr:uid="{20CD84F8-EDE8-4AF4-B532-A3E1B5109EF4}"/>
    <cellStyle name="Currency 3 4 3 2" xfId="30633" xr:uid="{DF88B98C-68E1-47F3-A338-2C5D7520D934}"/>
    <cellStyle name="Currency 3 4 3 3" xfId="30943" xr:uid="{45BC16B4-B7BF-4099-8716-EADE89E871F5}"/>
    <cellStyle name="Currency 3 4 4" xfId="30589" xr:uid="{68808DD4-EE59-4BA1-BF12-A45A21B1D415}"/>
    <cellStyle name="Currency 3 4 5" xfId="30622" xr:uid="{D16E1CA0-3C3A-427D-9FC3-9BB85E6A1553}"/>
    <cellStyle name="Currency 3 4 6" xfId="30920" xr:uid="{FAD81B93-BBB8-43D5-BD80-94DF096C6A51}"/>
    <cellStyle name="Currency 3 5" xfId="30413" xr:uid="{81863DDD-1FEA-49F1-AEA7-615BE80C86A1}"/>
    <cellStyle name="Currency 3 5 2" xfId="30447" xr:uid="{CE9DCB24-732B-4ADA-857C-6F58DD618B77}"/>
    <cellStyle name="Currency 3 5 2 2" xfId="30604" xr:uid="{34227F4F-8C86-4B60-BC19-C90512E35E07}"/>
    <cellStyle name="Currency 3 5 2 2 2" xfId="30822" xr:uid="{239D24BD-EA61-4223-A6AC-E2D0B4B19C16}"/>
    <cellStyle name="Currency 3 5 2 3" xfId="30565" xr:uid="{DD97E0D8-3A98-41BE-B0BE-039F013CA0A8}"/>
    <cellStyle name="Currency 3 5 2 4" xfId="30931" xr:uid="{7558C0CC-CC3C-48DB-873C-E663906AD405}"/>
    <cellStyle name="Currency 3 5 3" xfId="30590" xr:uid="{06599778-836F-4CFE-92BA-FDF17CE2D98E}"/>
    <cellStyle name="Currency 3 5 3 2" xfId="30634" xr:uid="{2D11F2B4-9C32-4FD4-856C-702A205F961B}"/>
    <cellStyle name="Currency 3 5 3 3" xfId="30944" xr:uid="{DF42840B-E34C-485E-9570-C84EC1F5ECCC}"/>
    <cellStyle name="Currency 3 5 4" xfId="30623" xr:uid="{DFF81114-405C-4BD9-882E-3E6DCC627BBA}"/>
    <cellStyle name="Currency 3 5 5" xfId="30921" xr:uid="{889487E8-CDE1-4124-A152-07293079280A}"/>
    <cellStyle name="Currency 3 6" xfId="30554" xr:uid="{E6F281E3-0276-4ECA-AC9C-37A1F772038D}"/>
    <cellStyle name="Currency 3 7" xfId="30571" xr:uid="{5086352A-41FE-4853-9FBE-0A6014B61D30}"/>
    <cellStyle name="Currency 3 7 2" xfId="30610" xr:uid="{7367140C-062D-4451-8ECD-8EE326D93E2A}"/>
    <cellStyle name="Currency 3 7 3" xfId="30629" xr:uid="{EE3C1B3E-C238-41D4-83A6-0E95DA0C6E18}"/>
    <cellStyle name="Currency 3 7 4" xfId="30936" xr:uid="{95BC5195-8BFF-481F-A698-758C4BBDB773}"/>
    <cellStyle name="Currency 3 8" xfId="30544" xr:uid="{0CD1A085-9703-4560-91E9-56A6256AB4B6}"/>
    <cellStyle name="Currency 3 9" xfId="30575" xr:uid="{DB854ECE-A65B-4464-A0DC-C7561B51E415}"/>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4 2" xfId="29779" xr:uid="{BF8FBF9C-A9AE-4570-B79D-C7C876F315A5}"/>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3 4" xfId="30061" xr:uid="{40918CAD-B437-47A8-B12D-997B4568D142}"/>
    <cellStyle name="Currency 4 10 3 5" xfId="29663" xr:uid="{67C50BD9-2CAF-4C73-BD9D-C799CBCDBB6B}"/>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2 3" xfId="31016" xr:uid="{0871327B-F0E4-4A2A-83E5-48144795B73F}"/>
    <cellStyle name="Currency 4 10 5 2 4" xfId="30823" xr:uid="{F6878F02-5380-4822-B59B-FA3551951465}"/>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2 2" xfId="29795" xr:uid="{E480E336-5C3C-44AC-9220-09707E85CE00}"/>
    <cellStyle name="Currency 4 11 2 2 2 2" xfId="30825" xr:uid="{4D352770-668B-4CB1-9BFD-BFF3A4AC1C1B}"/>
    <cellStyle name="Currency 4 11 2 3" xfId="22789" xr:uid="{5ABBA574-11C1-4A53-8D6F-81175CE6891C}"/>
    <cellStyle name="Currency 4 11 2 4" xfId="30041" xr:uid="{91030C44-997A-4D80-B0EF-B6069FB20D88}"/>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5 2 2" xfId="31116" xr:uid="{C0B40B35-E5C0-4FB5-9DCF-943164FD01CF}"/>
    <cellStyle name="Currency 4 11 5 2 3" xfId="30824" xr:uid="{E4F6EF9A-2249-4A18-99D1-59B07C1167CD}"/>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2 2 2" xfId="31131" xr:uid="{59565F86-36CB-4BB2-8FFA-3406B5C83954}"/>
    <cellStyle name="Currency 4 12 2 2 2 3" xfId="30826" xr:uid="{CADA9377-013A-437D-AE8B-EEFEA9B1C519}"/>
    <cellStyle name="Currency 4 12 2 3" xfId="10391" xr:uid="{74AA856C-1546-48A1-902B-0B9C48E13197}"/>
    <cellStyle name="Currency 4 12 2 3 2" xfId="20771" xr:uid="{DB56C7FD-1566-4A75-8FCC-9C848565BFF6}"/>
    <cellStyle name="Currency 4 12 2 4" xfId="15105" xr:uid="{29096738-BB6A-486C-9D3B-D9E98C7DF5A2}"/>
    <cellStyle name="Currency 4 12 2 5" xfId="30448" xr:uid="{A1023E56-DF96-4373-8785-3BEA0179AB65}"/>
    <cellStyle name="Currency 4 12 3" xfId="3605" xr:uid="{00000000-0005-0000-0000-000056030000}"/>
    <cellStyle name="Currency 4 12 4" xfId="5659" xr:uid="{442882FD-A814-4225-99B5-C1E0B22554C2}"/>
    <cellStyle name="Currency 4 12 4 2" xfId="29743" xr:uid="{80832A7C-4F8F-4063-9660-3EE52C1F2BAF}"/>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3 4 2" xfId="29856" xr:uid="{B799D5DA-0548-4483-A7DA-59D6502F3999}"/>
    <cellStyle name="Currency 4 13 5" xfId="29999" xr:uid="{4FCFD07F-7408-4267-B201-B872777B8AC2}"/>
    <cellStyle name="Currency 4 14" xfId="1852" xr:uid="{00000000-0005-0000-0000-000058030000}"/>
    <cellStyle name="Currency 4 14 2" xfId="25801" xr:uid="{FBE6B4CA-BCAB-44EE-A7E9-70F4C6699F61}"/>
    <cellStyle name="Currency 4 14 2 2" xfId="30827" xr:uid="{08C9B446-C64D-40BA-8420-DEAE598B52CC}"/>
    <cellStyle name="Currency 4 14 2 3" xfId="30578" xr:uid="{7D39938B-7E55-4F5A-BF14-F961544A2D2A}"/>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2 3" xfId="31046" xr:uid="{3B7AB140-6A10-4BC0-BE67-072D624912D8}"/>
    <cellStyle name="Currency 4 2 2 2 2 5 2 4" xfId="30828" xr:uid="{841903E7-109E-4832-AD2D-F43F3855F60D}"/>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6 2" xfId="29725" xr:uid="{D4F02699-9D7A-4636-8246-722EE6D50577}"/>
    <cellStyle name="Currency 4 2 2 2 2 6 2 2" xfId="30982" xr:uid="{25D31D1E-9374-4588-8BAD-34D1CFD1B55D}"/>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2 2" xfId="31230" xr:uid="{3429C379-89FB-4D0B-AA6F-20CAB746CD96}"/>
    <cellStyle name="Currency 4 2 2 2 3 2 2 2 3" xfId="30830" xr:uid="{8634E1EF-FB6D-4204-A640-59C7D326ADDF}"/>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2 3" xfId="31087" xr:uid="{D1E76A2F-6447-478C-A663-6EA53EC550CC}"/>
    <cellStyle name="Currency 4 2 2 2 3 4 2 4" xfId="30829" xr:uid="{657565F7-E228-4780-9F08-C035C0197582}"/>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5 2" xfId="29712" xr:uid="{EC6735F0-7DE9-4568-B77B-F6FDEF7A8DC7}"/>
    <cellStyle name="Currency 4 2 2 2 3 5 2 2" xfId="30983" xr:uid="{CFC58C28-6C1B-47B8-8F44-D625CD50AA8A}"/>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4 2" xfId="29963" xr:uid="{FF29FBEB-C139-42CC-898F-F368F7E51091}"/>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2 2" xfId="31172" xr:uid="{599A9C6C-AF98-47C8-9562-6F1C30BA128B}"/>
    <cellStyle name="Currency 4 2 2 2 5 2 2 3" xfId="30831" xr:uid="{92DF8621-EC15-4BA9-BFE4-A154DAF79516}"/>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4 2" xfId="29964" xr:uid="{BCF43D88-6F00-4BCB-8D9B-D13D0B18D18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2 5" xfId="30449" xr:uid="{3FE6DD69-5112-4CB9-B21A-BAC2204DC643}"/>
    <cellStyle name="Currency 4 2 2 3 3 3" xfId="3656" xr:uid="{00000000-0005-0000-0000-000061030000}"/>
    <cellStyle name="Currency 4 2 2 3 3 4" xfId="5665" xr:uid="{54673D43-2BB9-4497-8CC5-C0E86AE657BC}"/>
    <cellStyle name="Currency 4 2 2 3 3 4 2" xfId="29910" xr:uid="{DD81D97E-F9C6-4B81-A72E-F394027770CE}"/>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2 5" xfId="31018" xr:uid="{CF2B4C35-60CF-460E-A7D8-6BD89E16FAF9}"/>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2 2" xfId="31231" xr:uid="{69AF95F0-2C79-4BC4-A731-DBA5CA72172F}"/>
    <cellStyle name="Currency 4 2 2 4 2 2 2 3" xfId="30833" xr:uid="{F7ED024B-50A5-4D78-9170-B4E74ADDAF8F}"/>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2 3" xfId="31088" xr:uid="{ADCB1A0A-2CA2-44D3-9A0C-3CB9A9AFA32C}"/>
    <cellStyle name="Currency 4 2 2 4 4 2 4" xfId="30832" xr:uid="{93DE7190-B7AD-4AB0-B507-D2661CDEBD52}"/>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5 2" xfId="29694" xr:uid="{DF7D1619-517D-47AF-AAFD-626650862B22}"/>
    <cellStyle name="Currency 4 2 2 4 5 2 2" xfId="30984" xr:uid="{6FA4CAAA-8E9A-4CF5-91CC-0CAAFF2C5227}"/>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2 2" xfId="31211" xr:uid="{DDC9AFF2-2326-4EB9-95EC-058A72C5EA4C}"/>
    <cellStyle name="Currency 4 2 2 5 2 2 2 3" xfId="30834" xr:uid="{33C4AC48-D594-48B2-8E15-C4425C6412AB}"/>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4 2" xfId="29925" xr:uid="{924939E3-BF39-442A-AD08-F63E11A1C0F0}"/>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4 2" xfId="29879" xr:uid="{90064861-D917-4C49-97BF-764532CE1FD2}"/>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2 2" xfId="31191" xr:uid="{8BFEFF6A-F05D-4F21-A359-E27BC701FB97}"/>
    <cellStyle name="Currency 4 2 2 7 2 2 3" xfId="30835" xr:uid="{AD4086B9-CE40-4A7C-AF4B-5AEC0730E92D}"/>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2 3" xfId="31163" xr:uid="{3B754025-5AC2-41B4-85AB-66A50B2BE5A3}"/>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5 2" xfId="30080" xr:uid="{21807AB0-79A4-4976-8C9B-271BC80672DC}"/>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2 3" xfId="31047" xr:uid="{92252FF1-0E6E-4F89-9FC8-C021125B6D9E}"/>
    <cellStyle name="Currency 4 2 3 2 5 2 4" xfId="30836" xr:uid="{2AE58734-02FC-450F-90A1-8F5E85C2D3B9}"/>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6 2" xfId="29726" xr:uid="{FE5A2704-6749-4B6E-8BB6-A7683E9B9E0D}"/>
    <cellStyle name="Currency 4 2 3 2 6 2 2" xfId="30985" xr:uid="{39D5B816-D691-4D85-95CC-46B2E8671A0E}"/>
    <cellStyle name="Currency 4 2 3 2 7" xfId="23521" xr:uid="{E6D4F43F-005B-44E0-A529-E07D81929683}"/>
    <cellStyle name="Currency 4 2 3 2 8" xfId="13105" xr:uid="{2F7DCC0A-CB6C-48C1-8D0F-8FB466F04FD1}"/>
    <cellStyle name="Currency 4 2 3 2 9" xfId="29992" xr:uid="{CE033F57-9BDB-4821-8A87-DD0E4EAE44F2}"/>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2 2" xfId="31232" xr:uid="{C99B5626-34D4-4ECE-A3A0-3BD7C3C868CA}"/>
    <cellStyle name="Currency 4 2 3 3 2 2 2 3" xfId="30838" xr:uid="{540CDF2A-17D0-4EA1-8CE7-D91FE6235E7F}"/>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2 3" xfId="31089" xr:uid="{2085B30E-C37C-4522-A981-D6661F484E54}"/>
    <cellStyle name="Currency 4 2 3 3 4 2 4" xfId="30837" xr:uid="{C2DA64AC-30E0-4B03-B951-7E831A57408C}"/>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5 2" xfId="29699" xr:uid="{8B2CE640-C1D9-4645-B3FB-D2F01298CF19}"/>
    <cellStyle name="Currency 4 2 3 3 5 2 2" xfId="30986" xr:uid="{0C3D6EFD-9BBD-4736-8CE3-EC30A16ED133}"/>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4 2" xfId="29965" xr:uid="{D1E42E86-3344-414E-8575-B8C7A311F714}"/>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2 2" xfId="31197" xr:uid="{A372AF4B-0BAD-46E7-AA5D-F790CCD5BF14}"/>
    <cellStyle name="Currency 4 2 3 5 2 2 3" xfId="30839" xr:uid="{2DA2947D-AA7D-4126-9341-6CAA595EB8A4}"/>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4 2" xfId="29780" xr:uid="{779327EA-EF40-48DB-992B-79710876AA2B}"/>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2 5" xfId="30450" xr:uid="{3E7E8B7A-271B-4ED0-B1E0-67B7EC7F1A1F}"/>
    <cellStyle name="Currency 4 2 4 3 3" xfId="3543" xr:uid="{00000000-0005-0000-0000-00006C030000}"/>
    <cellStyle name="Currency 4 2 4 3 4" xfId="5672" xr:uid="{08E421AE-DDE3-4B6C-AA1C-46544E7401B9}"/>
    <cellStyle name="Currency 4 2 4 3 4 2" xfId="29757" xr:uid="{2AC4BDB1-E701-44D9-B0FC-9883B7A7B3FF}"/>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2 5" xfId="31017" xr:uid="{CFD86F19-DED4-497F-A8E9-A80709CF90C1}"/>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2 2" xfId="29677" xr:uid="{33DBED40-3AE8-4C44-861D-1863CE025044}"/>
    <cellStyle name="Currency 4 2 5 2 2 2 2" xfId="30841" xr:uid="{883563B9-AF8B-4872-A207-9A25B2B164BE}"/>
    <cellStyle name="Currency 4 2 5 2 3" xfId="23372" xr:uid="{043B26EB-F4A5-45D7-8163-B3F881D5C636}"/>
    <cellStyle name="Currency 4 2 5 2 4" xfId="30062" xr:uid="{2461003D-E32D-42BD-BB02-6DB484292D0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2 3" xfId="31090" xr:uid="{E7D19E49-7B60-44F2-B6FD-9392A2CF31AF}"/>
    <cellStyle name="Currency 4 2 5 5 2 4" xfId="30840" xr:uid="{784B0320-B780-4FBA-9D1B-039687A1453B}"/>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2 2" xfId="31174" xr:uid="{93D65879-61DA-41FA-BF5B-6144E174BADC}"/>
    <cellStyle name="Currency 4 2 6 2 2 2 3" xfId="30842" xr:uid="{9E43A73B-313A-47DA-AE4A-45B5A584F094}"/>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4 2" xfId="29767" xr:uid="{3E9B3AED-6894-4FB7-981B-D2BD8B1F19DF}"/>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4 2" xfId="29868" xr:uid="{65B5D0E8-B145-4E9B-89E2-C7AEE6F364BA}"/>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4 2" xfId="29967" xr:uid="{A6E3D5D1-B127-4385-8A3C-57C615A4EC53}"/>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3 3 2" xfId="29912" xr:uid="{B4D4653B-9700-4885-9B5D-00CF112D66D6}"/>
    <cellStyle name="Currency 4 3 2 2 3 4" xfId="30024" xr:uid="{BE5F880F-D1A7-43E6-9257-37876B1379C7}"/>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2 3" xfId="31049" xr:uid="{395ABA41-C54B-4D28-9E45-B54CD7F229E6}"/>
    <cellStyle name="Currency 4 3 2 2 5 2 4" xfId="30843" xr:uid="{34E27599-88F6-41D0-87AB-5DEC06A25F09}"/>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2 2" xfId="31233" xr:uid="{F67D50A3-C1A7-4415-BBD6-E83CA67CA0E1}"/>
    <cellStyle name="Currency 4 3 2 3 2 2 2 3" xfId="30845" xr:uid="{FCC25CCB-B954-4AC4-AED2-AF96C2ACAAD6}"/>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2 3" xfId="31091" xr:uid="{5F90A487-DD6C-4B22-8CD2-6F6807FDE49D}"/>
    <cellStyle name="Currency 4 3 2 3 4 2 4" xfId="30844" xr:uid="{88CE84D6-B319-4B38-9C82-3871BE944E4C}"/>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5 2" xfId="29690" xr:uid="{72B473B9-F902-428F-854C-CB54D507686F}"/>
    <cellStyle name="Currency 4 3 2 3 5 2 2" xfId="30987" xr:uid="{A7C94F98-A8FA-4C61-B245-EF886458027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4 2" xfId="29966" xr:uid="{82E5840C-98F6-4266-BB3E-9495DB6AA215}"/>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4 2" xfId="29875" xr:uid="{A7BF50A6-9658-419F-8EF1-2A93352FCFF0}"/>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2 3" xfId="31146" xr:uid="{0C03AF1E-A399-4040-90B7-A6DB64E525B5}"/>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2 3" xfId="31050" xr:uid="{0BFC20F7-3A11-46FD-A2F7-E61DF009DCA7}"/>
    <cellStyle name="Currency 4 3 3 2 5 2 4" xfId="30847" xr:uid="{9DD54116-BB81-4751-8D21-DAB26CEE32EB}"/>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6 2" xfId="29727" xr:uid="{D3EB36FD-8CEE-4738-97ED-A99FD52FAEF4}"/>
    <cellStyle name="Currency 4 3 3 2 6 2 2" xfId="30988" xr:uid="{DE4878C6-2BEC-46D2-8EF8-E46B9720E401}"/>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2 3" xfId="31092" xr:uid="{292C4124-F0A2-4D10-B359-250B7466A5C3}"/>
    <cellStyle name="Currency 4 3 3 3 4 2 4" xfId="30848" xr:uid="{A251918D-5AFF-4910-8A3B-8CF0EE42D7C7}"/>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5 2" xfId="29706" xr:uid="{0A9E1880-5A33-4257-9F52-C4E2B68CBF61}"/>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4 2" xfId="29968" xr:uid="{7281F1A7-5F24-44A1-A148-B239A0D0B065}"/>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2 3" xfId="31019" xr:uid="{E791E615-2623-44F5-A62F-E2834F94C37C}"/>
    <cellStyle name="Currency 4 3 3 6 2 4" xfId="30846" xr:uid="{B37A22F8-B1F5-4E35-B076-D364916926AD}"/>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4 2" xfId="29969" xr:uid="{504B7EA9-2541-4886-B966-3E2F7E9D8798}"/>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3 3 2" xfId="29911" xr:uid="{52E0AAA9-AC47-4051-8A56-EA4E1FA813B4}"/>
    <cellStyle name="Currency 4 3 4 3 4" xfId="30023" xr:uid="{BDE30902-7BFB-4D12-BD65-976D37EB3886}"/>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2 3" xfId="31048" xr:uid="{FB39CD15-218C-4493-A9AF-8E1F9FF5135F}"/>
    <cellStyle name="Currency 4 3 4 5 2 4" xfId="30849" xr:uid="{E1B2DA33-F3FC-4394-A0AA-285A315E6745}"/>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2 2" xfId="31234" xr:uid="{543C203C-95B6-4864-94A6-8BD3E79DA64B}"/>
    <cellStyle name="Currency 4 3 5 2 2 2 3" xfId="30851" xr:uid="{0971C87F-E455-41E8-ABF8-2BC0027F690C}"/>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2 3" xfId="31093" xr:uid="{A8CD7337-3682-4CEA-AF65-6EE0FD3A735D}"/>
    <cellStyle name="Currency 4 3 5 4 2 4" xfId="30850" xr:uid="{A9A8128F-3665-438B-8D34-4F62BF436405}"/>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5 2" xfId="29685" xr:uid="{8351C799-133B-4166-88AA-AFA491555915}"/>
    <cellStyle name="Currency 4 3 5 5 2 2" xfId="30989" xr:uid="{8AE52235-88AA-4879-8CF8-35F89D2E8477}"/>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2 2" xfId="31165" xr:uid="{282841D4-51CD-48A0-8C75-7AB767A6AA5C}"/>
    <cellStyle name="Currency 4 3 6 2 2 2 3" xfId="30852" xr:uid="{6C61F38E-E05A-4904-B280-18DC8E4926BF}"/>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4 2" xfId="29926" xr:uid="{61D729A3-778D-4A96-BFF7-41C4C5FAF594}"/>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4 2" xfId="29863" xr:uid="{ED283249-7832-40BF-813D-7A87C76D57BB}"/>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2 2 2" xfId="31123" xr:uid="{D7F480B7-CB4C-485D-96A0-E1B2EBD6C500}"/>
    <cellStyle name="Currency 4 3 8 2 2 3" xfId="30853" xr:uid="{DC34D8E2-CC8E-42A4-BA04-DCD8DE3CEB56}"/>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4 2" xfId="29971" xr:uid="{D1DCE2EF-CF6D-4E8A-B51C-2B950AC4303B}"/>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3 3 2" xfId="29914" xr:uid="{4DEBB916-963E-4C15-96CA-2D790B655BDA}"/>
    <cellStyle name="Currency 4 4 2 2 3 4" xfId="30025" xr:uid="{C5F67086-089E-473F-A519-DBC59DD5DC2B}"/>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2 3" xfId="31051" xr:uid="{67C2670F-6277-4849-9F51-8CFAF8E73D83}"/>
    <cellStyle name="Currency 4 4 2 2 5 2 4" xfId="30854" xr:uid="{971BAED6-D407-4FD7-A43D-F427F1A24A97}"/>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2 2" xfId="31235" xr:uid="{E94BF9FB-9A35-482A-8B21-EE0A99A9AEF2}"/>
    <cellStyle name="Currency 4 4 2 3 2 2 2 3" xfId="30856" xr:uid="{84D2B151-C397-47FE-9C49-48B74BB9F4A9}"/>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2 3" xfId="31094" xr:uid="{DBDCC3BC-59A6-4FDF-8CB5-5162634392A0}"/>
    <cellStyle name="Currency 4 4 2 3 4 2 4" xfId="30855" xr:uid="{E266DC82-37B3-4A61-9149-D8B676B10235}"/>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5 2" xfId="29702" xr:uid="{3EFD9C23-21A4-42B7-958E-84631AA98301}"/>
    <cellStyle name="Currency 4 4 2 3 5 2 2" xfId="30990" xr:uid="{8BD50B0A-F77B-4D5C-9272-98C9DD72C43D}"/>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4 2" xfId="29970" xr:uid="{B94433C2-4C03-4B4D-94A5-E917D4637908}"/>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4 2" xfId="29885" xr:uid="{1E337AB5-CDC0-4D6B-AC88-B5A57522C2AF}"/>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4 2" xfId="29972" xr:uid="{C447A071-5548-47AC-88AC-3044929A90F6}"/>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2 5" xfId="30451" xr:uid="{3220311B-FB69-4A21-9EA6-BA827237813C}"/>
    <cellStyle name="Currency 4 4 3 3 3" xfId="3584" xr:uid="{00000000-0005-0000-0000-000094030000}"/>
    <cellStyle name="Currency 4 4 3 3 4" xfId="5691" xr:uid="{193A20EF-0047-4A6C-B664-DEFD302C7B8D}"/>
    <cellStyle name="Currency 4 4 3 3 4 2" xfId="29913" xr:uid="{42A8928A-AD1B-4DB0-86BB-E8BF6D29469A}"/>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2 5" xfId="31020" xr:uid="{C772FF49-A530-4A0E-B7EF-F2DE775CB904}"/>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2 2" xfId="29794" xr:uid="{F7B71C15-7722-459E-8BE7-FADD50187F71}"/>
    <cellStyle name="Currency 4 4 4 2 2 2 2" xfId="30858" xr:uid="{9D9B1BB6-7F98-4579-9936-669B30E05F76}"/>
    <cellStyle name="Currency 4 4 4 2 3" xfId="23157" xr:uid="{84ACC6A3-99BA-4642-A269-125562AF4504}"/>
    <cellStyle name="Currency 4 4 4 2 4" xfId="30063" xr:uid="{1B217033-AB76-4D61-9FDE-F4F6F11BB015}"/>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2 3" xfId="31095" xr:uid="{922E07EA-F204-451A-9C0B-BC8E8926C35D}"/>
    <cellStyle name="Currency 4 4 4 5 2 4" xfId="30857" xr:uid="{301E1222-4E62-42A9-A362-C26BC40FFCB3}"/>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2 2" xfId="31176" xr:uid="{E6ECC9DB-DC28-467B-B7F1-CDE8E720F8D3}"/>
    <cellStyle name="Currency 4 4 5 2 2 2 3" xfId="30859" xr:uid="{8A1F00C7-AFCE-4683-94ED-A78DC54E07F5}"/>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4 2" xfId="29848" xr:uid="{53673545-98E4-4DAE-8363-8BC88BF5941E}"/>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4 2" xfId="29859" xr:uid="{349FD21A-67D9-40B3-8E31-F2333293EFC2}"/>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2 2" xfId="29813" xr:uid="{54AEC88B-7641-4033-8E17-654214DB9AAB}"/>
    <cellStyle name="Currency 4 5 2 2 2 2 2 2" xfId="30861" xr:uid="{7381C2EE-3CA1-46AD-B6E8-34B86631DCC2}"/>
    <cellStyle name="Currency 4 5 2 2 2 3" xfId="25548" xr:uid="{28F1393C-3413-4434-818B-1BEA030FD1C4}"/>
    <cellStyle name="Currency 4 5 2 2 2 4" xfId="30064" xr:uid="{0B5255B4-B7A2-4EE0-89D0-EB53C585A7A2}"/>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2 2" xfId="31204" xr:uid="{D619C706-0816-463B-AC58-19A8A3D29D53}"/>
    <cellStyle name="Currency 4 5 2 2 5 2 3" xfId="30860" xr:uid="{B367D80E-8DFE-4B0E-B803-BCECA40AD35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2 5" xfId="30452" xr:uid="{355E64D1-2E56-48F9-84A3-D2E0274B7114}"/>
    <cellStyle name="Currency 4 5 2 3 3" xfId="3675" xr:uid="{00000000-0005-0000-0000-0000A3030000}"/>
    <cellStyle name="Currency 4 5 2 3 4" xfId="5694" xr:uid="{0CD193E0-BEC1-4BF2-9788-987F9986CB96}"/>
    <cellStyle name="Currency 4 5 2 3 4 2" xfId="29758" xr:uid="{99F86FCC-1A9F-4D57-BA3E-48351CE66BC9}"/>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2 3" xfId="31106" xr:uid="{49C92F80-9083-4A60-A898-B9E99DF67213}"/>
    <cellStyle name="Currency 4 5 2 4 2 2 4" xfId="30862" xr:uid="{6CEECFC6-3451-4ABE-A9DF-E8C6F4B15275}"/>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4 3 2" xfId="29915" xr:uid="{5BBE9C94-0D99-4B58-8FC7-D89D9325D11D}"/>
    <cellStyle name="Currency 4 5 2 4 4" xfId="30026" xr:uid="{9967B865-BEDC-4A63-801B-5525C2EDC36C}"/>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2 2" xfId="29816" xr:uid="{4B3D4FBF-846C-4EAB-8330-290E50CB5918}"/>
    <cellStyle name="Currency 4 5 3 2 2 2 2" xfId="30864" xr:uid="{56E3ECBD-CC6C-4809-A0CF-27A26DF84B37}"/>
    <cellStyle name="Currency 4 5 3 2 3" xfId="25618" xr:uid="{CE950C91-DA13-4A1B-A20A-059D6EE2D92A}"/>
    <cellStyle name="Currency 4 5 3 2 3 2" xfId="26035" xr:uid="{BE3BCC2F-6352-4B40-AC21-B009231F1344}"/>
    <cellStyle name="Currency 4 5 3 2 4" xfId="30065" xr:uid="{B604ADA6-9D95-4C24-AA2C-55BB6B9DA913}"/>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2 3" xfId="31096" xr:uid="{33326015-762D-4E88-83D4-A64BE6A0CC24}"/>
    <cellStyle name="Currency 4 5 3 5 2 4" xfId="30863" xr:uid="{F643D74F-7AFF-4B03-A864-927FA527D96F}"/>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2 2" xfId="29800" xr:uid="{C804928D-1D33-4538-9314-49B044D66F42}"/>
    <cellStyle name="Currency 4 5 4 2 2 2 2" xfId="30866" xr:uid="{B0C9A63D-7494-4D52-8251-421A392B421C}"/>
    <cellStyle name="Currency 4 5 4 2 3" xfId="24065" xr:uid="{0D856946-7117-49EA-AC01-0064A38C42CE}"/>
    <cellStyle name="Currency 4 5 4 2 4" xfId="30042" xr:uid="{EEFDFB76-2D08-40FB-A6B7-3476F3E82C64}"/>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5 2 2" xfId="31117" xr:uid="{599ACB9C-A937-47CA-9D0F-C4AB326FB162}"/>
    <cellStyle name="Currency 4 5 4 5 2 3" xfId="30865" xr:uid="{E8603F16-F09A-4E09-9D28-44B44FEF8439}"/>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2 5" xfId="30453" xr:uid="{D1D92241-B440-4161-9AD3-507B6B28F8E2}"/>
    <cellStyle name="Currency 4 5 5 3" xfId="3686" xr:uid="{00000000-0005-0000-0000-0000AE030000}"/>
    <cellStyle name="Currency 4 5 5 4" xfId="5695" xr:uid="{87D1524C-BFE7-422B-B989-9D522BADBCA1}"/>
    <cellStyle name="Currency 4 5 5 4 2" xfId="29849" xr:uid="{866D774B-6445-4880-8BA7-0099CB8DF3AA}"/>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6 4 2" xfId="29871" xr:uid="{AB0F7101-5019-4E1F-BD3B-6E1E7DC5302C}"/>
    <cellStyle name="Currency 4 5 6 5" xfId="30001" xr:uid="{8A598608-F3B4-41BB-B471-9AEA4AC2105B}"/>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2 2" xfId="29799" xr:uid="{909C59C1-8B84-41E5-BC5D-A742D25F0966}"/>
    <cellStyle name="Currency 4 6 2 2 2 2 2 2" xfId="30868" xr:uid="{33A67EFD-F51B-4EDD-ACDC-7AA56856132E}"/>
    <cellStyle name="Currency 4 6 2 2 2 3" xfId="25069" xr:uid="{E0EA9661-5210-4CF1-B311-A122A5430DBF}"/>
    <cellStyle name="Currency 4 6 2 2 2 4" xfId="30066" xr:uid="{B544388C-494D-4615-984D-2FF79A0A057C}"/>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2 2" xfId="31206" xr:uid="{0C5E9D99-D942-47ED-AA42-8E46FBC624DE}"/>
    <cellStyle name="Currency 4 6 2 2 5 2 3" xfId="30867" xr:uid="{AFFC98E0-9F11-4EDB-A318-463DF76AA7AC}"/>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2 5" xfId="30454" xr:uid="{78266109-4A71-4784-91E5-B862DD85110C}"/>
    <cellStyle name="Currency 4 6 2 3 3" xfId="3635" xr:uid="{00000000-0005-0000-0000-0000B7030000}"/>
    <cellStyle name="Currency 4 6 2 3 4" xfId="5696" xr:uid="{B38A81BB-9A36-40AA-950D-281B6FFF8927}"/>
    <cellStyle name="Currency 4 6 2 3 4 2" xfId="29759" xr:uid="{67054A47-93D4-47AB-AD53-E56BF5421076}"/>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2 3" xfId="30998" xr:uid="{50D06B9C-4AB5-43C5-B1A6-6C448FBE4A75}"/>
    <cellStyle name="Currency 4 6 2 4 2 2 4" xfId="30869" xr:uid="{04687B75-08B5-48CB-8CF3-ADAA48B62C27}"/>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4 3 2" xfId="29916" xr:uid="{5A87EBC1-D111-497B-B547-E9E6BC33C8DF}"/>
    <cellStyle name="Currency 4 6 2 4 4" xfId="30027" xr:uid="{8DDC0C0A-0576-413A-A87E-09C0201918F9}"/>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2 2" xfId="29791" xr:uid="{5BD17850-E81F-4D87-8CFA-6F1B58B55BE2}"/>
    <cellStyle name="Currency 4 6 3 2 2 2 2" xfId="30871" xr:uid="{4106EB6B-C055-4934-8903-1EC3CEE1C66A}"/>
    <cellStyle name="Currency 4 6 3 2 3" xfId="23225" xr:uid="{2C26A46C-6DAC-4B8D-A2CE-FB3895391873}"/>
    <cellStyle name="Currency 4 6 3 2 3 2" xfId="27862" xr:uid="{10E1699B-2241-47D5-9787-3D9730D666CE}"/>
    <cellStyle name="Currency 4 6 3 2 4" xfId="30067" xr:uid="{C6C642F4-8913-48F4-A9F0-7CC515AFA269}"/>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2 3" xfId="31097" xr:uid="{61AF2E4D-FDA5-40C5-9E4A-57B74CB50473}"/>
    <cellStyle name="Currency 4 6 3 5 2 4" xfId="30870" xr:uid="{03009555-2AD8-4DBA-836C-59EF688A36D7}"/>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2 2" xfId="29803" xr:uid="{50A05FD2-552A-489D-921C-33EF4CB07C26}"/>
    <cellStyle name="Currency 4 6 4 2 2 2 2" xfId="30873" xr:uid="{20DD1A3A-4C66-426C-8AF0-5DD8ECADACD2}"/>
    <cellStyle name="Currency 4 6 4 2 3" xfId="22732" xr:uid="{49722CC7-D743-4F52-82C1-3F54B76E2373}"/>
    <cellStyle name="Currency 4 6 4 2 4" xfId="30043" xr:uid="{103C0001-4553-4204-B33E-FA357C6EA3AE}"/>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5 2 2" xfId="31118" xr:uid="{9BFE5A8D-C545-4F3A-8596-DCD99BE51191}"/>
    <cellStyle name="Currency 4 6 4 5 2 3" xfId="30872" xr:uid="{A064A3F5-5B54-4892-9309-AD84AB3D99CF}"/>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2 5" xfId="30455" xr:uid="{E18A8C60-CC08-4E1E-A0CA-FB0ED894DFBA}"/>
    <cellStyle name="Currency 4 6 5 3" xfId="2084" xr:uid="{00000000-0005-0000-0000-0000C2030000}"/>
    <cellStyle name="Currency 4 6 5 4" xfId="5697" xr:uid="{7B617730-E9B4-416A-9358-07A6A410E9D6}"/>
    <cellStyle name="Currency 4 6 5 4 2" xfId="29850" xr:uid="{E0193312-E9E5-449A-AE34-3BA53CF5D6B0}"/>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6 4 2" xfId="29882" xr:uid="{99FEDB83-0EE7-41D5-884E-FFFD18F1BF1A}"/>
    <cellStyle name="Currency 4 6 6 5" xfId="30005" xr:uid="{1460142F-DF54-4A6F-A3ED-28B82CD6A1AD}"/>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2 2 2" xfId="31137" xr:uid="{2D7C246A-68B7-4CFD-A4B1-20F461BF2A36}"/>
    <cellStyle name="Currency 4 7 2 2 2 2 2 3" xfId="30874" xr:uid="{58998F0B-85AE-486C-A382-95439DE4F342}"/>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4 2" xfId="29768" xr:uid="{0C7B32D4-BB29-4F76-8B8A-FD0BCD18A388}"/>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2 2" xfId="30875" xr:uid="{46A40648-E8C7-46BB-B02E-964BBBAC44C8}"/>
    <cellStyle name="Currency 4 7 2 3 2 3" xfId="30557" xr:uid="{7FB00D90-5EFF-407A-A2EE-BCB114692E06}"/>
    <cellStyle name="Currency 4 7 2 3 3" xfId="24173" xr:uid="{26544DD9-D091-4B2C-811F-DB5F89FFB9E2}"/>
    <cellStyle name="Currency 4 7 2 3 4" xfId="30044" xr:uid="{03F34DAA-9662-4CDA-B389-E9B2513FC7EF}"/>
    <cellStyle name="Currency 4 7 2 3 5" xfId="29664" xr:uid="{B1A5471A-E9DF-4A58-98F4-687E63BF72A9}"/>
    <cellStyle name="Currency 4 7 2 4" xfId="1943" xr:uid="{00000000-0005-0000-0000-0000C9030000}"/>
    <cellStyle name="Currency 4 7 2 4 2" xfId="27765" xr:uid="{35AA840F-E0D9-4801-A904-7666944D530D}"/>
    <cellStyle name="Currency 4 7 2 4 2 2" xfId="30876" xr:uid="{1515B294-8235-40E8-A6B4-154D4660E385}"/>
    <cellStyle name="Currency 4 7 2 4 2 3" xfId="30592" xr:uid="{1E8B89AC-8DA1-43FC-A4C2-8D0D6782A5B1}"/>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5 5" xfId="30614" xr:uid="{21AA2613-708A-4885-9EF8-F8F95C75AC44}"/>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2 2" xfId="30878" xr:uid="{0702549B-AD85-4AE4-A433-868C879C86F7}"/>
    <cellStyle name="Currency 4 7 3 2 2 3" xfId="30605" xr:uid="{A38BBF4E-F180-48DE-B4A0-4A2613B2FFB9}"/>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2 2" xfId="31179" xr:uid="{60D792DD-C0A3-4059-B1B7-EE8D93B21A3E}"/>
    <cellStyle name="Currency 4 7 3 5 2 3" xfId="30877" xr:uid="{965771F9-B135-4B0F-888D-B2C2DB99A4E6}"/>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2 2 2" xfId="31127" xr:uid="{5CB58FDC-842F-4366-B972-CDDC1BFA162B}"/>
    <cellStyle name="Currency 4 7 4 2 2 2 3" xfId="30879" xr:uid="{89EB998A-6F45-4617-8268-95C9947F0B85}"/>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4 4 2" xfId="29738" xr:uid="{424C1383-0C0A-4A87-94FC-0B530D5B9FC1}"/>
    <cellStyle name="Currency 4 7 4 5" xfId="29851" xr:uid="{83D46F38-F5C3-4492-BE02-3C9E29784F87}"/>
    <cellStyle name="Currency 4 7 4 6" xfId="29993" xr:uid="{D5B75D03-C87F-4FB3-9F1A-AC55BC0986B3}"/>
    <cellStyle name="Currency 4 7 5" xfId="1950" xr:uid="{00000000-0005-0000-0000-0000CF030000}"/>
    <cellStyle name="Currency 4 7 5 2" xfId="25266" xr:uid="{CDE00D5B-E828-41FA-A68A-9B3CE7066B15}"/>
    <cellStyle name="Currency 4 7 5 2 2" xfId="29731" xr:uid="{6772595D-F27B-4705-AC0E-A786A7A8AE55}"/>
    <cellStyle name="Currency 4 7 5 2 2 2" xfId="30880" xr:uid="{1E6F16AA-3248-4BCF-B673-DB6874B6D555}"/>
    <cellStyle name="Currency 4 7 5 3" xfId="25598" xr:uid="{6CD831BA-6D09-4C68-9F08-905171E640CA}"/>
    <cellStyle name="Currency 4 7 5 4" xfId="30028" xr:uid="{540ADC2A-6053-4F65-B211-C07661CCB067}"/>
    <cellStyle name="Currency 4 7 6" xfId="1942" xr:uid="{00000000-0005-0000-0000-0000D0030000}"/>
    <cellStyle name="Currency 4 7 6 2" xfId="26141" xr:uid="{D0C1945C-72AA-4573-AA8D-1633DBEA2CAD}"/>
    <cellStyle name="Currency 4 7 6 2 2" xfId="30881" xr:uid="{BD05442E-4299-43AF-92D8-BA01610430CE}"/>
    <cellStyle name="Currency 4 7 6 2 3" xfId="30591" xr:uid="{D3EEBA4A-4BA4-4D6E-A7B4-E64301858765}"/>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2 2 2" xfId="31138" xr:uid="{AAC7DD63-F3B0-4EA7-A2AB-A56CAF05FE90}"/>
    <cellStyle name="Currency 4 8 2 2 2 2 2 3" xfId="30882" xr:uid="{27A2AC4E-6837-47B5-B15A-55F5344721D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4 2" xfId="29769" xr:uid="{2A63CC11-416D-448A-B04D-B1999AFE4288}"/>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2 2" xfId="30883" xr:uid="{757A3CB7-1C55-4D56-B945-482D3CE86FCE}"/>
    <cellStyle name="Currency 4 8 2 3 2 3" xfId="30558" xr:uid="{1C10DF34-CC59-4FAB-BE80-EACF5A93CA72}"/>
    <cellStyle name="Currency 4 8 2 3 3" xfId="23118" xr:uid="{1602DC18-E900-4AE9-A316-7D2565CB3207}"/>
    <cellStyle name="Currency 4 8 2 3 4" xfId="30045" xr:uid="{1CDABCE1-0483-422E-A6D0-DA2E0546B955}"/>
    <cellStyle name="Currency 4 8 2 3 5" xfId="29665" xr:uid="{791DC7EE-5FE3-4AE5-8D27-7C884F499AE2}"/>
    <cellStyle name="Currency 4 8 2 4" xfId="1952" xr:uid="{00000000-0005-0000-0000-0000D5030000}"/>
    <cellStyle name="Currency 4 8 2 4 2" xfId="28679" xr:uid="{83965D3F-0DFF-4118-9460-A46F81EC8DEC}"/>
    <cellStyle name="Currency 4 8 2 4 2 2" xfId="30884" xr:uid="{6A9CCD15-757E-42F7-A126-7DE3F6BF7048}"/>
    <cellStyle name="Currency 4 8 2 4 2 3" xfId="30594" xr:uid="{A308E91F-CE51-4207-A946-3A96D42EA8B7}"/>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5 5" xfId="30637" xr:uid="{145C9633-4B64-48AF-8723-20B8C3906735}"/>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2 2" xfId="30886" xr:uid="{6B43E411-504A-48A0-881D-A4CB093416FC}"/>
    <cellStyle name="Currency 4 8 3 2 2 3" xfId="30606" xr:uid="{E9C158B3-78D8-4AF3-8BD1-0F4A0B4EB020}"/>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2 2" xfId="31192" xr:uid="{1FA06368-9692-4F87-BA84-A8F7113127B3}"/>
    <cellStyle name="Currency 4 8 3 5 2 3" xfId="30885" xr:uid="{74CDC86A-7890-43A0-9099-81F98F0722EF}"/>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2 2 2" xfId="31128" xr:uid="{1050FCCF-014F-4A61-8409-ABEAF81E4B6C}"/>
    <cellStyle name="Currency 4 8 4 2 2 2 3" xfId="30887" xr:uid="{FC86CB32-E70B-4812-90F6-F48A30AB6E2C}"/>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4 4 2" xfId="29739" xr:uid="{95BBA192-E16E-479F-A9AC-4984C46E7EF3}"/>
    <cellStyle name="Currency 4 8 4 5" xfId="29852" xr:uid="{C8D3D891-209E-4B26-9316-25A831B4C4AB}"/>
    <cellStyle name="Currency 4 8 4 6" xfId="29994" xr:uid="{86931842-3154-47E1-A149-1B03081C7CA9}"/>
    <cellStyle name="Currency 4 8 5" xfId="1959" xr:uid="{00000000-0005-0000-0000-0000DB030000}"/>
    <cellStyle name="Currency 4 8 5 2" xfId="25621" xr:uid="{FDE13DD4-4BFE-4241-AF39-D2C68C9AD7B0}"/>
    <cellStyle name="Currency 4 8 5 2 2" xfId="29812" xr:uid="{51867E3E-322C-45C2-AAB5-A9260D89EAA5}"/>
    <cellStyle name="Currency 4 8 5 2 2 2" xfId="30888" xr:uid="{1A883A60-46C3-43A6-A992-715105DD7CC1}"/>
    <cellStyle name="Currency 4 8 5 3" xfId="23097" xr:uid="{7A60B91C-EC8E-45C0-8A86-C875998593D9}"/>
    <cellStyle name="Currency 4 8 5 4" xfId="30029" xr:uid="{A621AE50-9826-4A13-9FC9-FFD777B68BD3}"/>
    <cellStyle name="Currency 4 8 6" xfId="1951" xr:uid="{00000000-0005-0000-0000-0000DC030000}"/>
    <cellStyle name="Currency 4 8 6 2" xfId="25841" xr:uid="{F485F629-3DA4-44A2-B8A8-546D8AA4877F}"/>
    <cellStyle name="Currency 4 8 6 2 2" xfId="30889" xr:uid="{529C92E7-70BA-45B3-AD7F-442288B598B1}"/>
    <cellStyle name="Currency 4 8 6 2 3" xfId="30593" xr:uid="{C285BB10-709D-4317-88CD-0FA126CCFB66}"/>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2 2 2" xfId="31143" xr:uid="{ED8C307C-F610-47C6-A831-49895CEE396D}"/>
    <cellStyle name="Currency 4 9 2 2 2 2 3" xfId="30890" xr:uid="{33621EAE-9D95-48E9-891A-0F259B49272F}"/>
    <cellStyle name="Currency 4 9 2 2 3" xfId="11017" xr:uid="{D7DEB894-76C8-4B7B-B912-EBD1C82FE3F2}"/>
    <cellStyle name="Currency 4 9 2 2 3 2" xfId="21397" xr:uid="{8065ECFA-8095-493D-9111-5F5913647C23}"/>
    <cellStyle name="Currency 4 9 2 2 4" xfId="25610" xr:uid="{A7FF5CE1-F4BB-4703-8B1C-0C380512F35C}"/>
    <cellStyle name="Currency 4 9 2 2 4 2" xfId="30074" xr:uid="{A4FDCC8D-1AF2-4A28-BC45-E5AB8BDBB980}"/>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4 2" xfId="29781" xr:uid="{F000CD1D-B1BA-49CE-A26C-7AEFE89CA9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2 5" xfId="30456" xr:uid="{E82066D7-0909-4523-8345-4B323B12606B}"/>
    <cellStyle name="Currency 4 9 3 3" xfId="3655" xr:uid="{00000000-0005-0000-0000-0000DF030000}"/>
    <cellStyle name="Currency 4 9 3 4" xfId="5701" xr:uid="{572965EA-1F6C-4640-9DDC-DE1E721E4148}"/>
    <cellStyle name="Currency 4 9 3 4 2" xfId="29756" xr:uid="{B6BCDE65-9BFA-44F5-9903-F31404CCA55C}"/>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2 3" xfId="31052" xr:uid="{65379D5D-A019-44C2-A4F5-8978204D96E1}"/>
    <cellStyle name="Currency 5 2 2 2 5 2 4" xfId="30891" xr:uid="{742D8526-B98A-43F7-82DB-E1B0DFFD6C96}"/>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6 2" xfId="29728" xr:uid="{65C9FCB2-3DEC-4426-9C59-F87A66AA0CC0}"/>
    <cellStyle name="Currency 5 2 2 2 6 2 2" xfId="30991" xr:uid="{AFC39984-8795-40B8-B32F-0117AF697C54}"/>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2 2" xfId="31236" xr:uid="{87F82027-79CD-47F8-AA9B-02A445559384}"/>
    <cellStyle name="Currency 5 2 2 3 2 2 2 3" xfId="30893" xr:uid="{17A3B4CC-F29C-453C-BBA9-895349B92972}"/>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2 3" xfId="31098" xr:uid="{448935C6-ECC2-4E7F-9166-42A235C27226}"/>
    <cellStyle name="Currency 5 2 2 3 4 2 4" xfId="30892" xr:uid="{C5657449-ECBB-4564-A545-23B9D035DF66}"/>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5 2" xfId="29710" xr:uid="{DD288719-AB35-4C89-88F1-540C0355360C}"/>
    <cellStyle name="Currency 5 2 2 3 5 2 2" xfId="30992" xr:uid="{2203EE67-0F45-4FCA-8501-AF4CCD1B0C73}"/>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4 2" xfId="29973" xr:uid="{1A47C2B6-3535-4DAD-8D31-63333AA84210}"/>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2 2" xfId="31199" xr:uid="{E9A01D91-80DD-41A2-BDF4-F2C3BA223E61}"/>
    <cellStyle name="Currency 5 2 2 5 2 2 3" xfId="30894" xr:uid="{4927734C-1128-4F35-ADA5-EBE5F5527F8D}"/>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4 2" xfId="29974" xr:uid="{EA9668FA-7D48-4451-A463-CEDC38FAAA6D}"/>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2 5" xfId="30457" xr:uid="{DAB7CACA-8941-4CE4-B122-9A8774B9A021}"/>
    <cellStyle name="Currency 5 2 3 3 3" xfId="3578" xr:uid="{00000000-0005-0000-0000-0000E9030000}"/>
    <cellStyle name="Currency 5 2 3 3 4" xfId="5707" xr:uid="{59616245-D824-46F1-81B0-F7CE84542057}"/>
    <cellStyle name="Currency 5 2 3 3 4 2" xfId="29917" xr:uid="{9D672207-4D78-471A-8306-1D5902F0DCD8}"/>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2 5" xfId="31022" xr:uid="{0D38C156-3687-44A0-89ED-AC90BFF6346D}"/>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2 2" xfId="31237" xr:uid="{73676227-5E83-4702-8972-5E4E8CEB392D}"/>
    <cellStyle name="Currency 5 2 4 2 2 2 3" xfId="30896" xr:uid="{13AFE293-B1E9-4C3C-B65C-D9B74021402C}"/>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2 3" xfId="31099" xr:uid="{04F8AB4D-3583-413E-A867-E9E1E954177D}"/>
    <cellStyle name="Currency 5 2 4 4 2 4" xfId="30895" xr:uid="{033065B8-3DEE-4E7E-9008-7D6E15491596}"/>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5 2" xfId="29692" xr:uid="{5AD77B6F-1F47-49A8-8F2D-FBDD0BA971A3}"/>
    <cellStyle name="Currency 5 2 4 5 2 2" xfId="30993" xr:uid="{61B4BDAA-FE5F-4AB7-9E5D-32E54EF4F78A}"/>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2 2" xfId="31210" xr:uid="{BF6DB955-8871-4EAF-9EB8-C68B85D30551}"/>
    <cellStyle name="Currency 5 2 5 2 2 2 3" xfId="30897" xr:uid="{C2C9D297-6FFA-48E8-8FCF-9BB4213F41C3}"/>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4 2" xfId="29927" xr:uid="{7102F65A-C7BE-4D84-A759-F42C9E8516B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4 2" xfId="29877" xr:uid="{C483D0FC-BB86-4D28-A080-8736F3CBDE28}"/>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2 2" xfId="31173" xr:uid="{0ABF76C8-146E-4EA9-9EF4-12330D97B2F4}"/>
    <cellStyle name="Currency 5 2 7 2 2 3" xfId="30898" xr:uid="{B13E3068-9BEB-46ED-BF85-C4985B631957}"/>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2 3" xfId="31149" xr:uid="{50F8AEFD-436B-4734-8134-882238514C1B}"/>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5 2" xfId="30075" xr:uid="{F958E69A-68BF-4BA9-81F7-14578EED27A9}"/>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2 3" xfId="31053" xr:uid="{033E1420-9C77-473B-804F-C41CBED77E74}"/>
    <cellStyle name="Currency 5 3 2 5 2 4" xfId="30899" xr:uid="{13CA0AD7-30C4-4001-B64F-03E7560C4A03}"/>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6 2" xfId="29729" xr:uid="{7E661BEA-FF8D-4BD4-AFEB-927EC4D8CCA8}"/>
    <cellStyle name="Currency 5 3 2 6 2 2" xfId="30994" xr:uid="{6539BE70-08E3-4AA4-B58E-F300449EC90E}"/>
    <cellStyle name="Currency 5 3 2 7" xfId="22908" xr:uid="{2A10CFEC-0929-4835-ABE0-3A392EEEC7A6}"/>
    <cellStyle name="Currency 5 3 2 8" xfId="13118" xr:uid="{47A9C792-CC8F-4DF3-B7EE-6BD5C7B06878}"/>
    <cellStyle name="Currency 5 3 2 9" xfId="29995" xr:uid="{2C104A3A-A926-488C-8CAB-843E476B7B22}"/>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2 2" xfId="31238" xr:uid="{3C0EFCA0-5665-4D69-876A-58B83D160D6D}"/>
    <cellStyle name="Currency 5 3 3 2 2 2 3" xfId="30901" xr:uid="{DFA99822-3024-4E51-8F42-35A278ABE4E4}"/>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2 3" xfId="31100" xr:uid="{785265B5-1F83-4815-9163-77914337B262}"/>
    <cellStyle name="Currency 5 3 3 4 2 4" xfId="30900" xr:uid="{7FC14047-A419-4FF0-AC80-82C714D7AF82}"/>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5 2" xfId="29696" xr:uid="{A379AF37-E0F1-412B-A298-3E3C42206E20}"/>
    <cellStyle name="Currency 5 3 3 5 2 2" xfId="30995" xr:uid="{1F76261D-623D-47D8-8A94-50739780B2FC}"/>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4 2" xfId="29975" xr:uid="{D1112619-8F7B-4CEF-915B-708D2443B095}"/>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2 2" xfId="31185" xr:uid="{C9C22307-3BA8-47BE-87A8-DE51ADDD98DB}"/>
    <cellStyle name="Currency 5 3 5 2 2 3" xfId="30902" xr:uid="{D3CCDC70-5088-44B7-86FC-33B08181C61A}"/>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4 2" xfId="29782" xr:uid="{19716B96-BD5D-41F7-9047-88F0E9D8F84C}"/>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2 5" xfId="30458" xr:uid="{C4BF89D7-9F8D-4225-9959-7ECED6738608}"/>
    <cellStyle name="Currency 5 4 3 3" xfId="2075" xr:uid="{00000000-0005-0000-0000-0000F4030000}"/>
    <cellStyle name="Currency 5 4 3 4" xfId="5714" xr:uid="{C626BE1A-2589-41B4-9BF0-6DAE18296A2F}"/>
    <cellStyle name="Currency 5 4 3 4 2" xfId="29760" xr:uid="{0D89A086-9FE6-4E3D-B526-1494DED2FF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2 5" xfId="31021" xr:uid="{FA1B9D74-2E46-4D44-8B9F-96DCD9E4367B}"/>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2 2" xfId="29790" xr:uid="{1F4A1241-11FA-4754-B428-B23B31049367}"/>
    <cellStyle name="Currency 5 5 2 2 2 2" xfId="30904" xr:uid="{80A3C272-8E3F-47B7-88D9-24B437AF7685}"/>
    <cellStyle name="Currency 5 5 2 3" xfId="23370" xr:uid="{B1715BAC-BC59-417D-8714-CAE2DF61EF57}"/>
    <cellStyle name="Currency 5 5 2 4" xfId="30068" xr:uid="{71DD050B-1240-4EA7-9026-B2947CE56546}"/>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2 3" xfId="31101" xr:uid="{B937916B-8AE6-4502-9C61-03713E9CBD21}"/>
    <cellStyle name="Currency 5 5 5 2 4" xfId="30903" xr:uid="{4ACA4BB3-F1EB-41B8-9D97-8BA7228130D4}"/>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2 2" xfId="31201" xr:uid="{ABAD1DC5-D818-4810-B437-4255C3E9C2B6}"/>
    <cellStyle name="Currency 5 6 2 2 2 3" xfId="30905" xr:uid="{8826BB34-1D56-4F2D-8AA5-9443D9B05EC7}"/>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4 2" xfId="29770" xr:uid="{05354970-BE85-4C7B-82A1-A927A75CB5E7}"/>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4 2" xfId="29865" xr:uid="{78EF0E7C-CE30-48B2-8566-392947B9B818}"/>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2 3" xfId="31158" xr:uid="{7174CBCE-36C5-49A4-8A6A-16D407A6799D}"/>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5 2" xfId="30088" xr:uid="{0BC24850-1976-4B8D-9771-DD8AE4D32C8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2 3" xfId="31054" xr:uid="{5A5FF8E9-866E-408A-B46E-C2931AFFF820}"/>
    <cellStyle name="Currency 6 2 5 2 4" xfId="30907" xr:uid="{BE2DD6EC-46BA-44B9-B70A-5F3A211DC23A}"/>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6 2" xfId="29730" xr:uid="{CA4427FA-A10B-4481-823D-5EF31B041201}"/>
    <cellStyle name="Currency 6 2 6 2 2" xfId="30996" xr:uid="{EF69C268-86AE-4EDB-AC7E-3233C401BC61}"/>
    <cellStyle name="Currency 6 2 7" xfId="24756" xr:uid="{E9123834-46AB-4CF8-ABC6-146C5D9A9E59}"/>
    <cellStyle name="Currency 6 2 8" xfId="13119" xr:uid="{AF98AD0D-47DC-446A-B679-F04EDFEFA06F}"/>
    <cellStyle name="Currency 6 2 9" xfId="29996" xr:uid="{9296D3E2-4786-402C-9F10-BE45CC94E49E}"/>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2 3" xfId="31102" xr:uid="{7343AD9B-9F62-4FE0-BEFA-F619984343F2}"/>
    <cellStyle name="Currency 6 3 4 2 4" xfId="30908" xr:uid="{B5D80BAF-81AD-475A-AFB2-441CB8F3FF0E}"/>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5 2" xfId="29714" xr:uid="{00913BD0-ABC3-4764-9C14-4A1079851A3F}"/>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4 2" xfId="29976" xr:uid="{AF218B08-8952-477D-9428-2F58BAAF89A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2 3" xfId="31003" xr:uid="{975FE8FC-D74B-4BAB-BB02-E6313F0E9F56}"/>
    <cellStyle name="Currency 6 7 2 4" xfId="30906" xr:uid="{8B99E9DC-DF10-4D98-B2A7-FC4E44B23349}"/>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2 3" xfId="31153" xr:uid="{A4B65126-91AD-4731-B18E-C941117B3CBF}"/>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2 6 2" xfId="30082" xr:uid="{A2DDCFAE-5DAF-42B0-8BC1-D233D324714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2 5" xfId="31045" xr:uid="{FF6DB03D-F4BC-4037-887B-3140CF3B8F7C}"/>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8 2" xfId="29983" xr:uid="{38CCC4F8-3A05-4E8F-A88E-F9A4A5382814}"/>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8 4" xfId="30928" xr:uid="{D45966F1-6C24-42C2-8D71-F9FB2965BA9E}"/>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1 7" xfId="31252" xr:uid="{28E00C5A-101C-4D57-87F3-FFA1BE1BED88}"/>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4 2" xfId="29761" xr:uid="{7DD32FFB-9842-4328-84E5-E9D8D2B0F68E}"/>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3 4" xfId="30030" xr:uid="{A3EAF4AB-5115-481D-A447-9586BF9ECF1A}"/>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5 4" xfId="29984" xr:uid="{4C44E769-B72D-47F8-BFD8-967FDABB778E}"/>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5 2 2" xfId="30106" xr:uid="{F7E39ECD-4D10-4D07-8F21-75FAF9DEBFA7}"/>
    <cellStyle name="Normal 17 5 3" xfId="30381" xr:uid="{B45CE350-A162-4B94-B9BF-8DDA18EE9D32}"/>
    <cellStyle name="Normal 17 5 4" xfId="30368" xr:uid="{8603D28E-B236-4EC6-AE4B-CCA2E34ECDF2}"/>
    <cellStyle name="Normal 17 5 4 2" xfId="31707" xr:uid="{8378316B-0AEB-4628-8314-F5A160EE652A}"/>
    <cellStyle name="Normal 17 6" xfId="29637" xr:uid="{2615603F-F587-465C-9DB1-DFE5AAD13470}"/>
    <cellStyle name="Normal 17 6 2" xfId="30105" xr:uid="{1CE297B0-511C-45BD-82B6-9F5EFC6F4E9E}"/>
    <cellStyle name="Normal 17 7" xfId="30351" xr:uid="{B6AE06BD-E46D-4EF1-88E1-B52B46EEF606}"/>
    <cellStyle name="Normal 17 7 2" xfId="31691" xr:uid="{715E5696-15DC-46D7-B1F6-6B19405350CB}"/>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2 4" xfId="30999" xr:uid="{F18E5E9C-D8D8-4F69-9CEA-1EB84E6CB813}"/>
    <cellStyle name="Normal 2 18 2 5" xfId="30914" xr:uid="{C8A5B2B3-A9B4-4CC3-9248-93D24488B8AF}"/>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19 7 2" xfId="30104" xr:uid="{C4AE6AE8-64C8-4402-93EB-4E613E643CC2}"/>
    <cellStyle name="Normal 2 19 8" xfId="31110" xr:uid="{AD9EAF03-CE2E-4033-B917-F2FC89D9335A}"/>
    <cellStyle name="Normal 2 19 8 2" xfId="31693" xr:uid="{E7154EF1-2601-4A7C-8056-AA513484E4A7}"/>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25" xfId="30099" xr:uid="{5AB8A7DA-FFAA-4EB5-9950-87FFA7645D23}"/>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23" xfId="30097" xr:uid="{C20B993B-01C2-4C51-8F98-6A9CBB8E2F4D}"/>
    <cellStyle name="Normal 23 2" xfId="30394" xr:uid="{287CA121-5416-4078-9572-C7B4DE184957}"/>
    <cellStyle name="Normal 23 3" xfId="31720" xr:uid="{23061F0C-4409-4E5F-A960-26EABC21E703}"/>
    <cellStyle name="Normal 24" xfId="31722" xr:uid="{4AD80940-F9FE-4312-92C2-BB9034C34D3B}"/>
    <cellStyle name="Normal 25" xfId="30096" xr:uid="{07506169-A6FD-44A0-8C52-1A1EF451F172}"/>
    <cellStyle name="Normal 26" xfId="30101" xr:uid="{7027CCDA-B9FD-43DE-A40A-182DF76F28F4}"/>
    <cellStyle name="Normal 27" xfId="31721"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2 4 3 3" xfId="30234" xr:uid="{B775CA85-A94A-4FA2-B016-4DD4E6773E9E}"/>
    <cellStyle name="Normal 3 2 2 4 3 3 2" xfId="31377" xr:uid="{FE22CF11-4570-4966-8D0D-C6F52D65F8E8}"/>
    <cellStyle name="Normal 3 2 2 4 3 4" xfId="31574" xr:uid="{D3F1F72C-C507-475E-BFC1-88BFEC9AABA6}"/>
    <cellStyle name="Normal 3 2 2 5" xfId="31261"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3 3 3" xfId="30235" xr:uid="{B4011CD2-DE1E-4B51-8A66-B3C8C7A5D421}"/>
    <cellStyle name="Normal 3 2 3 3 2 3 2 3 3 3 2" xfId="31378" xr:uid="{BE93AEFA-7DA3-4658-9FC8-146A8E24F6DB}"/>
    <cellStyle name="Normal 3 2 3 3 2 3 2 3 3 4" xfId="31575" xr:uid="{9B4EC05B-CF70-4662-9DB5-17BD8DAB0B95}"/>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4 2" xfId="31290" xr:uid="{EB8BC9D9-A033-4C6E-8AEF-B73E94BB5D44}"/>
    <cellStyle name="Normal 3 2 3 3 2 3 5" xfId="2093" xr:uid="{00000000-0005-0000-0000-000008020000}"/>
    <cellStyle name="Normal 3 2 3 3 2 3 5 2" xfId="4648" xr:uid="{F5C0EA0D-9822-4FF4-BD48-55FE3EF7782D}"/>
    <cellStyle name="Normal 3 2 3 3 2 3 5 3" xfId="30173" xr:uid="{EFD41364-146C-4C8A-A23B-7D13531E8C1D}"/>
    <cellStyle name="Normal 3 2 3 3 2 3 5 3 2" xfId="31317" xr:uid="{B91B5B5F-A506-42B7-A20E-383BCA9FFAF5}"/>
    <cellStyle name="Normal 3 2 3 3 2 3 5 4" xfId="31513" xr:uid="{6D671EEF-9106-4A0F-AE0E-B3AC82C22655}"/>
    <cellStyle name="Normal 3 2 3 3 2 3 6" xfId="3956" xr:uid="{0E1DF840-3114-4679-8527-B4509133BFD3}"/>
    <cellStyle name="Normal 3 2 3 3 2 3 6 2" xfId="4701" xr:uid="{EBED180B-3325-462A-919B-62911980F3E3}"/>
    <cellStyle name="Normal 3 2 3 3 2 3 6 3" xfId="30295" xr:uid="{E136CEC1-43EF-4959-B635-DE56F5F46204}"/>
    <cellStyle name="Normal 3 2 3 3 2 3 6 3 2" xfId="31438" xr:uid="{56DB6537-5079-42DC-8C0E-B9EB0AF26203}"/>
    <cellStyle name="Normal 3 2 3 3 2 3 6 4" xfId="31635" xr:uid="{D8E5B5D1-0B28-44DE-9618-995E05721A23}"/>
    <cellStyle name="Normal 3 2 3 3 2 3 7" xfId="30116" xr:uid="{3A8EA0EB-6553-4DE0-BA6D-E554B6EEBC52}"/>
    <cellStyle name="Normal 3 2 3 3 2 3 7 2" xfId="30477" xr:uid="{12261BA5-6EBE-49C8-858C-4433B97E2B8F}"/>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4 3 3 3" xfId="30382" xr:uid="{BAC9BCB8-EF57-4DA4-B9C1-3F2B8C7FC657}"/>
    <cellStyle name="Normal 3 2 3 3 2 4 3 3 4" xfId="30369" xr:uid="{34267B84-BB81-4C12-8C46-473BBA220C20}"/>
    <cellStyle name="Normal 3 2 3 3 2 4 3 3 4 2" xfId="31708" xr:uid="{592A1166-586C-44C0-A573-38C22F19E4A2}"/>
    <cellStyle name="Normal 3 2 3 3 2 4 3 4" xfId="30352" xr:uid="{93657840-58F4-4379-9A8A-0046F497FB51}"/>
    <cellStyle name="Normal 3 2 3 3 2 4 3 4 2" xfId="31694" xr:uid="{A40DE0E8-AD45-4E9B-94C0-51490D3093FE}"/>
    <cellStyle name="Normal 3 2 3 3 2 5" xfId="2092" xr:uid="{00000000-0005-0000-0000-000006020000}"/>
    <cellStyle name="Normal 3 2 3 3 2 5 2" xfId="4665" xr:uid="{1B4AA995-6D1E-409F-BFE5-CBE6CD7AB94F}"/>
    <cellStyle name="Normal 3 2 3 3 2 5 3" xfId="30172" xr:uid="{5165A243-F4B8-4207-B6E2-4C6179B2331B}"/>
    <cellStyle name="Normal 3 2 3 3 2 5 3 2" xfId="31316" xr:uid="{FE81CBED-C272-45C6-9FD4-ED32FBB04F14}"/>
    <cellStyle name="Normal 3 2 3 3 2 5 4" xfId="31512" xr:uid="{00EFE9D6-E228-47B1-B203-283A8667D08C}"/>
    <cellStyle name="Normal 3 2 3 3 2 6" xfId="3955" xr:uid="{F8E8F1E1-BBD4-4256-B483-D824BDAE78F4}"/>
    <cellStyle name="Normal 3 2 3 3 2 6 2" xfId="4762" xr:uid="{9F42B403-8D69-4B35-A1B8-4F04141A4544}"/>
    <cellStyle name="Normal 3 2 3 3 2 6 3" xfId="30294" xr:uid="{C496E6E4-1282-47C2-B1C7-9961AE8A150D}"/>
    <cellStyle name="Normal 3 2 3 3 2 6 3 2" xfId="31437" xr:uid="{5A0EDD58-F48D-4E4E-BD06-54CD1EEB56F7}"/>
    <cellStyle name="Normal 3 2 3 3 2 6 4" xfId="31634" xr:uid="{C5452A9F-2C0C-47BC-AC38-CC8ACD830D2A}"/>
    <cellStyle name="Normal 3 2 3 3 2 7" xfId="30115" xr:uid="{019B4B8F-7996-40B8-8487-A11E7446390C}"/>
    <cellStyle name="Normal 3 2 3 3 2 7 2" xfId="30476"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2 2" xfId="30084" xr:uid="{89E53FE7-94C9-4D91-BBC4-6F94CBF85A44}"/>
    <cellStyle name="Normal 3 2 3 3 4 2 2 2 3" xfId="3712" xr:uid="{00000000-0005-0000-0000-00007A040000}"/>
    <cellStyle name="Normal 3 2 3 3 4 2 2 2 3 2" xfId="4773" xr:uid="{3EE6A992-6E14-412B-A546-1161B9E0D3AE}"/>
    <cellStyle name="Normal 3 2 3 3 4 2 2 2 3 3" xfId="30236" xr:uid="{86BCA4BE-8FF9-4E7A-B9DD-185C56EFBE75}"/>
    <cellStyle name="Normal 3 2 3 3 4 2 2 2 3 3 2" xfId="31379" xr:uid="{1A51DAD1-F532-4907-8058-33633595C8CE}"/>
    <cellStyle name="Normal 3 2 3 3 4 2 2 2 3 4" xfId="31576" xr:uid="{E311BA82-333E-46A3-AD01-6013A34DAC67}"/>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4 3" xfId="30175" xr:uid="{DE26479C-16AF-4053-ADA2-2366C14A6988}"/>
    <cellStyle name="Normal 3 2 3 3 4 2 3 4 3 2" xfId="31319" xr:uid="{98ADDAB9-7E5D-4B1A-B857-1BF8F72E74B4}"/>
    <cellStyle name="Normal 3 2 3 3 4 2 3 4 4" xfId="31515" xr:uid="{C975A579-45FB-4F57-850C-66AA6B19B7DF}"/>
    <cellStyle name="Normal 3 2 3 3 4 2 3 5" xfId="25607" xr:uid="{AE0E7AAC-A35C-4739-83F7-24B2349D3A43}"/>
    <cellStyle name="Normal 3 2 3 3 4 2 3 6" xfId="30534" xr:uid="{5DF49D80-F591-4B6B-AC8D-0AA109DB5F47}"/>
    <cellStyle name="Normal 3 2 3 3 4 2 4" xfId="23280" xr:uid="{607B55E2-785A-4475-A5AF-715CB366B607}"/>
    <cellStyle name="Normal 3 2 3 3 4 3" xfId="868" xr:uid="{00000000-0005-0000-0000-000013050000}"/>
    <cellStyle name="Normal 3 2 3 3 4 4" xfId="2919" xr:uid="{00000000-0005-0000-0000-00001D050000}"/>
    <cellStyle name="Normal 3 2 3 3 4 4 2" xfId="31294" xr:uid="{324C98B1-8E30-4CDB-8616-21FD670B2E3A}"/>
    <cellStyle name="Normal 3 2 3 3 4 5" xfId="2094" xr:uid="{00000000-0005-0000-0000-00000B020000}"/>
    <cellStyle name="Normal 3 2 3 3 4 5 2" xfId="3807" xr:uid="{88D4B6F8-D038-4FA2-9B5E-8BA2B2639DFB}"/>
    <cellStyle name="Normal 3 2 3 3 4 5 3" xfId="30174" xr:uid="{CB02CBFB-77EE-4C98-92E6-6936F3E8C9D8}"/>
    <cellStyle name="Normal 3 2 3 3 4 5 3 2" xfId="31318" xr:uid="{F2C34778-01E7-4E78-BC6F-88ABEE2BEE7D}"/>
    <cellStyle name="Normal 3 2 3 3 4 5 4" xfId="31514" xr:uid="{A79C0C5A-7EDD-4B02-A14A-86F26A0520E9}"/>
    <cellStyle name="Normal 3 2 3 3 4 6" xfId="3957" xr:uid="{5C36214B-B9A0-42AD-97C5-679BC9758736}"/>
    <cellStyle name="Normal 3 2 3 3 4 6 2" xfId="4774" xr:uid="{C6EA1D90-BF83-4CD0-B22B-769466A8D247}"/>
    <cellStyle name="Normal 3 2 3 3 4 6 3" xfId="30296" xr:uid="{9F6F5CBA-D16F-48D0-91E5-EA178C3A599A}"/>
    <cellStyle name="Normal 3 2 3 3 4 6 3 2" xfId="31439" xr:uid="{A0375E49-2C8F-471E-911A-A63C71DA3145}"/>
    <cellStyle name="Normal 3 2 3 3 4 6 4" xfId="31636" xr:uid="{849E470A-FB03-4831-8FE0-135351CE5670}"/>
    <cellStyle name="Normal 3 2 3 3 4 7" xfId="30117" xr:uid="{21708935-4338-4B04-A5B4-2B12A5C766F5}"/>
    <cellStyle name="Normal 3 2 3 3 4 7 2" xfId="30478" xr:uid="{F378E57F-2EEC-4F55-AB97-A5FA15FB5A75}"/>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3 4" xfId="30237" xr:uid="{57A3C330-EEF1-4F13-A663-4A6AAFC7B558}"/>
    <cellStyle name="Normal 3 2 3 3 5 3 4 2" xfId="31380" xr:uid="{BFC026E1-24FA-40A5-A536-7FBCD1AA6124}"/>
    <cellStyle name="Normal 3 2 3 3 5 3 5" xfId="31577" xr:uid="{78178B15-934C-461A-998B-6869636634B9}"/>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3 3 3" xfId="30238" xr:uid="{09A3577F-9760-4766-9C2F-D9019747DF4A}"/>
    <cellStyle name="Normal 3 2 3 4 3 2 3 3 3 2" xfId="31381" xr:uid="{A4473E79-1F75-4888-8BBE-EA2C63CD76A1}"/>
    <cellStyle name="Normal 3 2 3 4 3 2 3 3 4" xfId="31578" xr:uid="{4CCDC4C7-EF66-4862-AB6F-4192F6078FC6}"/>
    <cellStyle name="Normal 3 2 3 4 3 2 4" xfId="25823" xr:uid="{1A6B0C1D-1919-427D-8E6B-3883E899BAEA}"/>
    <cellStyle name="Normal 3 2 3 4 3 3" xfId="877" xr:uid="{00000000-0005-0000-0000-00001D050000}"/>
    <cellStyle name="Normal 3 2 3 4 3 4" xfId="2920" xr:uid="{00000000-0005-0000-0000-000023050000}"/>
    <cellStyle name="Normal 3 2 3 4 3 4 2" xfId="31283" xr:uid="{8B70590F-73CC-44E1-B466-2B324B3DBBCB}"/>
    <cellStyle name="Normal 3 2 3 4 3 5" xfId="2097" xr:uid="{00000000-0005-0000-0000-000012020000}"/>
    <cellStyle name="Normal 3 2 3 4 3 5 2" xfId="4670" xr:uid="{C7488697-347C-4027-9144-3C9AC3B4D98F}"/>
    <cellStyle name="Normal 3 2 3 4 3 5 3" xfId="30177" xr:uid="{72FD9D08-8B3A-4237-9D8B-137B965D383B}"/>
    <cellStyle name="Normal 3 2 3 4 3 5 3 2" xfId="31321" xr:uid="{45EA9506-8E31-4B6C-9642-21F6D94811EA}"/>
    <cellStyle name="Normal 3 2 3 4 3 5 4" xfId="31517" xr:uid="{57B4B3E7-6D59-438C-A24A-74EBC3100FE4}"/>
    <cellStyle name="Normal 3 2 3 4 3 6" xfId="3959" xr:uid="{D1FAA155-8172-43EB-ACF9-9A7AA25E3D6E}"/>
    <cellStyle name="Normal 3 2 3 4 3 6 2" xfId="4782" xr:uid="{8A9EA233-ABD3-42E4-B860-F2A4E0132FC1}"/>
    <cellStyle name="Normal 3 2 3 4 3 6 3" xfId="30298" xr:uid="{81B67AB2-71E6-4678-8CF3-9987E9088F9B}"/>
    <cellStyle name="Normal 3 2 3 4 3 6 3 2" xfId="31441" xr:uid="{A98CF9BE-AAE6-4825-8E47-7EAA17C2BBF3}"/>
    <cellStyle name="Normal 3 2 3 4 3 6 4" xfId="31638" xr:uid="{AAEDCB10-67E7-4420-AA2F-0DDA1928FE65}"/>
    <cellStyle name="Normal 3 2 3 4 3 7" xfId="30119" xr:uid="{B13A17FC-0920-42D9-BFD0-704A408A0A4C}"/>
    <cellStyle name="Normal 3 2 3 4 3 7 2" xfId="30480" xr:uid="{10C38449-8AAA-4472-A41E-21A90DBA3EF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4 3 3" xfId="30239" xr:uid="{4F7F6943-EDBD-49B8-92F4-C7F6E5EFC9D8}"/>
    <cellStyle name="Normal 3 2 3 4 4 3 3 2" xfId="31382" xr:uid="{7D216875-FD6D-42D1-B93A-66F40255D01A}"/>
    <cellStyle name="Normal 3 2 3 4 4 3 4" xfId="31579" xr:uid="{E9786FEF-20D7-44D2-9C67-93A7FB8E137B}"/>
    <cellStyle name="Normal 3 2 3 4 5" xfId="2096" xr:uid="{00000000-0005-0000-0000-000010020000}"/>
    <cellStyle name="Normal 3 2 3 4 5 2" xfId="3777" xr:uid="{8B0DC8D1-7DE9-4171-A63D-3B65DE7CC539}"/>
    <cellStyle name="Normal 3 2 3 4 5 3" xfId="30176" xr:uid="{92251D01-4C43-436B-89CC-A84B9DD25DD4}"/>
    <cellStyle name="Normal 3 2 3 4 5 3 2" xfId="31320" xr:uid="{FCE2C500-F43A-4375-A00C-E81F083CEF3F}"/>
    <cellStyle name="Normal 3 2 3 4 5 4" xfId="31516" xr:uid="{EB794679-BCC2-4055-AC27-37AACFDD1FB4}"/>
    <cellStyle name="Normal 3 2 3 4 6" xfId="3958" xr:uid="{C6836599-ECCD-4EBB-AA38-ABF0279C67FA}"/>
    <cellStyle name="Normal 3 2 3 4 6 2" xfId="4747" xr:uid="{E32033F8-C2D4-4D9A-8197-D59BB0805FFB}"/>
    <cellStyle name="Normal 3 2 3 4 6 3" xfId="30297" xr:uid="{D8F87D88-0F19-481C-A1CC-3146338754DB}"/>
    <cellStyle name="Normal 3 2 3 4 6 3 2" xfId="31440" xr:uid="{B4A69638-323B-49E7-90F5-90FE0D97664A}"/>
    <cellStyle name="Normal 3 2 3 4 6 4" xfId="31637" xr:uid="{7FD9D19C-1E53-40EA-BF81-22379F781951}"/>
    <cellStyle name="Normal 3 2 3 4 7" xfId="30118" xr:uid="{2902EA16-525C-4490-96D7-08F0557F0425}"/>
    <cellStyle name="Normal 3 2 3 4 7 2" xfId="30479" xr:uid="{DF6E23B2-6945-41B0-8306-2F702DBA91A9}"/>
    <cellStyle name="Normal 3 2 3 5" xfId="2065" xr:uid="{00000000-0005-0000-0000-000003020000}"/>
    <cellStyle name="Normal 3 2 3 5 2" xfId="4736" xr:uid="{1DEEA62F-24B4-4396-B677-5B3167946642}"/>
    <cellStyle name="Normal 3 2 3 5 3" xfId="30164" xr:uid="{75BDF039-D1D0-4720-91AF-54BBB162394D}"/>
    <cellStyle name="Normal 3 2 3 5 3 2" xfId="30481" xr:uid="{7C8CED2E-CFB8-4B18-9B98-486CBBF1CEE6}"/>
    <cellStyle name="Normal 3 2 3 5 4" xfId="31504" xr:uid="{D2C494B6-B581-4571-B629-4078CCA1DF19}"/>
    <cellStyle name="Normal 3 2 3 6" xfId="30110" xr:uid="{2DA27080-57C7-488E-9E66-228C66F3BB6F}"/>
    <cellStyle name="Normal 3 2 3 6 2" xfId="30469"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3 3 3" xfId="30240" xr:uid="{FB3B0704-45A1-4B1D-8FF2-DBF25C1101E3}"/>
    <cellStyle name="Normal 3 2 4 3 2 3 3 3 2" xfId="31383" xr:uid="{C389EE42-3048-406A-ACE1-5B5798D31786}"/>
    <cellStyle name="Normal 3 2 4 3 2 3 3 4" xfId="31580" xr:uid="{E69F89CA-AEBA-4937-8B6F-1B0F7B1F1450}"/>
    <cellStyle name="Normal 3 2 4 3 2 4" xfId="23425" xr:uid="{F5F16304-98F9-4382-9EBD-05DA6A2307A4}"/>
    <cellStyle name="Normal 3 2 4 3 3" xfId="885" xr:uid="{00000000-0005-0000-0000-000027050000}"/>
    <cellStyle name="Normal 3 2 4 3 4" xfId="2922" xr:uid="{00000000-0005-0000-0000-00002A050000}"/>
    <cellStyle name="Normal 3 2 4 3 4 2" xfId="31285" xr:uid="{C5493F1B-7833-429B-A3F9-F86186048626}"/>
    <cellStyle name="Normal 3 2 4 3 5" xfId="2099" xr:uid="{00000000-0005-0000-0000-000016020000}"/>
    <cellStyle name="Normal 3 2 4 3 5 2" xfId="4685" xr:uid="{06BFEBE3-1397-400F-9E69-D60195609A34}"/>
    <cellStyle name="Normal 3 2 4 3 5 3" xfId="30179" xr:uid="{CAF84CE8-A6AE-4653-8439-E2C2CC100971}"/>
    <cellStyle name="Normal 3 2 4 3 5 3 2" xfId="31323" xr:uid="{CD2BA927-620B-4490-8DBC-65DFEFB5E7E2}"/>
    <cellStyle name="Normal 3 2 4 3 5 4" xfId="31519" xr:uid="{F7EE645A-A73D-47E9-8833-528052C962F3}"/>
    <cellStyle name="Normal 3 2 4 3 6" xfId="3962" xr:uid="{C9BE7447-0E91-41CB-9714-02F1C566D84A}"/>
    <cellStyle name="Normal 3 2 4 3 6 2" xfId="4786" xr:uid="{0C195683-FC3A-4228-8CFA-81C976438B43}"/>
    <cellStyle name="Normal 3 2 4 3 6 3" xfId="30300" xr:uid="{5B46428E-4B5D-4956-93B7-0F396B73A2B2}"/>
    <cellStyle name="Normal 3 2 4 3 6 3 2" xfId="31443" xr:uid="{5A6B4B77-3513-4B99-8042-BE10B0FA72A0}"/>
    <cellStyle name="Normal 3 2 4 3 6 4" xfId="31640" xr:uid="{B3547189-4D1A-4E73-AD27-78C5227CE173}"/>
    <cellStyle name="Normal 3 2 4 3 7" xfId="30121" xr:uid="{2FC8C8CB-77C8-4CE3-9500-8BBF0E8D3D67}"/>
    <cellStyle name="Normal 3 2 4 3 7 2" xfId="30483" xr:uid="{FF9CD143-3DC5-4E78-9669-CDD5E69991DD}"/>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2 3 3" xfId="30383" xr:uid="{EAB09D60-EC65-4583-A401-605E05C9795F}"/>
    <cellStyle name="Normal 3 2 4 4 2 3 4" xfId="30370" xr:uid="{EC861FD9-BC0C-408C-9531-DE32A58E2953}"/>
    <cellStyle name="Normal 3 2 4 4 2 3 4 2" xfId="31709" xr:uid="{3FB41312-390E-4923-8C3C-F8147726A4F3}"/>
    <cellStyle name="Normal 3 2 4 4 2 4" xfId="30353" xr:uid="{C34059E2-DD63-4FD3-8EEB-54B190A38F45}"/>
    <cellStyle name="Normal 3 2 4 4 2 4 2" xfId="31695" xr:uid="{6DCD7FB8-B5FD-4C77-BBC6-EAED650E4CF3}"/>
    <cellStyle name="Normal 3 2 4 4 3" xfId="24726" xr:uid="{154F7FD8-B3F3-4487-878D-5A0175DAC264}"/>
    <cellStyle name="Normal 3 2 4 5" xfId="2098" xr:uid="{00000000-0005-0000-0000-000014020000}"/>
    <cellStyle name="Normal 3 2 4 5 2" xfId="4644" xr:uid="{3EC2113D-E49B-4038-9F23-778F9B5DB2AD}"/>
    <cellStyle name="Normal 3 2 4 5 3" xfId="30178" xr:uid="{8EA82334-E7EE-4E69-990C-4DEAF38099AA}"/>
    <cellStyle name="Normal 3 2 4 5 3 2" xfId="31322" xr:uid="{E9CBBCA5-54AD-468F-B466-AB0737888486}"/>
    <cellStyle name="Normal 3 2 4 5 4" xfId="31518" xr:uid="{B5FE814E-E042-40D9-B41A-A129B9C70AF7}"/>
    <cellStyle name="Normal 3 2 4 6" xfId="3961" xr:uid="{7B02E248-334A-4390-803D-03A9529B2562}"/>
    <cellStyle name="Normal 3 2 4 6 2" xfId="4815" xr:uid="{2DE6B781-6A0F-4C4A-A762-5BA32CF9F8AB}"/>
    <cellStyle name="Normal 3 2 4 6 3" xfId="30299" xr:uid="{DD7F06BC-48FB-45F1-B5D9-2F7DC116529F}"/>
    <cellStyle name="Normal 3 2 4 6 3 2" xfId="31442" xr:uid="{F10D9DC9-263D-4EE8-996D-1DD37EFF76EA}"/>
    <cellStyle name="Normal 3 2 4 6 4" xfId="31639" xr:uid="{BCC20E6B-1DD8-47F1-B716-180F52FE094F}"/>
    <cellStyle name="Normal 3 2 4 7" xfId="30120" xr:uid="{2CF31ED3-BF8A-4420-A35A-63A9374EE9CB}"/>
    <cellStyle name="Normal 3 2 4 7 2" xfId="30482" xr:uid="{E8D1DD0B-859F-4702-9615-4F14D8E78C95}"/>
    <cellStyle name="Normal 3 2 5" xfId="29569" xr:uid="{750150B5-C7CA-4EA6-BA0D-6C0AEF29E2A9}"/>
    <cellStyle name="Normal 3 2 5 2" xfId="29628" xr:uid="{FC40ABBD-3EDE-4371-9FF9-A208F204AC39}"/>
    <cellStyle name="Normal 3 2 5 2 2" xfId="31248" xr:uid="{F12AF8C4-3DE1-4158-AA8E-7806F3A8EF51}"/>
    <cellStyle name="Normal 3 2 5 2 3" xfId="30465" xr:uid="{A19572E5-C2FE-4995-B8C9-236F90541CCE}"/>
    <cellStyle name="Normal 3 2 5 3" xfId="29598" xr:uid="{4BE0FB2A-CFA3-46C2-A6F3-5BD4CCDE876F}"/>
    <cellStyle name="Normal 3 2 5 3 2" xfId="29642" xr:uid="{012C5423-63EC-45C8-AB0D-9143CDABBBAF}"/>
    <cellStyle name="Normal 3 2 5 3 3" xfId="30384" xr:uid="{61D53CD0-CA5E-4F77-91D4-46F773F8DF85}"/>
    <cellStyle name="Normal 3 2 5 3 4" xfId="30371" xr:uid="{901B8119-F76A-44E0-936C-BA78095F8F22}"/>
    <cellStyle name="Normal 3 2 5 3 4 2" xfId="31710" xr:uid="{48E12EBD-4D36-46FA-BCC1-A806C8B17EDF}"/>
    <cellStyle name="Normal 3 2 5 4" xfId="29632" xr:uid="{B70E0C93-0F24-4A65-9A4C-6AA94B1973D9}"/>
    <cellStyle name="Normal 3 2 5 5" xfId="30354" xr:uid="{8D54E739-13BE-4332-8917-3C2D88CE836D}"/>
    <cellStyle name="Normal 3 2 5 5 2" xfId="31242" xr:uid="{93394BE0-19B6-4E50-8418-A98C9A434D03}"/>
    <cellStyle name="Normal 3 2 5 5 3" xfId="31696" xr:uid="{59429AA2-65FA-427B-BCCC-AF076B796573}"/>
    <cellStyle name="Normal 3 2 6" xfId="30107" xr:uid="{E75C1CB2-D09F-4E20-9707-91B0AD896C89}"/>
    <cellStyle name="Normal 3 2 6 2" xfId="31493" xr:uid="{75618FDA-0DC1-449E-A37B-B4C7EE151DBA}"/>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2 5" xfId="30031" xr:uid="{69245435-96EF-48AD-A85F-F3C086021E6B}"/>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3 3 3" xfId="30241" xr:uid="{CA1835E3-D7CA-494D-AA80-1B1149D5AFB8}"/>
    <cellStyle name="Normal 5 2 2 3 3 2 3 2 3 3 3 2" xfId="31384" xr:uid="{887E578E-D69D-402D-8C71-0EB314923E1C}"/>
    <cellStyle name="Normal 5 2 2 3 3 2 3 2 3 3 4" xfId="31581" xr:uid="{92D8B8E4-BB12-424E-9790-D21F8131DC73}"/>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4 2" xfId="31295" xr:uid="{78CA0B19-A34B-4E31-AA24-2A14D9E7C4D2}"/>
    <cellStyle name="Normal 5 2 2 3 3 2 3 5" xfId="2101" xr:uid="{00000000-0005-0000-0000-000062020000}"/>
    <cellStyle name="Normal 5 2 2 3 3 2 3 5 2" xfId="4645" xr:uid="{DCF2241D-14ED-485A-9D65-B2AB943923E7}"/>
    <cellStyle name="Normal 5 2 2 3 3 2 3 5 3" xfId="30181" xr:uid="{A412684C-6109-4521-B609-EE02EEB536F2}"/>
    <cellStyle name="Normal 5 2 2 3 3 2 3 5 3 2" xfId="31325" xr:uid="{B0044842-2681-4637-80B7-F8CD98CD6A4C}"/>
    <cellStyle name="Normal 5 2 2 3 3 2 3 5 4" xfId="31521" xr:uid="{F88276D7-3241-416D-82B9-264DD5195C56}"/>
    <cellStyle name="Normal 5 2 2 3 3 2 3 6" xfId="4000" xr:uid="{F1B4F0B9-FD33-4680-A501-B9D0765C51F9}"/>
    <cellStyle name="Normal 5 2 2 3 3 2 3 6 2" xfId="4694" xr:uid="{87C651C8-4B39-4467-81FB-F4E1577DF4A5}"/>
    <cellStyle name="Normal 5 2 2 3 3 2 3 6 3" xfId="30302" xr:uid="{20D658DA-AA9C-4B8A-88DB-4A53FA3E1566}"/>
    <cellStyle name="Normal 5 2 2 3 3 2 3 6 3 2" xfId="31445" xr:uid="{8335C654-6A5B-43B0-9BF5-99B5E4D6EAF0}"/>
    <cellStyle name="Normal 5 2 2 3 3 2 3 6 4" xfId="31642" xr:uid="{648E6EA8-0CB8-4625-96BD-1713085C6150}"/>
    <cellStyle name="Normal 5 2 2 3 3 2 3 7" xfId="30123" xr:uid="{DAC80EA3-45F7-49F1-A349-239CC3856162}"/>
    <cellStyle name="Normal 5 2 2 3 3 2 3 7 2" xfId="30485" xr:uid="{207BB286-D44A-4530-97B5-78C32E75393D}"/>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4 3 3 3" xfId="30385" xr:uid="{869F3D5D-AE97-4CC5-B41A-A19DC4D969BE}"/>
    <cellStyle name="Normal 5 2 2 3 3 2 4 3 3 4" xfId="30372" xr:uid="{5CC7FCC2-30E8-4DE4-8C04-E4F3FF779ED6}"/>
    <cellStyle name="Normal 5 2 2 3 3 2 4 3 3 4 2" xfId="31711" xr:uid="{97349D98-A108-4282-8CFA-A793557F04C8}"/>
    <cellStyle name="Normal 5 2 2 3 3 2 4 3 4" xfId="30355" xr:uid="{1C60EA9A-684E-4679-89C8-749CEAB253C5}"/>
    <cellStyle name="Normal 5 2 2 3 3 2 4 3 4 2" xfId="31697" xr:uid="{AD204089-4C71-4050-991D-38E2B324F7EB}"/>
    <cellStyle name="Normal 5 2 2 3 3 2 5" xfId="2100" xr:uid="{00000000-0005-0000-0000-000060020000}"/>
    <cellStyle name="Normal 5 2 2 3 3 2 5 2" xfId="4664" xr:uid="{456E6ACB-B92B-4E09-90D7-9887AC9A6356}"/>
    <cellStyle name="Normal 5 2 2 3 3 2 5 3" xfId="30180" xr:uid="{949196C8-26F0-48F8-A360-5C93471FB753}"/>
    <cellStyle name="Normal 5 2 2 3 3 2 5 3 2" xfId="31324" xr:uid="{1776B697-3D7A-44A6-8CF4-26DCA157D5FD}"/>
    <cellStyle name="Normal 5 2 2 3 3 2 5 4" xfId="31520" xr:uid="{BEF860A1-5D07-4575-A886-606466C1C1D9}"/>
    <cellStyle name="Normal 5 2 2 3 3 2 6" xfId="3999" xr:uid="{A738EDEF-3EA0-4135-885D-6506E619A596}"/>
    <cellStyle name="Normal 5 2 2 3 3 2 6 2" xfId="4813" xr:uid="{54779593-FE24-451B-9985-E9D706451F82}"/>
    <cellStyle name="Normal 5 2 2 3 3 2 6 3" xfId="30301" xr:uid="{6891DA91-5722-4BAC-8C6B-FDD9DC564F07}"/>
    <cellStyle name="Normal 5 2 2 3 3 2 6 3 2" xfId="31444" xr:uid="{6A366D88-F890-46E2-BB04-E1D17258EF3B}"/>
    <cellStyle name="Normal 5 2 2 3 3 2 6 4" xfId="31641" xr:uid="{06A84B95-836D-4AEB-8DAA-809DFA91FB68}"/>
    <cellStyle name="Normal 5 2 2 3 3 2 7" xfId="30122" xr:uid="{16F6B502-50DE-40DF-90B1-0876CC1A1C94}"/>
    <cellStyle name="Normal 5 2 2 3 3 2 7 2" xfId="30484"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2 2" xfId="30089" xr:uid="{2B878A51-CD5F-4DE5-B930-3F48D284360B}"/>
    <cellStyle name="Normal 5 2 2 3 3 4 2 2 2 3" xfId="3718" xr:uid="{00000000-0005-0000-0000-000047050000}"/>
    <cellStyle name="Normal 5 2 2 3 3 4 2 2 2 3 2" xfId="4814" xr:uid="{A9DAC7E2-553D-4565-B80F-940B97A51BE8}"/>
    <cellStyle name="Normal 5 2 2 3 3 4 2 2 2 3 3" xfId="30242" xr:uid="{BA581B0B-DADD-427E-9227-F1A4995BB8C9}"/>
    <cellStyle name="Normal 5 2 2 3 3 4 2 2 2 3 3 2" xfId="31385" xr:uid="{D3E5510B-31A3-4A73-B547-9B3F2D2B326B}"/>
    <cellStyle name="Normal 5 2 2 3 3 4 2 2 2 3 4" xfId="31582" xr:uid="{21BABE29-A0ED-45DF-9708-DEE6E0C6E1A6}"/>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4 3" xfId="30183" xr:uid="{9A0870E9-F2F2-44FB-8B46-C48A4968FEEF}"/>
    <cellStyle name="Normal 5 2 2 3 3 4 2 3 4 3 2" xfId="31327" xr:uid="{CF04E88C-F7B3-4D7A-9717-FD9ACBD6475E}"/>
    <cellStyle name="Normal 5 2 2 3 3 4 2 3 4 4" xfId="31523" xr:uid="{A111558E-E85F-4251-9D3B-B86A6E2852FF}"/>
    <cellStyle name="Normal 5 2 2 3 3 4 2 3 5" xfId="25791" xr:uid="{BE81E2B3-54B5-44DA-A7B7-DF27FBF44B0E}"/>
    <cellStyle name="Normal 5 2 2 3 3 4 2 3 6" xfId="30535" xr:uid="{6AF04956-A4AA-40F2-9013-C6A327256590}"/>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4 2" xfId="31289" xr:uid="{DEB5B321-0F2A-4419-A5CA-930B6F07E2F7}"/>
    <cellStyle name="Normal 5 2 2 3 3 4 5" xfId="2102" xr:uid="{00000000-0005-0000-0000-000065020000}"/>
    <cellStyle name="Normal 5 2 2 3 3 4 5 2" xfId="3790" xr:uid="{BC5A38D1-BFF3-476A-8A69-EA1EE0617EC6}"/>
    <cellStyle name="Normal 5 2 2 3 3 4 5 3" xfId="30182" xr:uid="{5C24DA68-97CD-49FE-802F-E259FD9B70A3}"/>
    <cellStyle name="Normal 5 2 2 3 3 4 5 3 2" xfId="31326" xr:uid="{79426398-3EAD-4E7A-9356-7A768B6FCB74}"/>
    <cellStyle name="Normal 5 2 2 3 3 4 5 4" xfId="31522" xr:uid="{3AC3627F-72DF-4B18-B008-B92A5C21CB5D}"/>
    <cellStyle name="Normal 5 2 2 3 3 4 6" xfId="4001" xr:uid="{D8FD9E04-9092-4C4B-A910-C73C5CD42691}"/>
    <cellStyle name="Normal 5 2 2 3 3 4 6 2" xfId="4693" xr:uid="{E279391E-A262-4102-8448-E71B06C35C79}"/>
    <cellStyle name="Normal 5 2 2 3 3 4 6 3" xfId="30303" xr:uid="{A30F632E-33C2-4D26-936D-ECDA03E22F6E}"/>
    <cellStyle name="Normal 5 2 2 3 3 4 6 3 2" xfId="31446" xr:uid="{164E3A5C-7416-44FC-8177-DC798DF6E6A0}"/>
    <cellStyle name="Normal 5 2 2 3 3 4 6 4" xfId="31643" xr:uid="{B9006B00-B933-4FB1-A35A-D7221D1C0512}"/>
    <cellStyle name="Normal 5 2 2 3 3 4 7" xfId="30124" xr:uid="{703E38E7-8BA4-47CE-A103-8E02D7643E7A}"/>
    <cellStyle name="Normal 5 2 2 3 3 4 7 2" xfId="30486" xr:uid="{2C6C969A-844E-4616-8573-0FAFBA4D69CF}"/>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3 4" xfId="30243" xr:uid="{10F24001-7CC0-44EC-B648-411E63A266B9}"/>
    <cellStyle name="Normal 5 2 2 3 3 5 3 4 2" xfId="31386" xr:uid="{B9C0C66D-8676-4A44-BA99-B9C8122368E0}"/>
    <cellStyle name="Normal 5 2 2 3 3 5 3 5" xfId="31583" xr:uid="{747A6EBE-5AA8-4D25-B6CA-2B8E86458B98}"/>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3 3 3" xfId="30244" xr:uid="{0B60F80B-7368-4D89-BA1E-AC6E4192ADD4}"/>
    <cellStyle name="Normal 5 2 2 3 4 3 2 3 3 3 2" xfId="31387" xr:uid="{6980F92F-2E8D-4F9E-B82F-A0952100F3DD}"/>
    <cellStyle name="Normal 5 2 2 3 4 3 2 3 3 4" xfId="31584" xr:uid="{7B6E9149-EDD8-47F2-8D5F-A2FC9635B763}"/>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4 2" xfId="31273" xr:uid="{48413553-C1B7-4B8D-A3C6-C8BF89975138}"/>
    <cellStyle name="Normal 5 2 2 3 4 3 5" xfId="2105" xr:uid="{00000000-0005-0000-0000-00006C020000}"/>
    <cellStyle name="Normal 5 2 2 3 4 3 5 2" xfId="4052" xr:uid="{49B8B7A8-4856-40A4-A58F-9BFE37881BD3}"/>
    <cellStyle name="Normal 5 2 2 3 4 3 5 3" xfId="30185" xr:uid="{A70DBE0C-D5CA-4EAB-A3CA-07F95394E9AE}"/>
    <cellStyle name="Normal 5 2 2 3 4 3 5 3 2" xfId="31329" xr:uid="{490372D4-432A-4B6E-B243-E866D76B8184}"/>
    <cellStyle name="Normal 5 2 2 3 4 3 5 4" xfId="31525" xr:uid="{90AC1405-FE79-424A-BC37-FF05E9503406}"/>
    <cellStyle name="Normal 5 2 2 3 4 3 6" xfId="4003" xr:uid="{2E9BA179-24FF-4822-9D6C-F2734EFD2CB0}"/>
    <cellStyle name="Normal 5 2 2 3 4 3 6 2" xfId="4803" xr:uid="{2387F2B7-3B47-4789-BF4E-B979001A8FAA}"/>
    <cellStyle name="Normal 5 2 2 3 4 3 6 3" xfId="30305" xr:uid="{5726D493-8CED-4265-A434-DFD8EB311CD3}"/>
    <cellStyle name="Normal 5 2 2 3 4 3 6 3 2" xfId="31448" xr:uid="{FB181689-6E48-4E44-96B3-385555CE579C}"/>
    <cellStyle name="Normal 5 2 2 3 4 3 6 4" xfId="31645" xr:uid="{0067E494-22D7-4B3A-984D-B426336F4E2D}"/>
    <cellStyle name="Normal 5 2 2 3 4 3 7" xfId="30126" xr:uid="{902DB47F-C143-433C-8E02-ECCFBB8FA346}"/>
    <cellStyle name="Normal 5 2 2 3 4 3 7 2" xfId="30488" xr:uid="{56017849-602A-438E-96E0-4DE9B6F02764}"/>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4 3 3" xfId="30245" xr:uid="{EE5ADEA2-84D4-4505-87AE-A6C270C3F801}"/>
    <cellStyle name="Normal 5 2 2 3 4 4 3 3 2" xfId="31388" xr:uid="{DE289E50-B422-42E4-BB23-771C03B0FE6E}"/>
    <cellStyle name="Normal 5 2 2 3 4 4 3 4" xfId="31585" xr:uid="{8C678CD5-606D-4C9C-A7A2-159D864DB7F7}"/>
    <cellStyle name="Normal 5 2 2 3 4 5" xfId="2104" xr:uid="{00000000-0005-0000-0000-00006A020000}"/>
    <cellStyle name="Normal 5 2 2 3 4 5 2" xfId="4658" xr:uid="{67E9FDA9-5A2B-445D-B40D-93E8A98A8238}"/>
    <cellStyle name="Normal 5 2 2 3 4 5 3" xfId="30184" xr:uid="{4CB0E304-139B-42D7-9A87-E169EFE7D601}"/>
    <cellStyle name="Normal 5 2 2 3 4 5 3 2" xfId="31328" xr:uid="{0F5135EB-14E6-42DE-B2B0-75C666FB0A17}"/>
    <cellStyle name="Normal 5 2 2 3 4 5 4" xfId="31524" xr:uid="{E4FC8698-639F-4C7B-A547-7219F1D50986}"/>
    <cellStyle name="Normal 5 2 2 3 4 6" xfId="4002" xr:uid="{483D2F10-7048-47B5-8EC8-C27C7ED5C5D2}"/>
    <cellStyle name="Normal 5 2 2 3 4 6 2" xfId="4720" xr:uid="{9099B238-0B4B-4E4D-B266-C731E14F65F2}"/>
    <cellStyle name="Normal 5 2 2 3 4 6 3" xfId="30304" xr:uid="{CE79C3A2-8FAA-47C3-A986-94ABFF393284}"/>
    <cellStyle name="Normal 5 2 2 3 4 6 3 2" xfId="31447" xr:uid="{6D797409-02BE-47A8-973D-58729081A7B3}"/>
    <cellStyle name="Normal 5 2 2 3 4 6 4" xfId="31644" xr:uid="{F8C769A2-8633-48D8-9C86-DFE6F04F67C4}"/>
    <cellStyle name="Normal 5 2 2 3 4 7" xfId="30125" xr:uid="{920D9317-59AD-4444-9F3B-B0AB3DA1419C}"/>
    <cellStyle name="Normal 5 2 2 3 4 7 2" xfId="30487" xr:uid="{2D2D5388-0491-48DD-9BA0-7F231209010E}"/>
    <cellStyle name="Normal 5 2 2 3 5" xfId="2066" xr:uid="{00000000-0005-0000-0000-00005D020000}"/>
    <cellStyle name="Normal 5 2 2 3 5 2" xfId="4743" xr:uid="{D9BCE5B0-F41F-41F6-A6AC-41E5B78235A9}"/>
    <cellStyle name="Normal 5 2 2 3 5 3" xfId="30165" xr:uid="{F6DDC9EB-CD6C-4D04-8F67-4FD996169366}"/>
    <cellStyle name="Normal 5 2 2 3 5 3 2" xfId="30489" xr:uid="{063E2B6E-8838-4EF2-91BA-1A4AB6C209F2}"/>
    <cellStyle name="Normal 5 2 2 3 5 4" xfId="31505" xr:uid="{4C9C7E84-AA75-41E2-BFB1-21A740FAD8B6}"/>
    <cellStyle name="Normal 5 2 2 3 6" xfId="30102" xr:uid="{93BD7124-346B-4FA7-9E75-822A18739E86}"/>
    <cellStyle name="Normal 5 2 2 3 6 2" xfId="30470"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3 3 3" xfId="30246" xr:uid="{A9BCBA25-83A3-4A30-9CD3-15C108FB8C79}"/>
    <cellStyle name="Normal 5 2 2 4 3 2 3 3 3 2" xfId="31389" xr:uid="{05EB7F35-34C6-4A04-A0F4-C81EF4E61930}"/>
    <cellStyle name="Normal 5 2 2 4 3 2 3 3 4" xfId="31586" xr:uid="{75B07DF1-2E2E-4D26-A331-293EB1A84567}"/>
    <cellStyle name="Normal 5 2 2 4 3 2 4" xfId="24569" xr:uid="{CA10D6C3-1290-4ABF-AABF-26E17988ED1A}"/>
    <cellStyle name="Normal 5 2 2 4 3 3" xfId="1085" xr:uid="{00000000-0005-0000-0000-0000F5050000}"/>
    <cellStyle name="Normal 5 2 2 4 3 4" xfId="2951" xr:uid="{00000000-0005-0000-0000-0000E8060000}"/>
    <cellStyle name="Normal 5 2 2 4 3 4 2" xfId="31276" xr:uid="{5827531A-151D-490E-B9CC-5F64E61F31DF}"/>
    <cellStyle name="Normal 5 2 2 4 3 5" xfId="2107" xr:uid="{00000000-0005-0000-0000-000070020000}"/>
    <cellStyle name="Normal 5 2 2 4 3 5 2" xfId="4629" xr:uid="{CB491582-F2CB-4E36-BE6E-EFC681D7156D}"/>
    <cellStyle name="Normal 5 2 2 4 3 5 3" xfId="30187" xr:uid="{3AAE0EAE-E8B5-495C-B313-D9EF9D9CAB64}"/>
    <cellStyle name="Normal 5 2 2 4 3 5 3 2" xfId="31331" xr:uid="{0267AC5B-64C6-4486-ADCE-246F465FDD47}"/>
    <cellStyle name="Normal 5 2 2 4 3 5 4" xfId="31527" xr:uid="{9CB041FA-68C5-4343-A51A-DA27C8958F9D}"/>
    <cellStyle name="Normal 5 2 2 4 3 6" xfId="4005" xr:uid="{D558FD0F-23C1-46DD-B9F0-9F8795729785}"/>
    <cellStyle name="Normal 5 2 2 4 3 6 2" xfId="4712" xr:uid="{B120F520-B966-4AD5-8EBE-409F270073F9}"/>
    <cellStyle name="Normal 5 2 2 4 3 6 3" xfId="30307" xr:uid="{699D5CA2-FACA-4377-99AD-77942E973491}"/>
    <cellStyle name="Normal 5 2 2 4 3 6 3 2" xfId="31450" xr:uid="{5F533371-818D-4244-ABD4-7A17DD389363}"/>
    <cellStyle name="Normal 5 2 2 4 3 6 4" xfId="31647" xr:uid="{EB53F69C-BF68-4DCA-85B3-F9FB5F32E27C}"/>
    <cellStyle name="Normal 5 2 2 4 3 7" xfId="30128" xr:uid="{BDE27110-9B13-48B7-8653-B497F720F538}"/>
    <cellStyle name="Normal 5 2 2 4 3 7 2" xfId="30491" xr:uid="{FD9D9EF5-F197-45A3-BC3A-5650DE888412}"/>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4 3 3" xfId="30247" xr:uid="{33C48EDD-9586-4230-8BA4-66265587F273}"/>
    <cellStyle name="Normal 5 2 2 4 4 3 3 2" xfId="31390" xr:uid="{922174FC-994D-4960-94F6-152FE500B889}"/>
    <cellStyle name="Normal 5 2 2 4 4 3 4" xfId="31587" xr:uid="{E291B842-5ED4-4126-8BEA-A2175FDD78C9}"/>
    <cellStyle name="Normal 5 2 2 4 5" xfId="2106" xr:uid="{00000000-0005-0000-0000-00006E020000}"/>
    <cellStyle name="Normal 5 2 2 4 5 2" xfId="4678" xr:uid="{1C1F360D-C6E5-496D-8E0B-7C61EF688A4B}"/>
    <cellStyle name="Normal 5 2 2 4 5 3" xfId="30186" xr:uid="{2FA02E78-E05B-4D87-8A46-DB8A8ADCC86C}"/>
    <cellStyle name="Normal 5 2 2 4 5 3 2" xfId="31330" xr:uid="{FBB927C5-8BB1-4180-BA69-EEF312036142}"/>
    <cellStyle name="Normal 5 2 2 4 5 4" xfId="31526" xr:uid="{8FFD126D-2DEA-4100-A5CD-7641C553E7A8}"/>
    <cellStyle name="Normal 5 2 2 4 6" xfId="4004" xr:uid="{487C8B09-2829-42FC-9B86-25DB3AB10663}"/>
    <cellStyle name="Normal 5 2 2 4 6 2" xfId="4776" xr:uid="{C7B64242-53F0-4D37-B483-14A3329CCC0F}"/>
    <cellStyle name="Normal 5 2 2 4 6 3" xfId="30306" xr:uid="{A106EA70-5CF5-4F4F-839A-1F540D6AFC82}"/>
    <cellStyle name="Normal 5 2 2 4 6 3 2" xfId="31449" xr:uid="{E6C509AA-8B5E-4123-B775-483D5B730539}"/>
    <cellStyle name="Normal 5 2 2 4 6 4" xfId="31646" xr:uid="{8920FE63-A71F-4725-A7D7-BA468668BA0F}"/>
    <cellStyle name="Normal 5 2 2 4 7" xfId="30127" xr:uid="{2236E3FF-3A86-4CD1-98F1-1886F111A065}"/>
    <cellStyle name="Normal 5 2 2 4 7 2" xfId="30490" xr:uid="{45FC10F0-4741-45B2-BDBE-913619A599F3}"/>
    <cellStyle name="Normal 5 2 2 5" xfId="29600" xr:uid="{51A7D0CB-4AEF-4815-897D-E9DF6C04761B}"/>
    <cellStyle name="Normal 5 2 2 5 2" xfId="29631" xr:uid="{4D46F027-DFAF-43F3-8432-E8ADA4FEF75B}"/>
    <cellStyle name="Normal 5 2 2 5 3" xfId="30356" xr:uid="{B88E4284-E474-4823-9891-BF93F08DC332}"/>
    <cellStyle name="Normal 5 2 2 5 3 2" xfId="30492" xr:uid="{31576F81-3AEC-4A0F-9C51-2A5DB1814C7E}"/>
    <cellStyle name="Normal 5 2 2 6" xfId="31497"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3 3 3" xfId="30248" xr:uid="{8E939996-71BD-47CE-9BF4-4ED640E9C488}"/>
    <cellStyle name="Normal 5 2 4 3 2 3 2 3 3 3 2" xfId="31391" xr:uid="{E5FDB7D8-82CC-42F9-B24A-1AB0B72AE30F}"/>
    <cellStyle name="Normal 5 2 4 3 2 3 2 3 3 4" xfId="31588" xr:uid="{169BD90C-78A7-48C8-8B4D-B8A3362C27BE}"/>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4 2" xfId="31277" xr:uid="{51508AF3-39AA-43A7-A514-BBE022261B7A}"/>
    <cellStyle name="Normal 5 2 4 3 2 3 5" xfId="2109" xr:uid="{00000000-0005-0000-0000-000079020000}"/>
    <cellStyle name="Normal 5 2 4 3 2 3 5 2" xfId="4628" xr:uid="{D9BC3CB2-5DA1-450C-BCAA-C84E226AB1E6}"/>
    <cellStyle name="Normal 5 2 4 3 2 3 5 3" xfId="30189" xr:uid="{2FCB911F-22F5-4527-8AEA-8BB8AA3518F0}"/>
    <cellStyle name="Normal 5 2 4 3 2 3 5 3 2" xfId="31333" xr:uid="{C304E2DA-C317-4027-B01C-219F31AF267C}"/>
    <cellStyle name="Normal 5 2 4 3 2 3 5 4" xfId="31529" xr:uid="{0DF2BB2A-E61A-4C92-BAFA-3A88549AEB66}"/>
    <cellStyle name="Normal 5 2 4 3 2 3 6" xfId="4007" xr:uid="{993A1062-C514-464B-A529-806C1AF30B6A}"/>
    <cellStyle name="Normal 5 2 4 3 2 3 6 2" xfId="4692" xr:uid="{C18C23D0-B407-4C1A-B972-7E83A621B743}"/>
    <cellStyle name="Normal 5 2 4 3 2 3 6 3" xfId="30309" xr:uid="{487F42B9-1B4B-44C3-988E-42342B8A86DF}"/>
    <cellStyle name="Normal 5 2 4 3 2 3 6 3 2" xfId="31452" xr:uid="{27CFB7E5-D04B-4E2D-9DC7-CDEAC6CF78C9}"/>
    <cellStyle name="Normal 5 2 4 3 2 3 6 4" xfId="31649" xr:uid="{4D303C41-AC8E-454A-A937-02A3DD263DCF}"/>
    <cellStyle name="Normal 5 2 4 3 2 3 7" xfId="30130" xr:uid="{83341974-E50B-44D0-9696-9A6A4FF79FC7}"/>
    <cellStyle name="Normal 5 2 4 3 2 3 7 2" xfId="30494" xr:uid="{62A7FCD7-3DD3-460C-A526-2E072EA83AC6}"/>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4 3 3 3" xfId="30386" xr:uid="{1139EB9C-6328-4471-8AA4-7F81A5EA54F4}"/>
    <cellStyle name="Normal 5 2 4 3 2 4 3 3 4" xfId="30373" xr:uid="{E276286F-A8BD-43EF-B465-B006F70E65A1}"/>
    <cellStyle name="Normal 5 2 4 3 2 4 3 3 4 2" xfId="31712" xr:uid="{71AE4F98-CC52-4A8A-914B-1B3A2FF29A1C}"/>
    <cellStyle name="Normal 5 2 4 3 2 4 3 4" xfId="30357" xr:uid="{BB7BBCD9-B969-4973-A8B6-6CB722F841E4}"/>
    <cellStyle name="Normal 5 2 4 3 2 4 3 4 2" xfId="31698" xr:uid="{F60ECDD6-7D39-47D2-80B0-FE4508F286D8}"/>
    <cellStyle name="Normal 5 2 4 3 2 5" xfId="2108" xr:uid="{00000000-0005-0000-0000-000077020000}"/>
    <cellStyle name="Normal 5 2 4 3 2 5 2" xfId="4633" xr:uid="{CE0C5B6A-2719-4A04-925F-57872C2DEC2B}"/>
    <cellStyle name="Normal 5 2 4 3 2 5 3" xfId="30188" xr:uid="{6A370297-6A41-4E24-B999-B6EBAA07B436}"/>
    <cellStyle name="Normal 5 2 4 3 2 5 3 2" xfId="31332" xr:uid="{966323EF-1FDA-4294-B815-716BB4BA52AC}"/>
    <cellStyle name="Normal 5 2 4 3 2 5 4" xfId="31528" xr:uid="{08096505-C56A-4159-AECA-7DFEAECA569B}"/>
    <cellStyle name="Normal 5 2 4 3 2 6" xfId="4006" xr:uid="{21BCC244-DE2D-4E05-B4CA-800C7ACB717D}"/>
    <cellStyle name="Normal 5 2 4 3 2 6 2" xfId="4807" xr:uid="{FE4BE598-DEBE-491E-8102-65FC12E0DC06}"/>
    <cellStyle name="Normal 5 2 4 3 2 6 3" xfId="30308" xr:uid="{F505CACC-2E7E-4908-B592-B7E4ACA029E0}"/>
    <cellStyle name="Normal 5 2 4 3 2 6 3 2" xfId="31451" xr:uid="{39A1DB0C-5820-4471-897E-0EF9158064D9}"/>
    <cellStyle name="Normal 5 2 4 3 2 6 4" xfId="31648" xr:uid="{5F240F98-984C-4E11-894B-FD68B60B2DC6}"/>
    <cellStyle name="Normal 5 2 4 3 2 7" xfId="30129" xr:uid="{C81275DE-CA30-40D7-AD33-FAB62E0FACED}"/>
    <cellStyle name="Normal 5 2 4 3 2 7 2" xfId="30493"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2 2" xfId="30090" xr:uid="{00FBE9D4-901D-40C4-AE9A-A01535727F0E}"/>
    <cellStyle name="Normal 5 2 4 3 4 2 2 2 3" xfId="3725" xr:uid="{00000000-0005-0000-0000-000077050000}"/>
    <cellStyle name="Normal 5 2 4 3 4 2 2 2 3 2" xfId="4698" xr:uid="{D86AE0E5-80AB-45CC-BB51-27009840DF19}"/>
    <cellStyle name="Normal 5 2 4 3 4 2 2 2 3 3" xfId="30249" xr:uid="{A5913D0B-F3AB-4685-B461-6789188CB0C7}"/>
    <cellStyle name="Normal 5 2 4 3 4 2 2 2 3 3 2" xfId="31392" xr:uid="{607078C3-D295-4A84-8F6C-C1F600B3DD7A}"/>
    <cellStyle name="Normal 5 2 4 3 4 2 2 2 3 4" xfId="31589" xr:uid="{A5395D31-9BC9-49DA-9AD2-437533C755D4}"/>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4 3" xfId="30191" xr:uid="{CFC6C10D-19C1-4175-B722-F9F6FF830FDB}"/>
    <cellStyle name="Normal 5 2 4 3 4 2 3 4 3 2" xfId="31335" xr:uid="{DE48491A-8E71-4D53-BF3A-74F36656ED66}"/>
    <cellStyle name="Normal 5 2 4 3 4 2 3 4 4" xfId="31531" xr:uid="{28552DF3-DBCC-498D-A367-6FA965B21C26}"/>
    <cellStyle name="Normal 5 2 4 3 4 2 3 5" xfId="25280" xr:uid="{C7B4FAF3-1BA0-45BB-BA6F-44260C736B84}"/>
    <cellStyle name="Normal 5 2 4 3 4 2 3 6" xfId="30536" xr:uid="{63E07DC7-F18F-4505-A38A-112CFA74FEBB}"/>
    <cellStyle name="Normal 5 2 4 3 4 2 4" xfId="23056" xr:uid="{C7716834-6B7F-4C7C-AB0F-D110ACFBAC7A}"/>
    <cellStyle name="Normal 5 2 4 3 4 3" xfId="1111" xr:uid="{00000000-0005-0000-0000-000012060000}"/>
    <cellStyle name="Normal 5 2 4 3 4 4" xfId="2954" xr:uid="{00000000-0005-0000-0000-0000FD060000}"/>
    <cellStyle name="Normal 5 2 4 3 4 4 2" xfId="31282" xr:uid="{853362D5-299F-4808-978A-B0AF91C9FCCD}"/>
    <cellStyle name="Normal 5 2 4 3 4 5" xfId="2110" xr:uid="{00000000-0005-0000-0000-00007C020000}"/>
    <cellStyle name="Normal 5 2 4 3 4 5 2" xfId="4639" xr:uid="{9499810A-4B41-448D-89FA-46D00AE72935}"/>
    <cellStyle name="Normal 5 2 4 3 4 5 3" xfId="30190" xr:uid="{13D06800-6809-4CE8-A6F4-CD71FDE8EAC6}"/>
    <cellStyle name="Normal 5 2 4 3 4 5 3 2" xfId="31334" xr:uid="{F5FBEC01-0219-4E30-92D7-6771A93AA2AE}"/>
    <cellStyle name="Normal 5 2 4 3 4 5 4" xfId="31530" xr:uid="{FACAD6D8-BE20-4E78-A39A-9835E1A36A9E}"/>
    <cellStyle name="Normal 5 2 4 3 4 6" xfId="4008" xr:uid="{F6561F36-B5FA-449D-8623-6523BDF6513B}"/>
    <cellStyle name="Normal 5 2 4 3 4 6 2" xfId="4820" xr:uid="{2C1739FD-A387-4815-9D44-5238B913A269}"/>
    <cellStyle name="Normal 5 2 4 3 4 6 3" xfId="30310" xr:uid="{E1453DD1-D0D4-41B1-96A4-D543CB7B3645}"/>
    <cellStyle name="Normal 5 2 4 3 4 6 3 2" xfId="31453" xr:uid="{58F3D4EC-46BD-4B36-8C1D-A3BFAD097151}"/>
    <cellStyle name="Normal 5 2 4 3 4 6 4" xfId="31650" xr:uid="{740B3970-8CB7-4886-90DB-201FFA1F7212}"/>
    <cellStyle name="Normal 5 2 4 3 4 7" xfId="30131" xr:uid="{0FF9C2E0-D12A-4ABC-95BB-3755B3F83C84}"/>
    <cellStyle name="Normal 5 2 4 3 4 7 2" xfId="30495" xr:uid="{FC91A448-0B30-4A6D-BA82-B1E29BB27650}"/>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3 4" xfId="30250" xr:uid="{E82F2118-577E-4536-B0CB-18761AB513DD}"/>
    <cellStyle name="Normal 5 2 4 3 5 3 4 2" xfId="31393" xr:uid="{AB0E8E94-3AAB-4649-AC96-B3051481793B}"/>
    <cellStyle name="Normal 5 2 4 3 5 3 5" xfId="31590" xr:uid="{A3F63B78-3266-4C42-90CB-09F9D2C3C287}"/>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3 3 3" xfId="30251" xr:uid="{3371D826-E6D0-4F85-B3CB-12EC5DC11E04}"/>
    <cellStyle name="Normal 5 2 4 4 3 2 3 3 3 2" xfId="31394" xr:uid="{9F866689-093F-47B5-BB7A-A67F81465E01}"/>
    <cellStyle name="Normal 5 2 4 4 3 2 3 3 4" xfId="31591" xr:uid="{DF05E4B7-CFDF-423C-9FBA-EF6B9FF57097}"/>
    <cellStyle name="Normal 5 2 4 4 3 2 4" xfId="24797" xr:uid="{868BB01E-4989-41C7-8624-51DC12DB0459}"/>
    <cellStyle name="Normal 5 2 4 4 3 3" xfId="1120" xr:uid="{00000000-0005-0000-0000-00001C060000}"/>
    <cellStyle name="Normal 5 2 4 4 3 4" xfId="2955" xr:uid="{00000000-0005-0000-0000-000003070000}"/>
    <cellStyle name="Normal 5 2 4 4 3 4 2" xfId="31272" xr:uid="{FA2917AE-C3BA-4BE1-A1E6-01DBDC065E54}"/>
    <cellStyle name="Normal 5 2 4 4 3 5" xfId="2113" xr:uid="{00000000-0005-0000-0000-000083020000}"/>
    <cellStyle name="Normal 5 2 4 4 3 5 2" xfId="3782" xr:uid="{D037D556-2DF5-490C-8D04-4D0D0B902C7F}"/>
    <cellStyle name="Normal 5 2 4 4 3 5 3" xfId="30193" xr:uid="{ADC3C70D-ACE5-4A69-B04D-15C35B0C6A21}"/>
    <cellStyle name="Normal 5 2 4 4 3 5 3 2" xfId="31337" xr:uid="{3649E89F-2542-4741-8FC6-5FCC29A22267}"/>
    <cellStyle name="Normal 5 2 4 4 3 5 4" xfId="31533" xr:uid="{8641E7A6-2611-4D56-836F-9152DD7762A5}"/>
    <cellStyle name="Normal 5 2 4 4 3 6" xfId="4010" xr:uid="{48584F99-0955-4DD2-8F83-B7B1E99DDE13}"/>
    <cellStyle name="Normal 5 2 4 4 3 6 2" xfId="4708" xr:uid="{05F490C6-261E-4F3C-99BE-89B9730F2236}"/>
    <cellStyle name="Normal 5 2 4 4 3 6 3" xfId="30312" xr:uid="{56E9FF0F-F58B-4D2E-A832-37CBBFB3815E}"/>
    <cellStyle name="Normal 5 2 4 4 3 6 3 2" xfId="31455" xr:uid="{A5973D2C-5654-4EBD-BEEE-E7F4FF14014D}"/>
    <cellStyle name="Normal 5 2 4 4 3 6 4" xfId="31652" xr:uid="{784DD7EA-AE1F-40B9-95A6-82033FC6AD60}"/>
    <cellStyle name="Normal 5 2 4 4 3 7" xfId="30133" xr:uid="{043D8D7C-0FB5-4B99-8C37-48CD2D0D46E8}"/>
    <cellStyle name="Normal 5 2 4 4 3 7 2" xfId="30497" xr:uid="{530030F0-59D0-4660-8567-AD5B7CB24B9B}"/>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4 3 3" xfId="30252" xr:uid="{E704B8BC-41EA-4454-AEA2-EF033FDE6340}"/>
    <cellStyle name="Normal 5 2 4 4 4 3 3 2" xfId="31395" xr:uid="{16EDD962-7E8E-4EA1-8369-937E3100EBBC}"/>
    <cellStyle name="Normal 5 2 4 4 4 3 4" xfId="31592" xr:uid="{EC278FCC-DA37-4F41-BA29-08FBF8957A8D}"/>
    <cellStyle name="Normal 5 2 4 4 5" xfId="1123" xr:uid="{00000000-0005-0000-0000-00001F060000}"/>
    <cellStyle name="Normal 5 2 4 4 5 2" xfId="4684" xr:uid="{00564EB2-1CAC-4E4B-B4B3-F5A40DFD44F8}"/>
    <cellStyle name="Normal 5 2 4 4 5 2 2" xfId="4824" xr:uid="{83E1FB17-2E9A-4803-B6F4-091CC3A05E18}"/>
    <cellStyle name="Normal 5 2 4 4 5 2 3" xfId="30350" xr:uid="{6DA91CAE-6F39-4002-B1F0-4B89033CE666}"/>
    <cellStyle name="Normal 5 2 4 4 5 2 3 2" xfId="31490" xr:uid="{383E5E58-7C91-413E-8FD2-3A67B7B19328}"/>
    <cellStyle name="Normal 5 2 4 4 5 2 4" xfId="31690" xr:uid="{20B02469-8862-47FA-AED8-8278520D8ED1}"/>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6 3" xfId="30192" xr:uid="{C315FB79-57F9-4A65-8EAE-6F681E6F5074}"/>
    <cellStyle name="Normal 5 2 4 4 6 3 2" xfId="31336" xr:uid="{BDB4D344-5AF5-4D2B-8B4E-5754C69F2E50}"/>
    <cellStyle name="Normal 5 2 4 4 6 4" xfId="31532" xr:uid="{B5BD0CD0-E8AF-4AEB-A2ED-0582CF3CA95A}"/>
    <cellStyle name="Normal 5 2 4 4 7" xfId="4009" xr:uid="{AD80C160-AEC5-4928-B410-574B477C1DBC}"/>
    <cellStyle name="Normal 5 2 4 4 7 2" xfId="4785" xr:uid="{F6E3D3A6-20C3-4DDD-A8D0-C82F8B32B771}"/>
    <cellStyle name="Normal 5 2 4 4 7 3" xfId="30311" xr:uid="{2CBF5DFB-D0DB-46CD-865F-1F5D4869B49D}"/>
    <cellStyle name="Normal 5 2 4 4 7 3 2" xfId="31454" xr:uid="{28056046-37C5-4210-A45E-87C91033B72C}"/>
    <cellStyle name="Normal 5 2 4 4 7 4" xfId="31651" xr:uid="{4A0F218C-119A-4271-A509-C12DF0B83723}"/>
    <cellStyle name="Normal 5 2 4 4 8" xfId="30132" xr:uid="{2E70D3D9-38AE-4F46-AE0C-D4B00782AB6B}"/>
    <cellStyle name="Normal 5 2 4 4 8 2" xfId="30496" xr:uid="{FF04236F-3AE0-4DDD-A3DA-183F84BE2F5D}"/>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5 3 3" xfId="30253" xr:uid="{6575DB17-95F3-4C95-905B-3ABC9211C442}"/>
    <cellStyle name="Normal 5 2 4 5 3 3 2" xfId="31396" xr:uid="{DE834904-B2BD-403C-9730-C8010FF03FF0}"/>
    <cellStyle name="Normal 5 2 4 5 3 4" xfId="31593" xr:uid="{F648D83E-0FF1-4AAA-9876-4826AC71E7EB}"/>
    <cellStyle name="Normal 5 2 4 5 4" xfId="30459" xr:uid="{15BA9B86-0397-4682-A1E5-049E65187509}"/>
    <cellStyle name="Normal 5 2 4 5 5" xfId="30498" xr:uid="{0311EE71-B5C4-4A8B-9CB9-F51438F5F7D7}"/>
    <cellStyle name="Normal 5 2 4 6" xfId="2067" xr:uid="{00000000-0005-0000-0000-000074020000}"/>
    <cellStyle name="Normal 5 2 4 6 2" xfId="4759" xr:uid="{35A1BC4F-2451-4737-BD49-D3AC91FFB2BF}"/>
    <cellStyle name="Normal 5 2 4 6 3" xfId="30166" xr:uid="{A6018F4F-C528-4905-BDB0-BF5E3AC61E88}"/>
    <cellStyle name="Normal 5 2 4 6 3 2" xfId="31314" xr:uid="{83AC687E-87C2-48AA-9A5B-F5AA4831B64D}"/>
    <cellStyle name="Normal 5 2 4 6 4" xfId="31506" xr:uid="{0746594F-F8C7-4596-9514-82C67CEA6E76}"/>
    <cellStyle name="Normal 5 2 4 7" xfId="30111" xr:uid="{342BA205-8867-43D9-9B72-B399D3F5B164}"/>
    <cellStyle name="Normal 5 2 4 7 2" xfId="30471"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3 3 3" xfId="30254" xr:uid="{B80B6B77-F421-43D1-972F-1A065BDBB1AC}"/>
    <cellStyle name="Normal 5 2 6 3 2 3 3 3 2" xfId="31397" xr:uid="{6EB86A97-DCE1-4A16-9432-1F99543E9238}"/>
    <cellStyle name="Normal 5 2 6 3 2 3 3 4" xfId="31594" xr:uid="{B6C515EE-3083-4209-8122-BC69D0B770D5}"/>
    <cellStyle name="Normal 5 2 6 3 2 4" xfId="23095" xr:uid="{84EBBAC2-5BAF-4007-9F20-78E3A440C6FD}"/>
    <cellStyle name="Normal 5 2 6 3 3" xfId="1133" xr:uid="{00000000-0005-0000-0000-00002A060000}"/>
    <cellStyle name="Normal 5 2 6 3 4" xfId="2957" xr:uid="{00000000-0005-0000-0000-00000B070000}"/>
    <cellStyle name="Normal 5 2 6 3 4 2" xfId="31279" xr:uid="{0E491AE0-2453-47A6-807A-49B64C0F5E81}"/>
    <cellStyle name="Normal 5 2 6 3 5" xfId="2115" xr:uid="{00000000-0005-0000-0000-000088020000}"/>
    <cellStyle name="Normal 5 2 6 3 5 2" xfId="4642" xr:uid="{55F936E5-2268-4048-890B-2E7F45921A47}"/>
    <cellStyle name="Normal 5 2 6 3 5 3" xfId="30195" xr:uid="{A8DA4185-04D3-45D0-99D2-1ED1AAD9939F}"/>
    <cellStyle name="Normal 5 2 6 3 5 3 2" xfId="31339" xr:uid="{CA9214E1-83A5-4F08-8718-28FA7D00E0BF}"/>
    <cellStyle name="Normal 5 2 6 3 5 4" xfId="31535" xr:uid="{9226D559-0753-4299-B3BF-2E415381B2FD}"/>
    <cellStyle name="Normal 5 2 6 3 6" xfId="4012" xr:uid="{28ED6A24-2FD5-4CA1-A14B-0556FD75683B}"/>
    <cellStyle name="Normal 5 2 6 3 6 2" xfId="4700" xr:uid="{B1BE088F-0CAA-4678-941E-5E508D832414}"/>
    <cellStyle name="Normal 5 2 6 3 6 3" xfId="30314" xr:uid="{3495266E-E1CD-4625-9ADF-210DC6DA8762}"/>
    <cellStyle name="Normal 5 2 6 3 6 3 2" xfId="31457" xr:uid="{88902C99-11AB-43A0-AE1B-DC07654E0B23}"/>
    <cellStyle name="Normal 5 2 6 3 6 4" xfId="31654" xr:uid="{566768B4-29FC-49F4-B34F-DAB710351185}"/>
    <cellStyle name="Normal 5 2 6 3 7" xfId="30135" xr:uid="{42B1072C-8B2A-4FA2-81EC-269C4E84A3A5}"/>
    <cellStyle name="Normal 5 2 6 3 7 2" xfId="30500" xr:uid="{54FBF52F-2716-45C2-84B6-D21E6196F530}"/>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2 3 3" xfId="30387" xr:uid="{F9B0019A-EB20-4842-B28E-89F54920EB78}"/>
    <cellStyle name="Normal 5 2 6 4 2 3 4" xfId="30374" xr:uid="{5FD3BC8F-F873-4B95-A007-369961038735}"/>
    <cellStyle name="Normal 5 2 6 4 2 3 4 2" xfId="31713" xr:uid="{C9092062-1AFC-4823-96DF-C19A312C94F8}"/>
    <cellStyle name="Normal 5 2 6 4 2 4" xfId="30358" xr:uid="{704420A6-BB13-4C4A-98E2-F5E54ACD7C79}"/>
    <cellStyle name="Normal 5 2 6 4 2 4 2" xfId="31699" xr:uid="{BFDDA610-75E9-4FB0-AECA-C28A0E3EE21C}"/>
    <cellStyle name="Normal 5 2 6 4 3" xfId="25734" xr:uid="{4B868893-5D9C-42B3-BD3C-3EDE8A95AE5E}"/>
    <cellStyle name="Normal 5 2 6 5" xfId="2114" xr:uid="{00000000-0005-0000-0000-000086020000}"/>
    <cellStyle name="Normal 5 2 6 5 2" xfId="3960" xr:uid="{FFE7DF02-3E33-41D1-A9B4-B30866C5927C}"/>
    <cellStyle name="Normal 5 2 6 5 3" xfId="30194" xr:uid="{E9C91989-B50D-4FEA-A02E-215D82A86398}"/>
    <cellStyle name="Normal 5 2 6 5 3 2" xfId="31338" xr:uid="{A1057280-B42D-4151-91E2-1101E0CD1D18}"/>
    <cellStyle name="Normal 5 2 6 5 4" xfId="31534" xr:uid="{E4FEB8EC-79F4-4159-9C42-EA456D479CB2}"/>
    <cellStyle name="Normal 5 2 6 6" xfId="4011" xr:uid="{C0B50273-D7A8-4911-83A8-B33EA77B3B8D}"/>
    <cellStyle name="Normal 5 2 6 6 2" xfId="4766" xr:uid="{B2AFAC66-1BE6-4CD0-9FFF-950CE52A8934}"/>
    <cellStyle name="Normal 5 2 6 6 3" xfId="30313" xr:uid="{766558CD-EAD6-40AD-BA68-9A404E0FB833}"/>
    <cellStyle name="Normal 5 2 6 6 3 2" xfId="31456" xr:uid="{09F532D0-1510-46DA-9DD7-4C6D46EEAB85}"/>
    <cellStyle name="Normal 5 2 6 6 4" xfId="31653" xr:uid="{CDD3E2C2-BDCA-4455-AFE6-F094AEF3D047}"/>
    <cellStyle name="Normal 5 2 6 7" xfId="30134" xr:uid="{E209EADA-9019-48FA-A3B0-FD7DD812FC2D}"/>
    <cellStyle name="Normal 5 2 6 7 2" xfId="30499" xr:uid="{806443B8-0098-40D3-A0A9-566A12CC2022}"/>
    <cellStyle name="Normal 5 2 7" xfId="1134" xr:uid="{00000000-0005-0000-0000-00002B060000}"/>
    <cellStyle name="Normal 5 2 7 2" xfId="1135" xr:uid="{00000000-0005-0000-0000-00002C060000}"/>
    <cellStyle name="Normal 5 2 7 2 2" xfId="30566" xr:uid="{EFFE7416-A60C-4E91-9C16-93A8F1582E4A}"/>
    <cellStyle name="Normal 5 2 7 2 2 2" xfId="30909" xr:uid="{B189041D-921E-4278-AAEF-960878300956}"/>
    <cellStyle name="Normal 5 2 7 3" xfId="1136" xr:uid="{00000000-0005-0000-0000-00002D060000}"/>
    <cellStyle name="Normal 5 2 7 3 2" xfId="31301" xr:uid="{34BD8BB5-E918-46B8-B0DF-8A393CE8E137}"/>
    <cellStyle name="Normal 5 2 7 4" xfId="3731" xr:uid="{00000000-0005-0000-0000-000095050000}"/>
    <cellStyle name="Normal 5 2 7 4 2" xfId="4771" xr:uid="{5E06A59F-611A-44B3-A971-E98276EE6A1C}"/>
    <cellStyle name="Normal 5 2 7 4 3" xfId="30255" xr:uid="{0B3F8B24-1002-4B57-966D-2232D44A5100}"/>
    <cellStyle name="Normal 5 2 7 4 3 2" xfId="31398" xr:uid="{AF1E7F16-F380-4E11-96CC-725B4E0771E5}"/>
    <cellStyle name="Normal 5 2 7 4 4" xfId="31595" xr:uid="{3DFA295E-7844-49B0-8B82-BE58EA95FF05}"/>
    <cellStyle name="Normal 5 2 7 5" xfId="29603" xr:uid="{0A6BA937-6FA9-46C5-B401-7A4E2A3B41BE}"/>
    <cellStyle name="Normal 5 2 7 5 2" xfId="29634" xr:uid="{35914BEE-4FA7-4AE4-8E19-11A63582B5DB}"/>
    <cellStyle name="Normal 5 2 7 5 3" xfId="30359" xr:uid="{7D9FA1DC-0177-4EB4-91BF-12DA7B230617}"/>
    <cellStyle name="Normal 5 2 7 5 3 2" xfId="31247" xr:uid="{596C7602-7F83-46A5-B111-7EE427D394BC}"/>
    <cellStyle name="Normal 5 2 7 5 4" xfId="30460" xr:uid="{EE1BBC0C-DEC6-48E2-9E76-8915452D4F3C}"/>
    <cellStyle name="Normal 5 2 7 6" xfId="30464" xr:uid="{B67CE484-5AAE-4B38-A64C-FCA93C257D22}"/>
    <cellStyle name="Normal 5 2 7 7" xfId="30501" xr:uid="{F7491843-7F9F-43C5-8AC2-233B453AC06B}"/>
    <cellStyle name="Normal 5 2 8" xfId="31262" xr:uid="{3941616B-0E99-4AFF-91D2-813ADB9BBB4A}"/>
    <cellStyle name="Normal 5 2 9" xfId="31496"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3 3 3" xfId="30256" xr:uid="{53839113-09EB-44FD-9EEB-21FE5DD300D4}"/>
    <cellStyle name="Normal 5 3 3 2 3 2 3 3 3 2" xfId="31399" xr:uid="{43EB51E9-16CE-41A9-A7B7-D8DAA664D14C}"/>
    <cellStyle name="Normal 5 3 3 2 3 2 3 3 4" xfId="31596" xr:uid="{B617D199-4CED-4730-8A7F-1F5E3EB22FE3}"/>
    <cellStyle name="Normal 5 3 3 2 3 2 4" xfId="25761" xr:uid="{228DCD5C-5DC3-4868-97DD-445981D2F756}"/>
    <cellStyle name="Normal 5 3 3 2 3 3" xfId="1146" xr:uid="{00000000-0005-0000-0000-000038060000}"/>
    <cellStyle name="Normal 5 3 3 2 3 4" xfId="2958" xr:uid="{00000000-0005-0000-0000-000015070000}"/>
    <cellStyle name="Normal 5 3 3 2 3 4 2" xfId="31278" xr:uid="{10A152D0-5DF9-4181-A6B6-C858B6F9085A}"/>
    <cellStyle name="Normal 5 3 3 2 3 5" xfId="2117" xr:uid="{00000000-0005-0000-0000-00008F020000}"/>
    <cellStyle name="Normal 5 3 3 2 3 5 2" xfId="4666" xr:uid="{9506A050-893F-44B9-8047-501E583497C1}"/>
    <cellStyle name="Normal 5 3 3 2 3 5 3" xfId="30197" xr:uid="{8D8A1CE9-FEE7-4142-8793-E6203B687F03}"/>
    <cellStyle name="Normal 5 3 3 2 3 5 3 2" xfId="31341" xr:uid="{D7925A58-8098-4AE1-98BB-5CA947DA6131}"/>
    <cellStyle name="Normal 5 3 3 2 3 5 4" xfId="31537" xr:uid="{CCFCB723-F6AD-462F-92D2-0C0CFB839584}"/>
    <cellStyle name="Normal 5 3 3 2 3 6" xfId="4014" xr:uid="{31A0DB43-85D3-4869-AD70-E01D62E64B6B}"/>
    <cellStyle name="Normal 5 3 3 2 3 6 2" xfId="4744" xr:uid="{6436B6BC-B08C-4B15-8C97-B396796FEFE9}"/>
    <cellStyle name="Normal 5 3 3 2 3 6 3" xfId="30316" xr:uid="{EB6FEB56-F905-4D2F-8C85-EEBBA0E88454}"/>
    <cellStyle name="Normal 5 3 3 2 3 6 3 2" xfId="31459" xr:uid="{80FFA81D-979C-43E1-8A33-E20BC8074AB0}"/>
    <cellStyle name="Normal 5 3 3 2 3 6 4" xfId="31656" xr:uid="{9DC2141B-F0B4-4E56-8BF2-20FADB2BC459}"/>
    <cellStyle name="Normal 5 3 3 2 3 7" xfId="30137" xr:uid="{CEEC2368-E04C-4884-B7E9-1C0EF9192CCC}"/>
    <cellStyle name="Normal 5 3 3 2 3 7 2" xfId="30503"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4 4 3" xfId="30257" xr:uid="{CEDC34C4-7C4F-42F8-A728-9E1B2B72E5DF}"/>
    <cellStyle name="Normal 5 3 3 2 4 4 3 2" xfId="31400" xr:uid="{04E1DCED-0041-4798-B5EF-C75E7638C8D7}"/>
    <cellStyle name="Normal 5 3 3 2 4 4 4" xfId="31597" xr:uid="{8CEB4D3F-87E4-4675-A00E-13A23237EE90}"/>
    <cellStyle name="Normal 5 3 3 2 5" xfId="2116" xr:uid="{00000000-0005-0000-0000-00008D020000}"/>
    <cellStyle name="Normal 5 3 3 2 5 2" xfId="4641" xr:uid="{6378A6EC-FE82-4A4D-B72E-F6F245354E18}"/>
    <cellStyle name="Normal 5 3 3 2 5 3" xfId="30196" xr:uid="{0981AB84-2DA6-4145-8664-7123FC7576F6}"/>
    <cellStyle name="Normal 5 3 3 2 5 3 2" xfId="31340" xr:uid="{EB2B9519-500F-4130-8E51-DAC57147922E}"/>
    <cellStyle name="Normal 5 3 3 2 5 4" xfId="31536" xr:uid="{0371D498-EC60-404F-B603-BA455C09888E}"/>
    <cellStyle name="Normal 5 3 3 2 6" xfId="4013" xr:uid="{336F4594-40A6-452F-A442-AD096348AEFF}"/>
    <cellStyle name="Normal 5 3 3 2 6 2" xfId="4751" xr:uid="{9079EEE4-247F-4C6E-9514-EE91EF9D4BBA}"/>
    <cellStyle name="Normal 5 3 3 2 6 3" xfId="30315" xr:uid="{B0057DC8-8D51-4F0B-8203-572F5C4F51C8}"/>
    <cellStyle name="Normal 5 3 3 2 6 3 2" xfId="31458" xr:uid="{64DB68D6-4682-48F1-BA8A-90265E89A3AD}"/>
    <cellStyle name="Normal 5 3 3 2 6 4" xfId="31655" xr:uid="{472E5388-6075-4B31-97C3-77FAE2C3A31D}"/>
    <cellStyle name="Normal 5 3 3 2 7" xfId="30136" xr:uid="{D531B8A8-AA54-477A-BB5E-9C4205A9F66B}"/>
    <cellStyle name="Normal 5 3 3 2 7 2" xfId="30502" xr:uid="{F0BFF427-E566-43AB-88DF-26A10FC54877}"/>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3 3 3" xfId="30258" xr:uid="{408ABDB9-2147-48DA-BFA3-76DF31BA6EC1}"/>
    <cellStyle name="Normal 5 3 3 3 3 3 2" xfId="31401" xr:uid="{A65CE80A-A839-4049-ADFD-AAF8F6EE6D79}"/>
    <cellStyle name="Normal 5 3 3 3 3 4" xfId="31598"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2 2" xfId="30081" xr:uid="{E69CF877-FED2-44A6-9C89-2AAF3ED69E2C}"/>
    <cellStyle name="Normal 5 3 3 4 2 2 2 3" xfId="3735" xr:uid="{00000000-0005-0000-0000-0000A9050000}"/>
    <cellStyle name="Normal 5 3 3 4 2 2 2 3 2" xfId="4716" xr:uid="{445C2ED0-AA7A-4C15-99E2-A6CE07F7E750}"/>
    <cellStyle name="Normal 5 3 3 4 2 2 2 3 3" xfId="30259" xr:uid="{4500CED2-90B4-4C83-84D6-D51298D69CD2}"/>
    <cellStyle name="Normal 5 3 3 4 2 2 2 3 3 2" xfId="31402" xr:uid="{E891891A-4822-421D-B2CD-A770A72BB211}"/>
    <cellStyle name="Normal 5 3 3 4 2 2 2 3 4" xfId="31599" xr:uid="{1B9D8C01-B3C8-4875-9346-DF245DF8B53F}"/>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4 3" xfId="30199" xr:uid="{FC394264-21C2-443A-85AC-A09B6102770E}"/>
    <cellStyle name="Normal 5 3 3 4 2 3 4 3 2" xfId="31343" xr:uid="{B397F56A-E127-4FEB-B511-42354C6ED55C}"/>
    <cellStyle name="Normal 5 3 3 4 2 3 4 4" xfId="31539" xr:uid="{807C005B-BCFB-47D1-823C-E799B44488B6}"/>
    <cellStyle name="Normal 5 3 3 4 2 3 5" xfId="24942" xr:uid="{9F045087-C642-46A8-91FD-AAF692F573EC}"/>
    <cellStyle name="Normal 5 3 3 4 2 3 6" xfId="30537" xr:uid="{4F060E07-9DDD-4899-B86B-3CC298685E95}"/>
    <cellStyle name="Normal 5 3 3 4 2 4" xfId="24106" xr:uid="{948204CC-FE7E-44DB-B145-20BC57C9DDCF}"/>
    <cellStyle name="Normal 5 3 3 4 3" xfId="1159" xr:uid="{00000000-0005-0000-0000-000047060000}"/>
    <cellStyle name="Normal 5 3 3 4 4" xfId="2959" xr:uid="{00000000-0005-0000-0000-00001E070000}"/>
    <cellStyle name="Normal 5 3 3 4 4 2" xfId="31291" xr:uid="{F161427D-9EB4-4451-9A6A-06D7E603F9F7}"/>
    <cellStyle name="Normal 5 3 3 4 5" xfId="2118" xr:uid="{00000000-0005-0000-0000-000092020000}"/>
    <cellStyle name="Normal 5 3 3 4 5 2" xfId="4669" xr:uid="{C1D65F0E-85F0-4012-A373-B75FD3E1BAA3}"/>
    <cellStyle name="Normal 5 3 3 4 5 3" xfId="30198" xr:uid="{BA5F1E7E-EAF0-4465-897E-F4668DC5C4A0}"/>
    <cellStyle name="Normal 5 3 3 4 5 3 2" xfId="31342" xr:uid="{ABFF19D9-FA8A-40A6-A15A-35E0040E4045}"/>
    <cellStyle name="Normal 5 3 3 4 5 4" xfId="31538" xr:uid="{50683AFB-0840-4025-A64C-4D13E7846670}"/>
    <cellStyle name="Normal 5 3 3 4 6" xfId="4015" xr:uid="{D2756F3F-6B90-4F0D-A058-F63FBCF3FF7E}"/>
    <cellStyle name="Normal 5 3 3 4 6 2" xfId="4781" xr:uid="{6E3C98E3-D3AA-4BD6-A38C-7B56FF88A673}"/>
    <cellStyle name="Normal 5 3 3 4 6 3" xfId="30317" xr:uid="{A1494EBF-E472-4D23-9E90-66371198EBEC}"/>
    <cellStyle name="Normal 5 3 3 4 6 3 2" xfId="31460" xr:uid="{5598B1F7-1EC4-47B1-BDD3-05CD60976B56}"/>
    <cellStyle name="Normal 5 3 3 4 6 4" xfId="31657" xr:uid="{02121827-5E2D-4E5E-A409-436155C20907}"/>
    <cellStyle name="Normal 5 3 3 4 7" xfId="30138" xr:uid="{347E797A-C3DA-48FE-923F-48D6C2483068}"/>
    <cellStyle name="Normal 5 3 3 4 7 2" xfId="30504" xr:uid="{2B8EC82B-053E-4181-83D9-DD6F2D19A0F7}"/>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3 4" xfId="30260" xr:uid="{2013BC4F-1489-4ABC-B72A-BF4F1AE08F66}"/>
    <cellStyle name="Normal 5 3 3 5 3 4 2" xfId="31403" xr:uid="{DFB6642C-C241-44DB-BD6A-3B774736CE12}"/>
    <cellStyle name="Normal 5 3 3 5 3 5" xfId="31600" xr:uid="{03BEB35F-10DC-466C-B4F6-64DC8F5CFD34}"/>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3 6 3 3" xfId="30261" xr:uid="{D9421690-CFB8-4A7F-8514-10825D246B89}"/>
    <cellStyle name="Normal 5 3 3 6 3 3 2" xfId="31404" xr:uid="{3C2573D1-AC8F-4143-A4EB-DB65B7B44633}"/>
    <cellStyle name="Normal 5 3 3 6 3 4" xfId="31601"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3 3 3" xfId="30262" xr:uid="{BF899BB0-E15F-4E51-901D-CDD6A013BF10}"/>
    <cellStyle name="Normal 5 3 4 3 2 3 3 3 2" xfId="31405" xr:uid="{C4B75909-CC22-4C7F-BDF8-B7847156ED0A}"/>
    <cellStyle name="Normal 5 3 4 3 2 3 3 4" xfId="31602" xr:uid="{D1B3BD06-D116-43C5-A228-6E03144C7F35}"/>
    <cellStyle name="Normal 5 3 4 3 2 4" xfId="24653" xr:uid="{5F063B03-3FE5-47FE-9028-D7BB1C893E88}"/>
    <cellStyle name="Normal 5 3 4 3 3" xfId="1169" xr:uid="{00000000-0005-0000-0000-000053060000}"/>
    <cellStyle name="Normal 5 3 4 3 4" xfId="2960" xr:uid="{00000000-0005-0000-0000-000024070000}"/>
    <cellStyle name="Normal 5 3 4 3 4 2" xfId="31286" xr:uid="{DCD0F34B-C807-48EF-AD43-4F507781571A}"/>
    <cellStyle name="Normal 5 3 4 3 5" xfId="2121" xr:uid="{00000000-0005-0000-0000-000099020000}"/>
    <cellStyle name="Normal 5 3 4 3 5 2" xfId="3817" xr:uid="{9369DBB9-DD67-4338-8EB8-DA10B04D3AFA}"/>
    <cellStyle name="Normal 5 3 4 3 5 3" xfId="30201" xr:uid="{93B0F0FE-EEB4-4F30-BC7B-21D74A10E953}"/>
    <cellStyle name="Normal 5 3 4 3 5 3 2" xfId="31345" xr:uid="{C1C74FE2-D0BD-48ED-92BA-3137D666D3B8}"/>
    <cellStyle name="Normal 5 3 4 3 5 4" xfId="31541" xr:uid="{E2D064AD-4A27-4CEF-A265-0794D4FEB3DD}"/>
    <cellStyle name="Normal 5 3 4 3 6" xfId="4017" xr:uid="{1613ADCD-F7DC-4D24-BE2E-0512CCDB9F7E}"/>
    <cellStyle name="Normal 5 3 4 3 6 2" xfId="4696" xr:uid="{DE044A17-1F25-42F0-A6B5-42ABCA6D7CD9}"/>
    <cellStyle name="Normal 5 3 4 3 6 3" xfId="30319" xr:uid="{AD79B433-505B-4DDB-81D4-604D12CD1CB9}"/>
    <cellStyle name="Normal 5 3 4 3 6 3 2" xfId="31462" xr:uid="{1800BDA3-11C3-40C5-978D-FA7BA615088A}"/>
    <cellStyle name="Normal 5 3 4 3 6 4" xfId="31659" xr:uid="{26F0A201-B426-425F-9086-BCB13F3DABE8}"/>
    <cellStyle name="Normal 5 3 4 3 7" xfId="30140" xr:uid="{8464588B-FBC9-4AEB-8137-4B7B64E1AFE0}"/>
    <cellStyle name="Normal 5 3 4 3 7 2" xfId="30506" xr:uid="{0455E1FF-3A8B-40C3-BF3A-C60A750C7BEF}"/>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4 3 3" xfId="30263" xr:uid="{A5471799-C0C9-4589-A46E-238EA1C8E213}"/>
    <cellStyle name="Normal 5 3 4 4 3 3 2" xfId="31406" xr:uid="{AF8662C3-806E-4CF6-8668-C63E00A0A729}"/>
    <cellStyle name="Normal 5 3 4 4 3 4" xfId="31603" xr:uid="{9B29F8B9-D0B4-45B0-BBC8-179A09C7733D}"/>
    <cellStyle name="Normal 5 3 4 5" xfId="2120" xr:uid="{00000000-0005-0000-0000-000097020000}"/>
    <cellStyle name="Normal 5 3 4 5 2" xfId="4651" xr:uid="{AE4239F0-8210-40A2-B60A-C02B564418C5}"/>
    <cellStyle name="Normal 5 3 4 5 3" xfId="30200" xr:uid="{C013D1DD-471B-403F-9025-A8E80966F87F}"/>
    <cellStyle name="Normal 5 3 4 5 3 2" xfId="31344" xr:uid="{1C4CE880-E9D0-4A50-950B-816A84BF1515}"/>
    <cellStyle name="Normal 5 3 4 5 4" xfId="31540" xr:uid="{3131D79D-CA78-43D8-8AFB-AF83F6987B75}"/>
    <cellStyle name="Normal 5 3 4 6" xfId="4016" xr:uid="{CB599806-7C8A-45F6-9C5C-00B11E4887E0}"/>
    <cellStyle name="Normal 5 3 4 6 2" xfId="4687" xr:uid="{C33C1D9E-89E1-44FF-859F-F450C4814C70}"/>
    <cellStyle name="Normal 5 3 4 6 3" xfId="30318" xr:uid="{AF3B5E87-0871-4E2F-8B2C-CF43843C27F0}"/>
    <cellStyle name="Normal 5 3 4 6 3 2" xfId="31461" xr:uid="{1899F4E4-4289-40CD-8114-19BEC7B0B04B}"/>
    <cellStyle name="Normal 5 3 4 6 4" xfId="31658" xr:uid="{67082448-0D89-4D8D-8399-AD957CCFD59C}"/>
    <cellStyle name="Normal 5 3 4 7" xfId="30139" xr:uid="{C5086DE0-3D25-4310-955C-9881B5375DBB}"/>
    <cellStyle name="Normal 5 3 4 7 2" xfId="30505" xr:uid="{0691E9B7-B979-49A9-82BB-8C389DE41776}"/>
    <cellStyle name="Normal 5 3 5" xfId="2068" xr:uid="{00000000-0005-0000-0000-00008A020000}"/>
    <cellStyle name="Normal 5 3 5 2" xfId="4722" xr:uid="{FB219402-4458-4731-8217-11E2AB428DAD}"/>
    <cellStyle name="Normal 5 3 5 3" xfId="30167" xr:uid="{22C0B9B5-A215-40E0-90E4-E9BF49B6C962}"/>
    <cellStyle name="Normal 5 3 5 3 2" xfId="30507" xr:uid="{2A3E056B-8875-48CA-B07B-074ED168B004}"/>
    <cellStyle name="Normal 5 3 5 4" xfId="31507" xr:uid="{19BA7BD3-B108-41EE-8AED-7AF73153AA44}"/>
    <cellStyle name="Normal 5 3 6" xfId="30112" xr:uid="{FF7EC34F-1D03-426F-944C-8DDEC9BD14BD}"/>
    <cellStyle name="Normal 5 3 6 2" xfId="30472"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4 3 3 3" xfId="30264" xr:uid="{077BAFD6-31C2-403C-B6C9-D7A0B0C4E389}"/>
    <cellStyle name="Normal 5 4 3 3 3 2" xfId="31407" xr:uid="{92C0E6B0-540E-4500-9E66-230FB68E0A0F}"/>
    <cellStyle name="Normal 5 4 3 3 4" xfId="31604"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3 3 3" xfId="30265" xr:uid="{59D125B9-F39A-46E1-A17C-98D62824EB27}"/>
    <cellStyle name="Normal 5 5 10 2 3 3 3 2" xfId="31408" xr:uid="{E71ACD12-B317-427B-BB6C-C76E5FC66E22}"/>
    <cellStyle name="Normal 5 5 10 2 3 3 4" xfId="31605" xr:uid="{28520A92-387B-4256-98CB-37A8D127A231}"/>
    <cellStyle name="Normal 5 5 10 2 4" xfId="25771" xr:uid="{C3D50B18-259C-4014-9BCC-0D850B8A97C8}"/>
    <cellStyle name="Normal 5 5 10 3" xfId="1180" xr:uid="{00000000-0005-0000-0000-000060060000}"/>
    <cellStyle name="Normal 5 5 10 4" xfId="2961" xr:uid="{00000000-0005-0000-0000-00002C070000}"/>
    <cellStyle name="Normal 5 5 10 4 2" xfId="31296" xr:uid="{5A6D113D-41BD-4B2B-84F1-322D480A3CB5}"/>
    <cellStyle name="Normal 5 5 10 5" xfId="2123" xr:uid="{00000000-0005-0000-0000-00009E020000}"/>
    <cellStyle name="Normal 5 5 10 5 2" xfId="3789" xr:uid="{3E02F4FD-1C4C-4539-A2B7-19465E26278C}"/>
    <cellStyle name="Normal 5 5 10 5 3" xfId="30203" xr:uid="{CD6EF2D4-0244-497A-A1A2-5CB7CEACAD08}"/>
    <cellStyle name="Normal 5 5 10 5 3 2" xfId="31347" xr:uid="{F4393F33-33B7-414E-8C16-1CC9B8AEEB67}"/>
    <cellStyle name="Normal 5 5 10 5 4" xfId="31543" xr:uid="{C11D04CC-F052-44CD-9EC7-277082F56C47}"/>
    <cellStyle name="Normal 5 5 10 6" xfId="4019" xr:uid="{337F88F3-5843-4A8A-A4B2-DC8C7B59A64B}"/>
    <cellStyle name="Normal 5 5 10 6 2" xfId="4804" xr:uid="{9AEE980B-AC49-472C-ABA8-56F2FAA76E03}"/>
    <cellStyle name="Normal 5 5 10 6 3" xfId="30321" xr:uid="{0EA3F919-8FF0-462B-A82C-815D3F9A6A5F}"/>
    <cellStyle name="Normal 5 5 10 6 3 2" xfId="31464" xr:uid="{7CB46D50-7B99-484C-ABB1-4B35FE53302E}"/>
    <cellStyle name="Normal 5 5 10 6 4" xfId="31661" xr:uid="{E4914706-502A-4324-8E26-B98952712100}"/>
    <cellStyle name="Normal 5 5 10 7" xfId="30142" xr:uid="{9EC4A54E-D459-477E-95C3-D8EED714DA54}"/>
    <cellStyle name="Normal 5 5 10 7 2" xfId="30508" xr:uid="{642D08F6-4146-4DCF-BE9E-E70107F064A1}"/>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2 3" xfId="31492" xr:uid="{8C768011-0350-4625-9C22-6E5BAC343524}"/>
    <cellStyle name="Normal 5 5 12 2 2 4" xfId="31302" xr:uid="{4E92DD05-9DE3-47E0-9C33-4A23B380A4BC}"/>
    <cellStyle name="Normal 5 5 12 2 3" xfId="27498" xr:uid="{C60B8A07-C87E-417E-81F5-A75D4AE0518D}"/>
    <cellStyle name="Normal 5 5 12 2 4" xfId="27362" xr:uid="{FCABEA70-D790-4657-BF9A-CD1687570BD1}"/>
    <cellStyle name="Normal 5 5 12 2 5" xfId="31251" xr:uid="{29DBD238-5483-4789-AB60-4DC6E160D543}"/>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3 3" xfId="30293" xr:uid="{0809AC62-F3B7-493F-BB49-1E9941AC2340}"/>
    <cellStyle name="Normal 5 5 12 3 3 3 2" xfId="31436" xr:uid="{7019EB67-3295-429D-8D0F-44B17EE0D105}"/>
    <cellStyle name="Normal 5 5 12 3 3 4" xfId="31633" xr:uid="{7ED5B869-69B2-431F-9CC3-F41F5D450414}"/>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3 3" xfId="30266" xr:uid="{0A57DE32-6FA3-493D-BCD5-EF945C4BCD4C}"/>
    <cellStyle name="Normal 5 5 12 4 3 3 2" xfId="31409" xr:uid="{8D615E02-7AB1-47B9-B5C0-EFCC16FE5595}"/>
    <cellStyle name="Normal 5 5 12 4 3 4" xfId="31606" xr:uid="{333049E4-D2E4-478B-A9A7-397D8F1AD60F}"/>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6 4" xfId="30395" xr:uid="{A373ECD6-01CF-4482-A92D-8D307049E070}"/>
    <cellStyle name="Normal 5 5 12 7" xfId="2133" xr:uid="{00000000-0005-0000-0000-0000A1020000}"/>
    <cellStyle name="Normal 5 5 12 7 2" xfId="4818" xr:uid="{933CD350-3DDB-4FFC-B65F-DBC9B5AC6FAA}"/>
    <cellStyle name="Normal 5 5 12 7 3" xfId="30213" xr:uid="{827A0F38-C1A0-4EEE-9A2A-D5F26A0F3BC4}"/>
    <cellStyle name="Normal 5 5 12 7 3 2" xfId="31357" xr:uid="{12077E98-D42B-4C46-B42E-477CDA1BC168}"/>
    <cellStyle name="Normal 5 5 12 7 4" xfId="31553" xr:uid="{ED0A659F-49C6-47AD-A8E9-D609C6FE0B98}"/>
    <cellStyle name="Normal 5 5 12 8" xfId="4039" xr:uid="{339DDFF4-B60C-4AB4-A281-8CA03C0100FF}"/>
    <cellStyle name="Normal 5 5 12 8 2" xfId="4816" xr:uid="{7550A7D3-C1EF-43A3-A121-A8E9FC3C1D0F}"/>
    <cellStyle name="Normal 5 5 12 8 3" xfId="30330" xr:uid="{D7DBAFC5-F908-4480-B7AC-0D36D243E461}"/>
    <cellStyle name="Normal 5 5 12 8 3 2" xfId="30466" xr:uid="{008082A2-179F-4EAE-9BED-194B26EA3013}"/>
    <cellStyle name="Normal 5 5 12 8 4" xfId="31670" xr:uid="{958C0CF7-489D-4DFD-AFD0-0923A7F799E9}"/>
    <cellStyle name="Normal 5 5 12 9" xfId="25794" xr:uid="{E3CEE472-2575-4086-9B70-8587E190341C}"/>
    <cellStyle name="Normal 5 5 12 9 2" xfId="26399" xr:uid="{EE6D3784-0C10-40B4-B5A5-246641421871}"/>
    <cellStyle name="Normal 5 5 12 9 3" xfId="31164" xr:uid="{1A4271D5-26B0-4441-8D15-E29ECA5F4D9D}"/>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3 8" xfId="31250" xr:uid="{74A630F6-B0B0-425A-B58E-98533DCF93A3}"/>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3 4" xfId="30267" xr:uid="{D54B79A8-5499-4F5C-A60A-015D6BE65FD9}"/>
    <cellStyle name="Normal 5 5 14 3 4 2" xfId="31410" xr:uid="{575483AF-AA95-4D48-B584-5A9993226AA8}"/>
    <cellStyle name="Normal 5 5 14 3 5" xfId="31607" xr:uid="{14E7F71F-AA9C-4825-9092-BF0C8A1EFF2F}"/>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7 4" xfId="30202" xr:uid="{36B20FD2-E384-4E2C-943F-B6158FB818DE}"/>
    <cellStyle name="Normal 5 5 17 4 2" xfId="31346" xr:uid="{5F08F1D5-89EB-4C5D-BB57-1B880E6EB770}"/>
    <cellStyle name="Normal 5 5 17 5" xfId="31542" xr:uid="{3B55F720-3305-4D8B-B69F-321B180500C4}"/>
    <cellStyle name="Normal 5 5 18" xfId="4018" xr:uid="{F3938208-EDFC-4F17-ABB5-42A544677995}"/>
    <cellStyle name="Normal 5 5 18 2" xfId="4809" xr:uid="{F76BFFF7-F65C-4C10-94AE-340164E71EC1}"/>
    <cellStyle name="Normal 5 5 18 3" xfId="30320" xr:uid="{3F8752F1-9A5A-4A0A-9B43-2AF1C30DFDF6}"/>
    <cellStyle name="Normal 5 5 18 3 2" xfId="31463" xr:uid="{0CEB44F4-8608-49C7-AFD9-B308A93AF5D4}"/>
    <cellStyle name="Normal 5 5 18 4" xfId="31660" xr:uid="{67F64D7D-87AA-4672-BBA5-A417E15A374F}"/>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3 6" xfId="29678" xr:uid="{97CDD6DB-E3BD-4C8B-B733-D86227385425}"/>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4 2" xfId="29744" xr:uid="{292C7506-2051-4783-9A25-16674A0F4704}"/>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21" xfId="29833" xr:uid="{B3E1E0EF-7306-41CF-9823-2647A17B861C}"/>
    <cellStyle name="Normal 5 5 21 2" xfId="31501" xr:uid="{4413B3F3-F116-425E-B3FC-2126AAE6FA06}"/>
    <cellStyle name="Normal 5 5 22" xfId="29978" xr:uid="{D67E6B79-0BB9-41EF-9496-F362FC77F6A8}"/>
    <cellStyle name="Normal 5 5 23" xfId="30141" xr:uid="{E141DD7A-B371-4E36-AC36-3D3BBD6F49D4}"/>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4 2" xfId="29783" xr:uid="{89E00D79-3211-4205-9817-0EE04526993D}"/>
    <cellStyle name="Normal 5 5 3 3 2 2 5" xfId="24693" xr:uid="{E22B5C30-2C6B-4970-B1C3-452F3FFF52A1}"/>
    <cellStyle name="Normal 5 5 3 3 2 2 6" xfId="13978" xr:uid="{C3649F74-66E1-4FD0-90AD-33DFA58BD1ED}"/>
    <cellStyle name="Normal 5 5 3 3 2 3" xfId="3408" xr:uid="{00000000-0005-0000-0000-00005B070000}"/>
    <cellStyle name="Normal 5 5 3 3 2 3 2" xfId="30085" xr:uid="{8D83AA04-EFB8-4DBE-9F2D-CA04908BDD15}"/>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2 2" xfId="29830" xr:uid="{269F8BD8-3951-442C-8C12-5034B99EF9C4}"/>
    <cellStyle name="Normal 5 5 3 3 2 5 3" xfId="22722" xr:uid="{5EC33E70-0B4D-40F0-A6E8-EF4A4475260D}"/>
    <cellStyle name="Normal 5 5 3 3 2 5 3 2" xfId="30091" xr:uid="{B5B6AB49-98AB-441B-87F7-DD685D6798A1}"/>
    <cellStyle name="Normal 5 5 3 3 2 5 4" xfId="23445" xr:uid="{8571319B-7759-4A87-B13E-0C7FEACCE3F9}"/>
    <cellStyle name="Normal 5 5 3 3 2 5 5" xfId="30268" xr:uid="{B88538FC-C621-4360-9D4C-DD3260457648}"/>
    <cellStyle name="Normal 5 5 3 3 2 5 5 2" xfId="31411" xr:uid="{7481AEF4-D030-4595-AF6D-9244C28EA76D}"/>
    <cellStyle name="Normal 5 5 3 3 2 5 6" xfId="31608" xr:uid="{2D73DF79-C0A1-492B-ABB8-D5521DD43C2A}"/>
    <cellStyle name="Normal 5 5 3 3 2 6" xfId="23172" xr:uid="{585B73B8-12BC-44A6-82F7-7D9C4E64E545}"/>
    <cellStyle name="Normal 5 5 3 3 2 6 2" xfId="31147" xr:uid="{D3D0E1A9-FBCA-47EC-9550-3A4C6C30E266}"/>
    <cellStyle name="Normal 5 5 3 3 2 6 3" xfId="30910" xr:uid="{B08B4DCA-5980-4F0C-A577-2BB26932546B}"/>
    <cellStyle name="Normal 5 5 3 3 2 7" xfId="13275" xr:uid="{60854C4E-F5E6-4B50-AA94-02CF9A79D755}"/>
    <cellStyle name="Normal 5 5 3 3 2 8" xfId="30923" xr:uid="{29076549-2AA4-4007-80EA-D67AC2CC5802}"/>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2 4" xfId="29821" xr:uid="{3881B992-1BB7-464F-91BE-BB29A3566EF8}"/>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2 2" xfId="29815" xr:uid="{02A86CA0-3F43-44CF-957F-95BA6D4BDC0E}"/>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2 3" xfId="31103" xr:uid="{41CBFC74-9674-4514-AAE2-CB0510DF1FAF}"/>
    <cellStyle name="Normal 5 5 3 3 3 4 2 4" xfId="30911" xr:uid="{DE041240-1130-4FBE-A496-AF3E183AB993}"/>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5 2" xfId="29707" xr:uid="{C6AC9FE6-8F2F-4D98-B1CC-2EFCAC323B18}"/>
    <cellStyle name="Normal 5 5 3 3 3 5 2 2" xfId="30950" xr:uid="{5D2ADC69-5EDF-4AC9-8941-E830CD16909C}"/>
    <cellStyle name="Normal 5 5 3 3 3 6" xfId="23224" xr:uid="{07D2B74A-B30D-4BBA-A7E5-EB342AD9A434}"/>
    <cellStyle name="Normal 5 5 3 3 3 6 2" xfId="29671" xr:uid="{B112CBD1-63B3-4F58-B2F2-76F0EA1536DD}"/>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2 5" xfId="30567" xr:uid="{E8720E36-9B22-4DBC-BB87-8F396A474EBD}"/>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6 3" xfId="30204" xr:uid="{19E5DBC6-87B5-46F1-B5E0-B67573138C40}"/>
    <cellStyle name="Normal 5 5 3 3 6 3 2" xfId="31348" xr:uid="{C475E952-4287-47E3-B046-F9817D97F62D}"/>
    <cellStyle name="Normal 5 5 3 3 6 4" xfId="31544" xr:uid="{F0BED102-3B27-4E13-8163-0F2933607E19}"/>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3 2" xfId="31171" xr:uid="{E1CFC7F0-7C6D-40F3-9AAC-AEE06C15BE18}"/>
    <cellStyle name="Normal 5 5 3 3 7 4" xfId="26360" xr:uid="{2BB7C9BC-9F92-46B9-A4E8-54E7EDCFB1FE}"/>
    <cellStyle name="Normal 5 5 3 3 7 5" xfId="30322" xr:uid="{13091C6E-267B-42E9-9EC6-63A637EF4C77}"/>
    <cellStyle name="Normal 5 5 3 3 7 5 2" xfId="31465" xr:uid="{8241D67A-0B65-441D-B87C-12FCD55689C9}"/>
    <cellStyle name="Normal 5 5 3 3 7 6" xfId="31662" xr:uid="{6C15C19A-00AD-4054-8903-F5817FB38421}"/>
    <cellStyle name="Normal 5 5 3 3 8" xfId="29679" xr:uid="{0A86F2A0-5592-44C0-A478-BDA05FBB524E}"/>
    <cellStyle name="Normal 5 5 3 3 8 2" xfId="30538" xr:uid="{CD43F895-0D8D-40A6-9F78-B0640AD53663}"/>
    <cellStyle name="Normal 5 5 3 3 9" xfId="29667" xr:uid="{04524AD8-987D-44B0-8EAE-33D3F77F3D00}"/>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5 6 3" xfId="30360" xr:uid="{94F71B0E-9972-43D2-A698-4F5F8EC6B35B}"/>
    <cellStyle name="Normal 5 6 3 2" xfId="30509" xr:uid="{9F3E153B-B09B-471D-A946-A10EBA1534EE}"/>
    <cellStyle name="Normal 5 6 4" xfId="31700" xr:uid="{41B7F247-B74F-4329-A0A1-682D6C24C354}"/>
    <cellStyle name="Normal 5 7" xfId="30108" xr:uid="{B86EA2F7-3D8C-4453-9463-4535C564224A}"/>
    <cellStyle name="Normal 5 7 2" xfId="31494"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2 3 3" xfId="30269" xr:uid="{64E7B98A-5618-4F94-BBB0-CE729F04F1ED}"/>
    <cellStyle name="Normal 6 2 4 2 3 3 2" xfId="31412" xr:uid="{F1A26C63-AE42-4F04-8891-03B490C2D338}"/>
    <cellStyle name="Normal 6 2 4 2 3 4" xfId="31609" xr:uid="{E337A21F-9B74-4399-88F3-B6426EE26747}"/>
    <cellStyle name="Normal 6 2 4 3" xfId="1241" xr:uid="{00000000-0005-0000-0000-00009F060000}"/>
    <cellStyle name="Normal 6 2 4 3 2" xfId="31303" xr:uid="{928413FA-20ED-46F2-9E40-B8E246A45F39}"/>
    <cellStyle name="Normal 6 2 4 4" xfId="29853" xr:uid="{AA4C1F12-DEA9-457E-AEF5-0DB4A6E59CD3}"/>
    <cellStyle name="Normal 6 2 5" xfId="1242" xr:uid="{00000000-0005-0000-0000-0000A0060000}"/>
    <cellStyle name="Normal 6 2 6" xfId="31263"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3 3 3" xfId="30270" xr:uid="{D89606A7-7F62-4BEF-BBAC-371DD44B78A1}"/>
    <cellStyle name="Normal 6 3 3 3 2 3 2 3 3 3 2" xfId="31413" xr:uid="{0B73902A-7494-489D-AE53-A905FA779E9C}"/>
    <cellStyle name="Normal 6 3 3 3 2 3 2 3 3 4" xfId="31610" xr:uid="{F3422B09-C712-4715-9E74-E2360D1499B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4 2" xfId="31280" xr:uid="{8609F323-400D-4035-9BBF-4A50ABE08EC3}"/>
    <cellStyle name="Normal 6 3 3 3 2 3 5" xfId="2126" xr:uid="{00000000-0005-0000-0000-0000BE020000}"/>
    <cellStyle name="Normal 6 3 3 3 2 3 5 2" xfId="4679" xr:uid="{D6398DC9-E5C9-496E-A2A7-CD5014D2DFA6}"/>
    <cellStyle name="Normal 6 3 3 3 2 3 5 3" xfId="30206" xr:uid="{356E9707-CCEF-4F7C-BF32-0303F4791FE4}"/>
    <cellStyle name="Normal 6 3 3 3 2 3 5 3 2" xfId="31350" xr:uid="{CC12E4D3-F8EB-4CF6-AB97-4D8B2B3693C7}"/>
    <cellStyle name="Normal 6 3 3 3 2 3 5 4" xfId="31546" xr:uid="{87A857A3-2AA9-43F2-8657-50394276CAF6}"/>
    <cellStyle name="Normal 6 3 3 3 2 3 6" xfId="4033" xr:uid="{C3B2AF05-98DC-463A-BA12-C74208D497DD}"/>
    <cellStyle name="Normal 6 3 3 3 2 3 6 2" xfId="4810" xr:uid="{F613BC84-EDE5-4885-8459-F27AF0BB6E85}"/>
    <cellStyle name="Normal 6 3 3 3 2 3 6 3" xfId="30324" xr:uid="{FE425496-F8E2-4D8D-BACC-24E101135861}"/>
    <cellStyle name="Normal 6 3 3 3 2 3 6 3 2" xfId="31467" xr:uid="{E634AE3F-E674-4AA0-825F-3A0FBFBCA056}"/>
    <cellStyle name="Normal 6 3 3 3 2 3 6 4" xfId="31664" xr:uid="{C88B7139-BB51-44C6-81F9-0169CA295B19}"/>
    <cellStyle name="Normal 6 3 3 3 2 3 7" xfId="30144" xr:uid="{DC11676B-B130-4A24-B13D-A1AF24211213}"/>
    <cellStyle name="Normal 6 3 3 3 2 3 7 2" xfId="30511" xr:uid="{2A90FA8B-F176-40AB-B942-C645A0B2AC10}"/>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4 3 3 3" xfId="30388" xr:uid="{68412F80-5B7F-4324-AB06-AB62463D18A8}"/>
    <cellStyle name="Normal 6 3 3 3 2 4 3 3 4" xfId="30375" xr:uid="{F1CFB043-722D-4FF7-8349-A408EBFE1248}"/>
    <cellStyle name="Normal 6 3 3 3 2 4 3 3 4 2" xfId="31714" xr:uid="{E1047207-F524-459C-9D5A-B00766BB0693}"/>
    <cellStyle name="Normal 6 3 3 3 2 4 3 4" xfId="30361" xr:uid="{3A82768C-6B5D-4D32-86C4-08DE35B49E64}"/>
    <cellStyle name="Normal 6 3 3 3 2 4 3 4 2" xfId="31701" xr:uid="{7FCFC7B6-2244-4C07-99E2-5744C78CE1C6}"/>
    <cellStyle name="Normal 6 3 3 3 2 5" xfId="2125" xr:uid="{00000000-0005-0000-0000-0000BC020000}"/>
    <cellStyle name="Normal 6 3 3 3 2 5 2" xfId="4636" xr:uid="{6DCD8049-BC85-477D-8DF4-71B624F9476D}"/>
    <cellStyle name="Normal 6 3 3 3 2 5 3" xfId="30205" xr:uid="{37F318ED-ADB1-4A63-94B9-7AD18DADE9C4}"/>
    <cellStyle name="Normal 6 3 3 3 2 5 3 2" xfId="31349" xr:uid="{63937397-5761-4327-97C3-F1A1F4AC80AD}"/>
    <cellStyle name="Normal 6 3 3 3 2 5 4" xfId="31545" xr:uid="{CD9790C9-4E7C-4C12-8572-B6779880FCFF}"/>
    <cellStyle name="Normal 6 3 3 3 2 6" xfId="4032" xr:uid="{2F86E8C3-CFCF-4CC5-896B-92C102F9D7BD}"/>
    <cellStyle name="Normal 6 3 3 3 2 6 2" xfId="4723" xr:uid="{3DE8FA29-3805-45F1-AFC0-AABB851E3B0A}"/>
    <cellStyle name="Normal 6 3 3 3 2 6 3" xfId="30323" xr:uid="{0ECF71C3-B132-42F9-91D6-FA49DFB6CC23}"/>
    <cellStyle name="Normal 6 3 3 3 2 6 3 2" xfId="31466" xr:uid="{64226B14-8E2D-4A6B-B1EA-CFD0A01681C0}"/>
    <cellStyle name="Normal 6 3 3 3 2 6 4" xfId="31663" xr:uid="{DBA5C1A5-A154-4B8F-A90E-5CFDC92DCCDC}"/>
    <cellStyle name="Normal 6 3 3 3 2 7" xfId="30143" xr:uid="{80BE168A-ACEA-40EE-BC12-1FF256FF1F93}"/>
    <cellStyle name="Normal 6 3 3 3 2 7 2" xfId="30510"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2 2" xfId="30083" xr:uid="{AC20A973-25C7-4EEA-B8FC-5F924C46B0FC}"/>
    <cellStyle name="Normal 6 3 3 3 4 2 2 2 3" xfId="3747" xr:uid="{00000000-0005-0000-0000-000016060000}"/>
    <cellStyle name="Normal 6 3 3 3 4 2 2 2 3 2" xfId="4775" xr:uid="{AAE7B9DD-D69F-4E10-BB8B-20D4AC9962F5}"/>
    <cellStyle name="Normal 6 3 3 3 4 2 2 2 3 3" xfId="30271" xr:uid="{C37F18FF-54D7-4AE5-9692-111929E55625}"/>
    <cellStyle name="Normal 6 3 3 3 4 2 2 2 3 3 2" xfId="31414" xr:uid="{249FE48C-C7E7-4065-967D-49544C157FBD}"/>
    <cellStyle name="Normal 6 3 3 3 4 2 2 2 3 4" xfId="31611" xr:uid="{189EC8A1-D2C2-42E5-A270-697BF07C7A33}"/>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4 3" xfId="30208" xr:uid="{A160096C-0CB9-4F26-AE17-C47BB86B37E8}"/>
    <cellStyle name="Normal 6 3 3 3 4 2 3 4 3 2" xfId="31352" xr:uid="{C3EE6054-A4E1-4094-825A-1C1BF8659EA8}"/>
    <cellStyle name="Normal 6 3 3 3 4 2 3 4 4" xfId="31548" xr:uid="{9102B438-FA41-4457-A61B-AE31F663F9E7}"/>
    <cellStyle name="Normal 6 3 3 3 4 2 3 5" xfId="25800" xr:uid="{593CE574-319A-4AC6-9B5C-702D762FB4CA}"/>
    <cellStyle name="Normal 6 3 3 3 4 2 3 6" xfId="30539" xr:uid="{5EBC0163-4363-4F13-A5DD-AE3FCBD0410B}"/>
    <cellStyle name="Normal 6 3 3 3 4 2 4" xfId="25638" xr:uid="{EABC3D6A-712F-4FB3-BEB7-DF746EAFE1AE}"/>
    <cellStyle name="Normal 6 3 3 3 4 3" xfId="1264" xr:uid="{00000000-0005-0000-0000-0000B9060000}"/>
    <cellStyle name="Normal 6 3 3 3 4 4" xfId="2971" xr:uid="{00000000-0005-0000-0000-00009F070000}"/>
    <cellStyle name="Normal 6 3 3 3 4 4 2" xfId="31292" xr:uid="{186211C7-282C-42A3-AABA-91AA76594D8B}"/>
    <cellStyle name="Normal 6 3 3 3 4 5" xfId="2127" xr:uid="{00000000-0005-0000-0000-0000C1020000}"/>
    <cellStyle name="Normal 6 3 3 3 4 5 2" xfId="4671" xr:uid="{3CF7EC19-F0E2-4711-B08D-946163A456F8}"/>
    <cellStyle name="Normal 6 3 3 3 4 5 3" xfId="30207" xr:uid="{04383268-857B-47C7-9699-654DD5736F7C}"/>
    <cellStyle name="Normal 6 3 3 3 4 5 3 2" xfId="31351" xr:uid="{8F87091D-845B-4E2D-9607-3B2C3F78CB20}"/>
    <cellStyle name="Normal 6 3 3 3 4 5 4" xfId="31547" xr:uid="{F438C024-05C0-4B0E-BC65-1729E3C29826}"/>
    <cellStyle name="Normal 6 3 3 3 4 6" xfId="4034" xr:uid="{4F2918E3-7CCF-44F2-8B12-399DCD69E664}"/>
    <cellStyle name="Normal 6 3 3 3 4 6 2" xfId="4702" xr:uid="{66B78E9E-F4AB-4BA4-9562-EF211951A15F}"/>
    <cellStyle name="Normal 6 3 3 3 4 6 3" xfId="30325" xr:uid="{95C354DC-76FB-4CBE-9FB3-F1E8EDAD6C87}"/>
    <cellStyle name="Normal 6 3 3 3 4 6 3 2" xfId="31468" xr:uid="{B4430622-35CF-4C2E-B9B8-E001BD4035B7}"/>
    <cellStyle name="Normal 6 3 3 3 4 6 4" xfId="31665" xr:uid="{76813517-A76E-44EB-B0B6-46D7F2837E3A}"/>
    <cellStyle name="Normal 6 3 3 3 4 7" xfId="30145" xr:uid="{C2411ACB-20F6-4EE0-8B84-B62097023916}"/>
    <cellStyle name="Normal 6 3 3 3 4 7 2" xfId="30512" xr:uid="{BAFE7101-FEEB-42B9-BA1E-81777797EAA5}"/>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3 4" xfId="30272" xr:uid="{B96C46A8-B0B0-4A78-8D66-296041A1E571}"/>
    <cellStyle name="Normal 6 3 3 3 5 3 4 2" xfId="31415" xr:uid="{4EF581FF-DB98-4273-BAC1-15F20033B499}"/>
    <cellStyle name="Normal 6 3 3 3 5 3 5" xfId="31612" xr:uid="{304492C9-34A5-491B-90A2-9FC308872402}"/>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3 3 3" xfId="30273" xr:uid="{91ACDD3A-0E04-489A-B8EF-6EF1F1AE6AAE}"/>
    <cellStyle name="Normal 6 3 3 4 3 2 3 3 3 2" xfId="31416" xr:uid="{9ED99E49-38F8-4258-8C5C-4E6CCF898051}"/>
    <cellStyle name="Normal 6 3 3 4 3 2 3 3 4" xfId="31613" xr:uid="{86DC850B-5ABA-4168-A12B-52BB2D92300C}"/>
    <cellStyle name="Normal 6 3 3 4 3 2 4" xfId="25723" xr:uid="{458F7302-1896-4444-8A91-7EEE77D9B42E}"/>
    <cellStyle name="Normal 6 3 3 4 3 3" xfId="1273" xr:uid="{00000000-0005-0000-0000-0000C3060000}"/>
    <cellStyle name="Normal 6 3 3 4 3 4" xfId="2972" xr:uid="{00000000-0005-0000-0000-0000A5070000}"/>
    <cellStyle name="Normal 6 3 3 4 3 4 2" xfId="31299" xr:uid="{9A618AA1-F692-4092-9D65-77B750975D70}"/>
    <cellStyle name="Normal 6 3 3 4 3 5" xfId="2130" xr:uid="{00000000-0005-0000-0000-0000C8020000}"/>
    <cellStyle name="Normal 6 3 3 4 3 5 2" xfId="3854" xr:uid="{14ADEC9D-23D5-4755-9DD0-8765D24571A4}"/>
    <cellStyle name="Normal 6 3 3 4 3 5 3" xfId="30210" xr:uid="{8435FB26-6920-4CAD-AA91-3600F415560A}"/>
    <cellStyle name="Normal 6 3 3 4 3 5 3 2" xfId="31354" xr:uid="{35DA6502-A4A2-4046-B3CE-4037C2DBBE69}"/>
    <cellStyle name="Normal 6 3 3 4 3 5 4" xfId="31550" xr:uid="{072920CB-D524-41F0-B9ED-C02DFA5CF3AC}"/>
    <cellStyle name="Normal 6 3 3 4 3 6" xfId="4036" xr:uid="{C66D090D-F948-4628-9A4B-3556EC8A8993}"/>
    <cellStyle name="Normal 6 3 3 4 3 6 2" xfId="4738" xr:uid="{6CDE8700-2BC6-4C40-AD11-A661C27D6699}"/>
    <cellStyle name="Normal 6 3 3 4 3 6 3" xfId="30327" xr:uid="{A9169C37-2F33-4AC5-9D16-6468DBFE55C7}"/>
    <cellStyle name="Normal 6 3 3 4 3 6 3 2" xfId="31470" xr:uid="{C08347BC-2FE4-4A4C-88AE-047B4F1111EB}"/>
    <cellStyle name="Normal 6 3 3 4 3 6 4" xfId="31667" xr:uid="{25C9AC63-04F8-44DF-BE45-828C1A0EFA15}"/>
    <cellStyle name="Normal 6 3 3 4 3 7" xfId="30147" xr:uid="{5DD134DE-7771-4AC1-A6C7-CAB182204804}"/>
    <cellStyle name="Normal 6 3 3 4 3 7 2" xfId="30514" xr:uid="{F5396644-8DAF-4937-A4F1-2401EBC3517A}"/>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4 3 3" xfId="30274" xr:uid="{7F3E6705-4643-4EF6-886B-EF89E8C009A2}"/>
    <cellStyle name="Normal 6 3 3 4 4 3 3 2" xfId="31417" xr:uid="{519FAA7A-C692-4C62-A964-CCC9D5705A0C}"/>
    <cellStyle name="Normal 6 3 3 4 4 3 4" xfId="31614" xr:uid="{C2001405-3A9E-407C-A41F-4E4E1ECCA430}"/>
    <cellStyle name="Normal 6 3 3 4 5" xfId="2129" xr:uid="{00000000-0005-0000-0000-0000C6020000}"/>
    <cellStyle name="Normal 6 3 3 4 5 2" xfId="3775" xr:uid="{E7CE2CBA-ABE9-40BC-B051-DB9C5FB798E6}"/>
    <cellStyle name="Normal 6 3 3 4 5 3" xfId="30209" xr:uid="{89A8051D-31C3-40B3-9711-90934B61F108}"/>
    <cellStyle name="Normal 6 3 3 4 5 3 2" xfId="31353" xr:uid="{85BF3F84-4BD4-4F22-BAF8-1486D86B8D5C}"/>
    <cellStyle name="Normal 6 3 3 4 5 4" xfId="31549" xr:uid="{A28A8BEB-C65E-4662-A83C-828FBC0BB7C6}"/>
    <cellStyle name="Normal 6 3 3 4 6" xfId="4035" xr:uid="{45BFAD04-BCD7-4CAC-953D-0DBD444CB6D4}"/>
    <cellStyle name="Normal 6 3 3 4 6 2" xfId="4724" xr:uid="{E376E65A-2E16-478D-B2B0-FCA698161DA4}"/>
    <cellStyle name="Normal 6 3 3 4 6 3" xfId="30326" xr:uid="{7B491ED7-6C6A-4219-B6F7-978B126F66AF}"/>
    <cellStyle name="Normal 6 3 3 4 6 3 2" xfId="31469" xr:uid="{7C5376D0-737F-432C-B2D8-A4762CC89502}"/>
    <cellStyle name="Normal 6 3 3 4 6 4" xfId="31666" xr:uid="{5D3A6406-FADF-46CF-957E-3CA6899F60ED}"/>
    <cellStyle name="Normal 6 3 3 4 7" xfId="30146" xr:uid="{838F89EF-1D7F-4065-8D4C-3A4DAF9BF3DA}"/>
    <cellStyle name="Normal 6 3 3 4 7 2" xfId="30513" xr:uid="{05F24ADF-AA50-4531-B604-5CFE29E6FEC6}"/>
    <cellStyle name="Normal 6 3 3 5" xfId="2069" xr:uid="{00000000-0005-0000-0000-0000B9020000}"/>
    <cellStyle name="Normal 6 3 3 5 2" xfId="4797" xr:uid="{907E5E47-F6B2-4DC4-A325-33901AAEA066}"/>
    <cellStyle name="Normal 6 3 3 5 3" xfId="30168" xr:uid="{35A6137A-9A79-4FA9-A0E4-BC9B9671A559}"/>
    <cellStyle name="Normal 6 3 3 5 3 2" xfId="30515" xr:uid="{DABD6C2B-49F9-41EE-B9EE-279CE22049EF}"/>
    <cellStyle name="Normal 6 3 3 5 4" xfId="31508" xr:uid="{FE5EE180-0A6C-4451-850A-0F128D00BDF6}"/>
    <cellStyle name="Normal 6 3 3 6" xfId="30100" xr:uid="{39D311B1-3F99-4637-B6B6-3945F5B433CC}"/>
    <cellStyle name="Normal 6 3 3 6 2" xfId="30473"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3 3 3" xfId="30275" xr:uid="{E5F840FE-5104-4857-8DCE-96279A827F92}"/>
    <cellStyle name="Normal 6 3 4 3 2 3 3 3 2" xfId="31418" xr:uid="{4198C9AA-B1FD-49F4-9439-E7F43D107413}"/>
    <cellStyle name="Normal 6 3 4 3 2 3 3 4" xfId="31615" xr:uid="{909DD0D0-1364-42A4-A034-3430836BB697}"/>
    <cellStyle name="Normal 6 3 4 3 2 4" xfId="24957" xr:uid="{0DA149DA-ADAC-4AFA-94DC-BF3AC20BD344}"/>
    <cellStyle name="Normal 6 3 4 3 3" xfId="1281" xr:uid="{00000000-0005-0000-0000-0000CD060000}"/>
    <cellStyle name="Normal 6 3 4 3 4" xfId="2974" xr:uid="{00000000-0005-0000-0000-0000AC070000}"/>
    <cellStyle name="Normal 6 3 4 3 4 2" xfId="31287" xr:uid="{BE8648E5-FB61-43AA-BB56-FE67109396AA}"/>
    <cellStyle name="Normal 6 3 4 3 5" xfId="2132" xr:uid="{00000000-0005-0000-0000-0000CC020000}"/>
    <cellStyle name="Normal 6 3 4 3 5 2" xfId="4640" xr:uid="{B14B5BE6-0AD9-4024-B6A3-83DB74FA6323}"/>
    <cellStyle name="Normal 6 3 4 3 5 3" xfId="30212" xr:uid="{E0D683BA-EFB6-4E11-8ABF-098065B0A36F}"/>
    <cellStyle name="Normal 6 3 4 3 5 3 2" xfId="31356" xr:uid="{9C8FE98E-1D8F-4973-8A1E-AB187A709B52}"/>
    <cellStyle name="Normal 6 3 4 3 5 4" xfId="31552" xr:uid="{83DF3942-78DD-4E7E-8FC5-59A81BE0190A}"/>
    <cellStyle name="Normal 6 3 4 3 6" xfId="4038" xr:uid="{85017E11-7866-4279-9063-BD1F44AA9952}"/>
    <cellStyle name="Normal 6 3 4 3 6 2" xfId="4783" xr:uid="{121F7278-5066-479E-804E-839EF523D6AF}"/>
    <cellStyle name="Normal 6 3 4 3 6 3" xfId="30329" xr:uid="{10D4AA31-3BD6-458F-BF46-08A025222983}"/>
    <cellStyle name="Normal 6 3 4 3 6 3 2" xfId="31472" xr:uid="{45E35B95-8A5B-4E1D-9384-E5D7227BFA78}"/>
    <cellStyle name="Normal 6 3 4 3 6 4" xfId="31669" xr:uid="{5ABCB488-C596-4F4D-A1BD-D5E366D7C9F2}"/>
    <cellStyle name="Normal 6 3 4 3 7" xfId="30149" xr:uid="{7EB70341-ADA0-4143-B80B-2417C60D5EFB}"/>
    <cellStyle name="Normal 6 3 4 3 7 2" xfId="30517" xr:uid="{35C90F93-35F2-4DF2-AF1A-E04B1075095B}"/>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2 3 3" xfId="30389" xr:uid="{5C1B9AE5-B079-4BE9-940F-38DB98168A0F}"/>
    <cellStyle name="Normal 6 3 4 4 2 3 4" xfId="30376" xr:uid="{0C630832-C427-48AC-B7B7-CDBA068EF46E}"/>
    <cellStyle name="Normal 6 3 4 4 2 3 4 2" xfId="31715" xr:uid="{59210765-A088-4B60-B438-476422DF6627}"/>
    <cellStyle name="Normal 6 3 4 4 2 4" xfId="30362" xr:uid="{ED8C1BC9-242E-4E34-A350-F2FCEF2ABD52}"/>
    <cellStyle name="Normal 6 3 4 4 2 4 2" xfId="31702" xr:uid="{1508FF5D-6EE9-4924-B426-3723E8CF7E8F}"/>
    <cellStyle name="Normal 6 3 4 4 3" xfId="24974" xr:uid="{B81CA4B1-D0EC-4903-82C2-3729418C66EC}"/>
    <cellStyle name="Normal 6 3 4 5" xfId="2131" xr:uid="{00000000-0005-0000-0000-0000CA020000}"/>
    <cellStyle name="Normal 6 3 4 5 2" xfId="4625" xr:uid="{385DF0D6-58F0-450D-88C9-C3CEB76D1408}"/>
    <cellStyle name="Normal 6 3 4 5 3" xfId="30211" xr:uid="{90312F7B-2D6D-405C-8052-43F9AAADE25C}"/>
    <cellStyle name="Normal 6 3 4 5 3 2" xfId="31355" xr:uid="{E7349462-429D-4D08-82F3-1A2EB2E58B37}"/>
    <cellStyle name="Normal 6 3 4 5 4" xfId="31551" xr:uid="{1042ECBD-2BB7-4E90-905B-07F8507D3AB7}"/>
    <cellStyle name="Normal 6 3 4 6" xfId="4037" xr:uid="{8D1101F3-0C22-4BE8-AF14-06E549D8B1C0}"/>
    <cellStyle name="Normal 6 3 4 6 2" xfId="4706" xr:uid="{309113B5-9206-44C4-9B50-F0859B4F4AC0}"/>
    <cellStyle name="Normal 6 3 4 6 3" xfId="30328" xr:uid="{75C41231-A56E-451C-A0E6-06EE355C936A}"/>
    <cellStyle name="Normal 6 3 4 6 3 2" xfId="31471" xr:uid="{E83C45BE-E56B-493C-B749-8DBB698D4281}"/>
    <cellStyle name="Normal 6 3 4 6 4" xfId="31668" xr:uid="{BED4E2F1-8BFE-49E7-94A6-F6C20E56EE89}"/>
    <cellStyle name="Normal 6 3 4 7" xfId="30148" xr:uid="{230E3327-1DCE-4021-B3F8-983D1A5A137A}"/>
    <cellStyle name="Normal 6 3 4 7 2" xfId="30516" xr:uid="{E88A4B4D-5E2F-4EF4-8F91-154A61DEACCE}"/>
    <cellStyle name="Normal 6 3 5" xfId="29607" xr:uid="{631E655F-7844-43BA-9955-2AD29CB8158C}"/>
    <cellStyle name="Normal 6 3 5 2" xfId="29635" xr:uid="{B4AFCDD8-862C-4144-A948-C80FD9D9C627}"/>
    <cellStyle name="Normal 6 3 5 3" xfId="30363" xr:uid="{BB71A935-D937-468C-AA47-D9536B9840FB}"/>
    <cellStyle name="Normal 6 3 5 3 2" xfId="30518" xr:uid="{EB168DF3-E7E9-4582-9E18-6217A4D688DD}"/>
    <cellStyle name="Normal 6 3 6" xfId="31498" xr:uid="{DD156CEF-7EAB-43B9-BB83-25E20C183EA0}"/>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3 3 3" xfId="30276" xr:uid="{E39C729E-3986-412E-9582-DDBDB6F5B372}"/>
    <cellStyle name="Normal 6 5 3 2 3 2 3 3 3 2" xfId="31419" xr:uid="{3CA02C8E-1377-438F-8ACF-277F8C8DB7A0}"/>
    <cellStyle name="Normal 6 5 3 2 3 2 3 3 4" xfId="31616" xr:uid="{0A1895AA-EE88-42AC-B89A-BCDB4B9319D4}"/>
    <cellStyle name="Normal 6 5 3 2 3 2 4" xfId="22680" xr:uid="{9FD8EF5C-1DF1-4ABC-86B0-BC0A24BC7DB0}"/>
    <cellStyle name="Normal 6 5 3 2 3 3" xfId="1292" xr:uid="{00000000-0005-0000-0000-0000D9060000}"/>
    <cellStyle name="Normal 6 5 3 2 3 4" xfId="2976" xr:uid="{00000000-0005-0000-0000-0000B7070000}"/>
    <cellStyle name="Normal 6 5 3 2 3 4 2" xfId="31275" xr:uid="{AC78F16B-C398-421C-B6DA-60754B2F6068}"/>
    <cellStyle name="Normal 6 5 3 2 3 5" xfId="2135" xr:uid="{00000000-0005-0000-0000-0000D4020000}"/>
    <cellStyle name="Normal 6 5 3 2 3 5 2" xfId="4647" xr:uid="{6EE5CD5D-2630-46DB-98C1-E0A91C088B26}"/>
    <cellStyle name="Normal 6 5 3 2 3 5 3" xfId="30215" xr:uid="{ADF6D548-1F3A-459F-A750-74CD99FDEE9A}"/>
    <cellStyle name="Normal 6 5 3 2 3 5 3 2" xfId="31359" xr:uid="{B71D2F94-18B1-4748-AC7B-9E99EEE3BBE2}"/>
    <cellStyle name="Normal 6 5 3 2 3 5 4" xfId="31555" xr:uid="{F49B284C-4158-45C7-A289-51B9D8DE13A3}"/>
    <cellStyle name="Normal 6 5 3 2 3 6" xfId="4041" xr:uid="{8B315A9F-8391-474D-B4C0-405EE4404F8E}"/>
    <cellStyle name="Normal 6 5 3 2 3 6 2" xfId="4711" xr:uid="{B2D6BDD1-5721-402C-A1EB-DE58BA876C84}"/>
    <cellStyle name="Normal 6 5 3 2 3 6 3" xfId="30332" xr:uid="{BB68FD68-7256-47F7-953D-2BBE26864CDA}"/>
    <cellStyle name="Normal 6 5 3 2 3 6 3 2" xfId="31474" xr:uid="{8C01FEE2-79B9-4A0F-A784-4FD92A5B6B0B}"/>
    <cellStyle name="Normal 6 5 3 2 3 6 4" xfId="31672" xr:uid="{EBE5DAA1-C59B-46EC-A8F2-1CE773456805}"/>
    <cellStyle name="Normal 6 5 3 2 3 7" xfId="30151" xr:uid="{49112585-27FD-43F2-BF44-AC831E47158C}"/>
    <cellStyle name="Normal 6 5 3 2 3 7 2" xfId="30520" xr:uid="{97E9803D-6432-444E-A890-68A0602A16F1}"/>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4 3 3 3" xfId="30390" xr:uid="{3896CCD4-4803-40CF-8441-650569527929}"/>
    <cellStyle name="Normal 6 5 3 2 4 3 3 4" xfId="30377" xr:uid="{CBA19119-5BB4-4E00-A950-1BDA2D9F3805}"/>
    <cellStyle name="Normal 6 5 3 2 4 3 3 4 2" xfId="31716" xr:uid="{8630AAF4-9A72-44FF-B5C2-D15011E2D118}"/>
    <cellStyle name="Normal 6 5 3 2 4 3 4" xfId="30364" xr:uid="{ECE487CF-3F45-4A59-B530-7A43F95E48BF}"/>
    <cellStyle name="Normal 6 5 3 2 4 3 4 2" xfId="31703" xr:uid="{08509A36-70E6-4EBD-A46D-BFCD7652D951}"/>
    <cellStyle name="Normal 6 5 3 2 5" xfId="2134" xr:uid="{00000000-0005-0000-0000-0000D2020000}"/>
    <cellStyle name="Normal 6 5 3 2 5 2" xfId="4683" xr:uid="{985E2EB5-9E1E-43AC-B0AB-0DDE28EC2B5C}"/>
    <cellStyle name="Normal 6 5 3 2 5 3" xfId="30214" xr:uid="{D46CE359-6D20-457D-B96B-F51C055BD562}"/>
    <cellStyle name="Normal 6 5 3 2 5 3 2" xfId="31358" xr:uid="{988CB04C-674F-41D1-A07E-95491E04BE7D}"/>
    <cellStyle name="Normal 6 5 3 2 5 4" xfId="31554" xr:uid="{D1D84B56-D950-4446-AE9F-C32773F7F07D}"/>
    <cellStyle name="Normal 6 5 3 2 6" xfId="4040" xr:uid="{8635F82C-04F7-4EC6-B923-CFC4350C7830}"/>
    <cellStyle name="Normal 6 5 3 2 6 2" xfId="4719" xr:uid="{5D5E7BFF-9D34-4E6B-9329-AD7DE75B6822}"/>
    <cellStyle name="Normal 6 5 3 2 6 3" xfId="30331" xr:uid="{32DCCDDE-5942-4CE1-9E1F-32A881D5BAD7}"/>
    <cellStyle name="Normal 6 5 3 2 6 3 2" xfId="31473" xr:uid="{5FA83714-5914-4708-8333-1CC83A3DDB0D}"/>
    <cellStyle name="Normal 6 5 3 2 6 4" xfId="31671" xr:uid="{E9FE8281-905A-4173-80C7-82183386EABC}"/>
    <cellStyle name="Normal 6 5 3 2 7" xfId="30150" xr:uid="{940D94C0-6359-4490-BCCE-8FEBED747550}"/>
    <cellStyle name="Normal 6 5 3 2 7 2" xfId="30519"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2 2" xfId="30069" xr:uid="{CE4D3F89-E104-4E7C-94DC-8DEA8C31FCE9}"/>
    <cellStyle name="Normal 6 5 3 4 2 2 2 3" xfId="3753" xr:uid="{00000000-0005-0000-0000-000041060000}"/>
    <cellStyle name="Normal 6 5 3 4 2 2 2 3 2" xfId="4749" xr:uid="{26BAC224-8031-4231-90D3-310CC68CB6C0}"/>
    <cellStyle name="Normal 6 5 3 4 2 2 2 3 3" xfId="30277" xr:uid="{D5CEC65A-2ADC-4D45-B3B7-ADDDF3F54B9C}"/>
    <cellStyle name="Normal 6 5 3 4 2 2 2 3 3 2" xfId="31420" xr:uid="{F627CE79-B180-42C5-A491-6351F4C67CBE}"/>
    <cellStyle name="Normal 6 5 3 4 2 2 2 3 4" xfId="31617" xr:uid="{BB2108BE-1192-4E13-B6B9-9D2AB265B6C3}"/>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4 3" xfId="30217" xr:uid="{315EE6F0-4A4B-4614-90D5-5242C6E49BBC}"/>
    <cellStyle name="Normal 6 5 3 4 2 3 4 3 2" xfId="31361" xr:uid="{946949EA-0176-4BCD-B99E-F7D135D21458}"/>
    <cellStyle name="Normal 6 5 3 4 2 3 4 4" xfId="31557" xr:uid="{F5FB7FA9-7FF9-4592-9A76-78A07223589D}"/>
    <cellStyle name="Normal 6 5 3 4 2 3 5" xfId="25817" xr:uid="{146A0A89-FA15-4673-83D1-1BD48BA23B4F}"/>
    <cellStyle name="Normal 6 5 3 4 2 3 6" xfId="30540" xr:uid="{1E4E56E2-FCF3-4C9E-A5C1-C675C3F1A005}"/>
    <cellStyle name="Normal 6 5 3 4 2 4" xfId="24937" xr:uid="{FD27707B-D4A4-422F-BC64-0031AA3E4D05}"/>
    <cellStyle name="Normal 6 5 3 4 3" xfId="1302" xr:uid="{00000000-0005-0000-0000-0000E5060000}"/>
    <cellStyle name="Normal 6 5 3 4 4" xfId="2977" xr:uid="{00000000-0005-0000-0000-0000C0070000}"/>
    <cellStyle name="Normal 6 5 3 4 4 2" xfId="31293" xr:uid="{AB74C274-9F21-4F33-97DC-03C78C47142A}"/>
    <cellStyle name="Normal 6 5 3 4 5" xfId="2136" xr:uid="{00000000-0005-0000-0000-0000D7020000}"/>
    <cellStyle name="Normal 6 5 3 4 5 2" xfId="4667" xr:uid="{D2333BB9-76BA-48B1-B619-1F9C6401FD25}"/>
    <cellStyle name="Normal 6 5 3 4 5 3" xfId="30216" xr:uid="{62554BF8-65F6-4FEE-9102-1517F5320031}"/>
    <cellStyle name="Normal 6 5 3 4 5 3 2" xfId="31360" xr:uid="{8411E2B0-CE72-4FAF-B1B5-E2FDF3AB6116}"/>
    <cellStyle name="Normal 6 5 3 4 5 4" xfId="31556" xr:uid="{613255CF-C246-4231-95AD-15A9EA1A28E1}"/>
    <cellStyle name="Normal 6 5 3 4 6" xfId="4042" xr:uid="{13FADCA8-36DC-469D-8F55-211BB24FA64B}"/>
    <cellStyle name="Normal 6 5 3 4 6 2" xfId="4753" xr:uid="{ABAADEE5-6BDD-4DDF-988F-045E065F16C3}"/>
    <cellStyle name="Normal 6 5 3 4 6 3" xfId="30333" xr:uid="{C370706B-D050-44A6-8DBC-4B79D80786ED}"/>
    <cellStyle name="Normal 6 5 3 4 6 3 2" xfId="31475" xr:uid="{A2072E34-E841-4339-9FD5-C6D6C717F7C6}"/>
    <cellStyle name="Normal 6 5 3 4 6 4" xfId="31673" xr:uid="{A7B8BC6B-0D84-401C-BCE1-1C3CE034DBAA}"/>
    <cellStyle name="Normal 6 5 3 4 7" xfId="30152" xr:uid="{B6B1B1A2-B731-440F-A283-79585C0A73B2}"/>
    <cellStyle name="Normal 6 5 3 4 7 2" xfId="30521" xr:uid="{8E1F6B5E-F917-4E06-A35E-B3F4B762C63D}"/>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3 4" xfId="30278" xr:uid="{0F482ABE-F9DD-4AE1-B958-7F9AACCE1E1C}"/>
    <cellStyle name="Normal 6 5 3 5 3 4 2" xfId="31421" xr:uid="{8090AB6F-2CAE-48D4-BCB0-D8D0AD244004}"/>
    <cellStyle name="Normal 6 5 3 5 3 5" xfId="31618" xr:uid="{F37F9835-CED0-41DF-BE2E-CCAD9E7DE39B}"/>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3 3 3" xfId="30279" xr:uid="{44E45A56-0938-496E-848A-9D883B75B8E6}"/>
    <cellStyle name="Normal 6 5 4 3 2 3 3 3 2" xfId="31422" xr:uid="{104720AE-072D-43E6-A876-8E12BB329AC9}"/>
    <cellStyle name="Normal 6 5 4 3 2 3 3 4" xfId="31619" xr:uid="{C63255E8-1A1C-4DD5-BCD8-566984E31045}"/>
    <cellStyle name="Normal 6 5 4 3 2 4" xfId="24662" xr:uid="{C8FD317F-C620-40B3-9E84-C86134062E28}"/>
    <cellStyle name="Normal 6 5 4 3 3" xfId="1311" xr:uid="{00000000-0005-0000-0000-0000EF060000}"/>
    <cellStyle name="Normal 6 5 4 3 4" xfId="2978" xr:uid="{00000000-0005-0000-0000-0000C6070000}"/>
    <cellStyle name="Normal 6 5 4 3 4 2" xfId="31298" xr:uid="{1D63F91C-4880-4AD8-ACE6-3490B3C191AF}"/>
    <cellStyle name="Normal 6 5 4 3 5" xfId="2139" xr:uid="{00000000-0005-0000-0000-0000DE020000}"/>
    <cellStyle name="Normal 6 5 4 3 5 2" xfId="3771" xr:uid="{0DAEABF9-E059-45BB-9EA3-DB8CCF44184B}"/>
    <cellStyle name="Normal 6 5 4 3 5 3" xfId="30219" xr:uid="{45838C83-4A43-4932-BDCE-C8F337A6FF93}"/>
    <cellStyle name="Normal 6 5 4 3 5 3 2" xfId="31363" xr:uid="{1681B1FF-BD73-48EA-B617-B273CD937AF6}"/>
    <cellStyle name="Normal 6 5 4 3 5 4" xfId="31559" xr:uid="{D408C2DC-B73E-44AF-B237-D74B8744DB20}"/>
    <cellStyle name="Normal 6 5 4 3 6" xfId="4044" xr:uid="{3B6C1D61-E8B0-4D32-BD74-479DABBA050E}"/>
    <cellStyle name="Normal 6 5 4 3 6 2" xfId="4741" xr:uid="{AB0FA666-59CA-452D-8185-BFDD339259A5}"/>
    <cellStyle name="Normal 6 5 4 3 6 3" xfId="30335" xr:uid="{A0F6DACF-5765-4B5B-B0D5-474B058864BF}"/>
    <cellStyle name="Normal 6 5 4 3 6 3 2" xfId="31477" xr:uid="{399043F7-6F4A-4A3E-9634-085F7EF1332F}"/>
    <cellStyle name="Normal 6 5 4 3 6 4" xfId="31675" xr:uid="{0C618089-00EB-4E10-B4F7-F237E3E30D1F}"/>
    <cellStyle name="Normal 6 5 4 3 7" xfId="30154" xr:uid="{E689BF94-8089-4EDB-8A90-EC9DD05FAEB6}"/>
    <cellStyle name="Normal 6 5 4 3 7 2" xfId="30523" xr:uid="{EFBA4820-C840-4148-BF88-6BDF2F0347D9}"/>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4 3 3" xfId="30280" xr:uid="{0B00FD0E-6729-4916-9762-F885F79C9AA2}"/>
    <cellStyle name="Normal 6 5 4 4 3 3 2" xfId="31423" xr:uid="{06166BF6-49AB-4FD9-B6C9-466EFABFB73C}"/>
    <cellStyle name="Normal 6 5 4 4 3 4" xfId="31620" xr:uid="{F51A84E7-859C-4016-A24B-CC6BB58A5781}"/>
    <cellStyle name="Normal 6 5 4 5" xfId="2138" xr:uid="{00000000-0005-0000-0000-0000DC020000}"/>
    <cellStyle name="Normal 6 5 4 5 2" xfId="4627" xr:uid="{F656D414-B9FB-4E57-A874-02EABF4164A9}"/>
    <cellStyle name="Normal 6 5 4 5 3" xfId="30218" xr:uid="{CC65D777-7FA0-471D-A07E-954A4411B4C7}"/>
    <cellStyle name="Normal 6 5 4 5 3 2" xfId="31362" xr:uid="{73E9ABE8-24A6-412C-9014-B32C406F5254}"/>
    <cellStyle name="Normal 6 5 4 5 4" xfId="31558" xr:uid="{6EB7D5EF-0E62-4B3E-BC7A-4EBD9D7356D9}"/>
    <cellStyle name="Normal 6 5 4 6" xfId="4043" xr:uid="{275714B7-5104-4FAB-9E0E-B1CADB04BD20}"/>
    <cellStyle name="Normal 6 5 4 6 2" xfId="4756" xr:uid="{66B4AC42-B19A-46C7-BB60-AA3BF5A56B35}"/>
    <cellStyle name="Normal 6 5 4 6 3" xfId="30334" xr:uid="{0B89003E-3F94-4F85-8781-8734CDF2F216}"/>
    <cellStyle name="Normal 6 5 4 6 3 2" xfId="31476" xr:uid="{28AE4F89-814E-43D6-B004-239043802B5A}"/>
    <cellStyle name="Normal 6 5 4 6 4" xfId="31674" xr:uid="{C9E8D383-49F9-4B00-9D73-DB9D2C0D47B7}"/>
    <cellStyle name="Normal 6 5 4 7" xfId="30153" xr:uid="{2552D7E3-E9B3-4241-AB50-FAF890DD8E42}"/>
    <cellStyle name="Normal 6 5 4 7 2" xfId="30522" xr:uid="{4C0D5AE6-EFC9-4BFA-B323-123CB782B2A7}"/>
    <cellStyle name="Normal 6 5 5" xfId="2070" xr:uid="{00000000-0005-0000-0000-0000CF020000}"/>
    <cellStyle name="Normal 6 5 5 2" xfId="4760" xr:uid="{58B42343-3889-4193-AB92-064DC779A64F}"/>
    <cellStyle name="Normal 6 5 5 3" xfId="30169" xr:uid="{1B9038EE-4F4C-4744-8861-25102551DC54}"/>
    <cellStyle name="Normal 6 5 5 3 2" xfId="30524" xr:uid="{438B0090-C4E0-4040-B6B8-2ED195399BE5}"/>
    <cellStyle name="Normal 6 5 5 4" xfId="31509" xr:uid="{22A88986-2C4B-4B97-B1CE-8329EB5EAAF9}"/>
    <cellStyle name="Normal 6 5 6" xfId="30113" xr:uid="{8D7A58C9-2680-41F9-B10A-5FB6EB00FD95}"/>
    <cellStyle name="Normal 6 5 6 2" xfId="30474" xr:uid="{6AC3E222-93E2-4ED5-A04F-8AD2183A95F8}"/>
    <cellStyle name="Normal 6 6" xfId="1313" xr:uid="{00000000-0005-0000-0000-0000F2060000}"/>
    <cellStyle name="Normal 6 6 10" xfId="30155" xr:uid="{52A1F13F-0078-432B-BBAA-5F6768E9F38E}"/>
    <cellStyle name="Normal 6 6 10 2" xfId="31502"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3 4 4" xfId="30221" xr:uid="{1E0F7A3C-2BD1-4F71-A059-2E52E4FFE1B1}"/>
    <cellStyle name="Normal 6 6 3 3 4 4 2" xfId="31365" xr:uid="{0CD2B232-A623-46D5-BE56-9B0330ABDEE6}"/>
    <cellStyle name="Normal 6 6 3 3 4 5" xfId="31561" xr:uid="{644EB2C4-45E6-4172-BD45-78B17057F6A4}"/>
    <cellStyle name="Normal 6 6 3 3 5" xfId="30461" xr:uid="{904D57A7-5920-484C-BF65-E06F982671D6}"/>
    <cellStyle name="Normal 6 6 3 3 6" xfId="30541" xr:uid="{45581F97-261A-4B5F-B6BF-52BB811941F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3 4 3 3" xfId="30281" xr:uid="{43EAA275-4ABE-462B-9447-B627D0C084F1}"/>
    <cellStyle name="Normal 6 6 3 4 3 3 2" xfId="31424" xr:uid="{93AAD6B1-80BF-4EEF-8D5D-CD727227AB72}"/>
    <cellStyle name="Normal 6 6 3 4 3 4" xfId="31621"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3 3 3" xfId="30282" xr:uid="{A757C1CC-289F-47DA-B927-DF3F89752397}"/>
    <cellStyle name="Normal 6 6 4 2 3 3 3 2" xfId="31425" xr:uid="{E50733EF-7DA7-4CC6-8EE1-0A08A8F17A48}"/>
    <cellStyle name="Normal 6 6 4 2 3 3 4" xfId="31622" xr:uid="{116C31C3-ADCC-4EDA-827C-4B657CD536F0}"/>
    <cellStyle name="Normal 6 6 4 2 4" xfId="24610" xr:uid="{0E019910-37DE-43E1-BDD5-941731A48A83}"/>
    <cellStyle name="Normal 6 6 4 3" xfId="1326" xr:uid="{00000000-0005-0000-0000-000000070000}"/>
    <cellStyle name="Normal 6 6 4 4" xfId="2979" xr:uid="{00000000-0005-0000-0000-0000D1070000}"/>
    <cellStyle name="Normal 6 6 4 4 2" xfId="31284" xr:uid="{19635C23-0322-4BD8-97B1-5DC1FA748C5B}"/>
    <cellStyle name="Normal 6 6 4 5" xfId="2142" xr:uid="{00000000-0005-0000-0000-0000E6020000}"/>
    <cellStyle name="Normal 6 6 4 5 2" xfId="4635" xr:uid="{BD1045AF-7E49-48EA-AF41-B1E7071CB221}"/>
    <cellStyle name="Normal 6 6 4 5 3" xfId="30222" xr:uid="{6D024BB1-BCE9-45B1-B4E9-3324C92FA7CE}"/>
    <cellStyle name="Normal 6 6 4 5 3 2" xfId="31366" xr:uid="{A3F6340C-D451-475A-A982-207B891A2261}"/>
    <cellStyle name="Normal 6 6 4 5 4" xfId="31562" xr:uid="{E815B1D5-FDA4-48C8-A684-C03B7EE3E407}"/>
    <cellStyle name="Normal 6 6 4 6" xfId="4046" xr:uid="{7E3C1600-D01B-4C17-A3C8-5A48EC2345CF}"/>
    <cellStyle name="Normal 6 6 4 6 2" xfId="4713" xr:uid="{68449821-113B-44E2-90F0-E71E4937E5CF}"/>
    <cellStyle name="Normal 6 6 4 6 3" xfId="30337" xr:uid="{4FEA25DB-3C81-4F82-B8DE-5FCA09BE2E0B}"/>
    <cellStyle name="Normal 6 6 4 6 3 2" xfId="31479" xr:uid="{1305EA02-9F5C-4ACE-9E7C-1E5681505D17}"/>
    <cellStyle name="Normal 6 6 4 6 4" xfId="31677" xr:uid="{6C3874CC-609C-48F8-B7E4-A3BC65EC6DA6}"/>
    <cellStyle name="Normal 6 6 4 7" xfId="30156" xr:uid="{5E7B4808-922D-4165-8936-0598A0A6DAFF}"/>
    <cellStyle name="Normal 6 6 4 7 2" xfId="30525"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2 3" xfId="30348" xr:uid="{3218E97D-CD8C-4646-865A-D9FE354D3366}"/>
    <cellStyle name="Normal 6 6 6 3 2 3 2" xfId="31488" xr:uid="{3CAE3964-BC01-4657-A282-A605E568255D}"/>
    <cellStyle name="Normal 6 6 6 3 2 4" xfId="31688" xr:uid="{678B2E18-3999-4540-B1B8-C66D5ECF9D30}"/>
    <cellStyle name="Normal 6 6 6 3 3" xfId="25362" xr:uid="{25F2D5BA-2D6F-4E91-8FBB-4B9D252657D9}"/>
    <cellStyle name="Normal 6 6 6 4" xfId="2152" xr:uid="{00000000-0005-0000-0000-0000E9020000}"/>
    <cellStyle name="Normal 6 6 6 4 2" xfId="4689" xr:uid="{114F1330-7415-461B-B792-61BE07D55AC7}"/>
    <cellStyle name="Normal 6 6 6 4 3" xfId="30232" xr:uid="{F58AE918-38CD-4E0E-A2D9-09149BED6B00}"/>
    <cellStyle name="Normal 6 6 6 4 3 2" xfId="31376" xr:uid="{4B856CE8-FBE5-40B9-9BC7-A62E57FFCD5D}"/>
    <cellStyle name="Normal 6 6 6 4 4" xfId="31572" xr:uid="{4C1B4E78-3692-4AD9-812B-F104F8C9273E}"/>
    <cellStyle name="Normal 6 6 6 5" xfId="4095" xr:uid="{E42903F7-CF43-4BB8-AC03-F1EB46C1FC19}"/>
    <cellStyle name="Normal 6 6 6 5 2" xfId="4765" xr:uid="{2CC1BF88-5B5D-4701-8916-7B15CC9D2D01}"/>
    <cellStyle name="Normal 6 6 6 5 3" xfId="30346" xr:uid="{98CCC825-4A1A-42E6-B1AA-0E2C69D86523}"/>
    <cellStyle name="Normal 6 6 6 5 3 2" xfId="30467" xr:uid="{4FBD431D-8DEA-4803-A24A-7EA12E3C3A28}"/>
    <cellStyle name="Normal 6 6 6 5 4" xfId="31686" xr:uid="{C49B3C7B-D919-4712-AAA7-9D97D397881B}"/>
    <cellStyle name="Normal 6 6 6 6" xfId="25712" xr:uid="{CE44424C-FDE2-4274-9AAC-2B2782EEB566}"/>
    <cellStyle name="Normal 6 6 6 6 2" xfId="26401" xr:uid="{DEBDC983-AB32-4C69-A2AF-B29A4C97979C}"/>
    <cellStyle name="Normal 6 6 6 6 3" xfId="31161" xr:uid="{BD47C53A-D048-4DE0-B9CB-CDDE1C18DAB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7 3 3" xfId="30283" xr:uid="{2C0FF210-3F32-4667-BC76-A197BDA7207F}"/>
    <cellStyle name="Normal 6 6 7 3 3 2" xfId="31426" xr:uid="{AD38E9A4-55DA-497D-9BB3-C9C7088878B7}"/>
    <cellStyle name="Normal 6 6 7 3 4" xfId="31623" xr:uid="{42646DD9-025F-4705-9E62-4F3B5975772E}"/>
    <cellStyle name="Normal 6 6 8" xfId="2140" xr:uid="{00000000-0005-0000-0000-0000E0020000}"/>
    <cellStyle name="Normal 6 6 8 2" xfId="4772" xr:uid="{C961BEA7-4CED-4BA6-BDFD-A714A0F418E5}"/>
    <cellStyle name="Normal 6 6 8 3" xfId="30220" xr:uid="{37158C93-C128-47BC-9E38-D6AD1178AECA}"/>
    <cellStyle name="Normal 6 6 8 3 2" xfId="31364" xr:uid="{872114F9-D194-46EE-A5D9-EE1B0BAD18D4}"/>
    <cellStyle name="Normal 6 6 8 4" xfId="31560" xr:uid="{3F39477A-ED45-441A-A75D-B419A820AC75}"/>
    <cellStyle name="Normal 6 6 9" xfId="4045" xr:uid="{A50BAD3F-B140-4A20-83B4-791B93C5BDD0}"/>
    <cellStyle name="Normal 6 6 9 2" xfId="4821" xr:uid="{7CDE7D59-F383-4AF9-8CAA-D8B18AFC360A}"/>
    <cellStyle name="Normal 6 6 9 3" xfId="30336" xr:uid="{3A6A9E50-0BA5-4941-9213-B78E13DA814B}"/>
    <cellStyle name="Normal 6 6 9 3 2" xfId="31478" xr:uid="{6013DB08-71B5-4C90-970E-D19F82C70232}"/>
    <cellStyle name="Normal 6 6 9 4" xfId="31676" xr:uid="{53DDC73E-BA27-4E23-88D4-7A4DBD3D816F}"/>
    <cellStyle name="Normal 6 7" xfId="29573" xr:uid="{949E648E-1627-4304-B1D4-9DF911CA9729}"/>
    <cellStyle name="Normal 6 7 2" xfId="29630" xr:uid="{0E90CD01-BDD5-4813-BF65-92255AD7581D}"/>
    <cellStyle name="Normal 6 7 2 2" xfId="31249" xr:uid="{93E5B342-B8B5-4605-BBB7-D65BB0DA361E}"/>
    <cellStyle name="Normal 6 7 2 3" xfId="30417" xr:uid="{12179D78-6B54-4E06-83B0-9939D6079D0B}"/>
    <cellStyle name="Normal 6 7 3" xfId="29609" xr:uid="{7AF28517-C91E-49FA-99C2-5F623D4C0532}"/>
    <cellStyle name="Normal 6 7 3 2" xfId="29649" xr:uid="{53DFD4C6-C645-4A38-ACB5-6A77D465B439}"/>
    <cellStyle name="Normal 6 7 3 3" xfId="30391" xr:uid="{A5E5D95B-DDD1-4A2C-BD44-CABFE47ABDB3}"/>
    <cellStyle name="Normal 6 7 3 4" xfId="30378" xr:uid="{5155BC23-F086-4F1A-906F-131E56510975}"/>
    <cellStyle name="Normal 6 7 3 4 2" xfId="31717" xr:uid="{2BC8B870-CC42-4F6F-B727-0ADF1FB26729}"/>
    <cellStyle name="Normal 6 7 4" xfId="29638" xr:uid="{BF5B92AD-058E-4424-9669-B083BD07B8A2}"/>
    <cellStyle name="Normal 6 7 5" xfId="30365" xr:uid="{F68FEA24-123A-403F-96BE-EBB35A98CD3A}"/>
    <cellStyle name="Normal 6 7 5 2" xfId="31243" xr:uid="{E6CAD0FF-2279-4F48-A47B-5AABE6331490}"/>
    <cellStyle name="Normal 6 7 5 3" xfId="31704" xr:uid="{5A1A3DA2-D180-456E-AB85-E966B8A9EF63}"/>
    <cellStyle name="Normal 6 8" xfId="31495" xr:uid="{87BFBF72-39C8-449B-BCD7-58E40C532503}"/>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2 4" xfId="31104" xr:uid="{30963E68-DF7F-441E-B851-E7A8DAB34A08}"/>
    <cellStyle name="Normal 7 14 2 2 5" xfId="30419" xr:uid="{B8C63CF5-2E3D-473B-81DF-62C1DAE53521}"/>
    <cellStyle name="Normal 7 14 2 3" xfId="12174" xr:uid="{14EEB91B-D8F9-4F06-B344-22845EF1E6AA}"/>
    <cellStyle name="Normal 7 14 2 3 2" xfId="22554" xr:uid="{3B072E4D-49A0-409B-9BD9-9B2AAEACA31C}"/>
    <cellStyle name="Normal 7 14 2 4" xfId="24582" xr:uid="{5942702B-591C-4132-A5C1-66F61F49F937}"/>
    <cellStyle name="Normal 7 14 2 4 2" xfId="31152" xr:uid="{DFD19340-27A1-4EB4-9771-AFF3F37C5F8F}"/>
    <cellStyle name="Normal 7 14 2 4 3" xfId="30526" xr:uid="{097927A9-822F-4CE1-ABAF-BC40902279A8}"/>
    <cellStyle name="Normal 7 14 2 5" xfId="16888" xr:uid="{683ACCB9-7C62-4B63-B4F1-090AB6DAC786}"/>
    <cellStyle name="Normal 7 14 2 6" xfId="30414" xr:uid="{CAAFDBF3-936A-463B-A3A3-49A746E7DF3C}"/>
    <cellStyle name="Normal 7 14 3" xfId="5398" xr:uid="{FAC9975F-8F2F-4E63-A9C3-9F3C1010A589}"/>
    <cellStyle name="Normal 7 14 3 2" xfId="25772" xr:uid="{8D397C2B-E913-4504-B12F-1B0EE6347D16}"/>
    <cellStyle name="Normal 7 14 3 2 2" xfId="30607" xr:uid="{8CB35ADA-85AD-456B-A4A2-9E7935D7A153}"/>
    <cellStyle name="Normal 7 14 3 2 3" xfId="30626" xr:uid="{844DF4E4-5553-4C45-8863-EB680F88D5AA}"/>
    <cellStyle name="Normal 7 14 3 2 4" xfId="30932" xr:uid="{01A695C0-06D1-4038-BF9D-2C5EAC4E3B89}"/>
    <cellStyle name="Normal 7 14 3 3" xfId="27631" xr:uid="{07857877-B5B2-4CEB-A569-43A78CB1FF4C}"/>
    <cellStyle name="Normal 7 14 3 3 2" xfId="30635" xr:uid="{B264691C-E730-4EB5-8788-D14FC0F420C6}"/>
    <cellStyle name="Normal 7 14 3 3 3" xfId="30945" xr:uid="{6CD0E69B-2973-47A6-BAED-35F716DDA0C5}"/>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6 3" xfId="30392" xr:uid="{FA523EAF-70B8-4AB1-B244-F2E2D64AD147}"/>
    <cellStyle name="Normal 7 14 3 6 4" xfId="30379" xr:uid="{D9D852A3-6220-47B4-992C-3A8987A5120D}"/>
    <cellStyle name="Normal 7 14 3 6 4 2" xfId="31718" xr:uid="{E0D828CE-13E3-40E8-9A67-00BAC0712D97}"/>
    <cellStyle name="Normal 7 14 3 7" xfId="29633" xr:uid="{34C97F94-45C7-4B15-9ED5-2C3B425DF668}"/>
    <cellStyle name="Normal 7 14 3 8" xfId="30366" xr:uid="{41672123-6C8D-4359-9C8E-48BF387564A2}"/>
    <cellStyle name="Normal 7 14 3 8 2" xfId="31705" xr:uid="{E814CD8D-8D5B-49AD-88A8-8E69D7486D14}"/>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4 5" xfId="30997" xr:uid="{2F8BC7AC-73B7-4F15-821E-FB071EE57409}"/>
    <cellStyle name="Normal 7 14 4 6" xfId="30418" xr:uid="{385EB25C-5F27-41F3-A609-38B7663A6BFD}"/>
    <cellStyle name="Normal 7 14 5" xfId="9981" xr:uid="{8235CE7C-372C-4318-A599-8E62C285DA7B}"/>
    <cellStyle name="Normal 7 14 5 2" xfId="29449" xr:uid="{AEDE9949-7169-4514-AE0E-4A891C24561E}"/>
    <cellStyle name="Normal 7 14 5 3" xfId="20361" xr:uid="{9449C78C-D33B-459C-BBF9-694343407FAB}"/>
    <cellStyle name="Normal 7 14 5 4" xfId="30937" xr:uid="{E0BCDBFB-8F60-42E5-B625-B2599670E8F5}"/>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2 4" xfId="30933" xr:uid="{33745800-52FB-4055-8019-A260A36BC408}"/>
    <cellStyle name="Normal 7 15 3" xfId="7555" xr:uid="{F1E98D2C-5E23-44D7-A17A-E7E508629C08}"/>
    <cellStyle name="Normal 7 15 3 2" xfId="17935" xr:uid="{AE558860-C380-4D33-B8F4-BAFABF7E14FC}"/>
    <cellStyle name="Normal 7 15 3 3" xfId="30946" xr:uid="{0DCC9790-3146-4601-AB3F-28C8BDFFB878}"/>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2 3" xfId="30948" xr:uid="{A45B824F-5108-4980-B469-78E9818C36B4}"/>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20 2" xfId="29832" xr:uid="{06A9DF73-34B1-440D-84B3-8A48C8702549}"/>
    <cellStyle name="Normal 7 20 2 2" xfId="31244" xr:uid="{209E63D4-6E49-46E2-AC41-4E8AA5C77F37}"/>
    <cellStyle name="Normal 7 21" xfId="29977" xr:uid="{9CE9C7A0-056C-44AD-A33D-E7968E3C6153}"/>
    <cellStyle name="Normal 7 21 2" xfId="31499" xr:uid="{FFA9F5D8-7DC6-4F24-B4CD-E82A02F1D2A8}"/>
    <cellStyle name="Normal 7 22" xfId="30109"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3 3 3" xfId="30284" xr:uid="{CC748A5D-0BEB-4944-8F3D-97F8CF0BB353}"/>
    <cellStyle name="Normal 7 3 3 2 3 2 3 3 3 2" xfId="31427" xr:uid="{6DA37E3D-007F-49C2-A12C-7354CDCD0FDC}"/>
    <cellStyle name="Normal 7 3 3 2 3 2 3 3 4" xfId="31624" xr:uid="{A591BBBB-0D4A-46D3-A04A-7C0B2D602A7C}"/>
    <cellStyle name="Normal 7 3 3 2 3 2 4" xfId="24306" xr:uid="{4F4781A6-ECE1-4C9E-AC58-6E5C10C0A2BA}"/>
    <cellStyle name="Normal 7 3 3 2 3 3" xfId="1362" xr:uid="{00000000-0005-0000-0000-000025070000}"/>
    <cellStyle name="Normal 7 3 3 2 3 4" xfId="2982" xr:uid="{00000000-0005-0000-0000-0000FA070000}"/>
    <cellStyle name="Normal 7 3 3 2 3 4 2" xfId="31274" xr:uid="{FE80F6DF-4597-4CFB-BBD3-5BE6A13FC5D1}"/>
    <cellStyle name="Normal 7 3 3 2 3 5" xfId="2144" xr:uid="{00000000-0005-0000-0000-0000F7020000}"/>
    <cellStyle name="Normal 7 3 3 2 3 5 2" xfId="4634" xr:uid="{4276D1A2-DC93-4587-8A35-0E2B48A1053D}"/>
    <cellStyle name="Normal 7 3 3 2 3 5 3" xfId="30224" xr:uid="{26797C4E-8D1E-4032-A1BF-A4CEED6C0C3E}"/>
    <cellStyle name="Normal 7 3 3 2 3 5 3 2" xfId="31368" xr:uid="{AE22E742-9D01-4013-99C2-F097DBB0C902}"/>
    <cellStyle name="Normal 7 3 3 2 3 5 4" xfId="31564" xr:uid="{44215A84-68FA-41D8-95CF-672B06952FBE}"/>
    <cellStyle name="Normal 7 3 3 2 3 6" xfId="4054" xr:uid="{B827FBD5-2E2E-4EC7-8D41-DDFF87CC148D}"/>
    <cellStyle name="Normal 7 3 3 2 3 6 2" xfId="4798" xr:uid="{41E9EAB1-F610-481E-9DBF-172EE15DBDDE}"/>
    <cellStyle name="Normal 7 3 3 2 3 6 3" xfId="30339" xr:uid="{1870D514-1782-4A72-924A-46F157C54A64}"/>
    <cellStyle name="Normal 7 3 3 2 3 6 3 2" xfId="31481" xr:uid="{10473CFF-088B-46C0-9F1B-6A43DFDE6F83}"/>
    <cellStyle name="Normal 7 3 3 2 3 6 4" xfId="31679" xr:uid="{A0C69ABB-68AB-49B8-8AA7-23CBE1147DF3}"/>
    <cellStyle name="Normal 7 3 3 2 3 7" xfId="30158" xr:uid="{780A71C4-DEF8-4E6E-ACC0-3655804A98B1}"/>
    <cellStyle name="Normal 7 3 3 2 3 7 2" xfId="30528" xr:uid="{0EEE45BB-0632-4849-9B3D-03E60AC02070}"/>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4 3 3 3" xfId="30393" xr:uid="{298B7D3F-FBD5-4460-93A9-F54645816E7E}"/>
    <cellStyle name="Normal 7 3 3 2 4 3 3 4" xfId="30380" xr:uid="{EB6E69B1-D944-4719-98E3-285669324B35}"/>
    <cellStyle name="Normal 7 3 3 2 4 3 3 4 2" xfId="31719" xr:uid="{C95F887A-0DE3-4885-9933-DFDC3C26B10C}"/>
    <cellStyle name="Normal 7 3 3 2 4 3 4" xfId="30367" xr:uid="{51F68BB7-1CBC-471B-8C45-133EBC2770D2}"/>
    <cellStyle name="Normal 7 3 3 2 4 3 4 2" xfId="31706" xr:uid="{9A461396-9683-439E-A844-9F185B081F12}"/>
    <cellStyle name="Normal 7 3 3 2 5" xfId="2143" xr:uid="{00000000-0005-0000-0000-0000F5020000}"/>
    <cellStyle name="Normal 7 3 3 2 5 2" xfId="4662" xr:uid="{8519FF03-5F6D-4EB4-B933-25C9AA886D70}"/>
    <cellStyle name="Normal 7 3 3 2 5 3" xfId="30223" xr:uid="{3961AF33-EFDD-4226-A841-E3976186FFD4}"/>
    <cellStyle name="Normal 7 3 3 2 5 3 2" xfId="31367" xr:uid="{16EBF1E3-7968-444B-8C3D-D7DC786844C8}"/>
    <cellStyle name="Normal 7 3 3 2 5 4" xfId="31563" xr:uid="{214AA77A-3A32-4BAE-847A-D697B49E96EA}"/>
    <cellStyle name="Normal 7 3 3 2 6" xfId="4053" xr:uid="{0F69AA1D-AABD-4773-8E71-6D7F88104E7D}"/>
    <cellStyle name="Normal 7 3 3 2 6 2" xfId="4704" xr:uid="{FBE10302-99A6-4D2B-BB8D-B20AC5081845}"/>
    <cellStyle name="Normal 7 3 3 2 6 3" xfId="30338" xr:uid="{A37C4874-8220-4154-9C48-359C73DA2E56}"/>
    <cellStyle name="Normal 7 3 3 2 6 3 2" xfId="31480" xr:uid="{1468B4C2-4CC6-4853-886D-572963C37F80}"/>
    <cellStyle name="Normal 7 3 3 2 6 4" xfId="31678" xr:uid="{70321CC2-308C-492B-9C17-C00F1D0D05E8}"/>
    <cellStyle name="Normal 7 3 3 2 7" xfId="30157" xr:uid="{FA8D9B86-1118-4618-BB6D-43B775B037D2}"/>
    <cellStyle name="Normal 7 3 3 2 7 2" xfId="30527"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2 2" xfId="30078" xr:uid="{3537F8E7-8F63-4952-A614-60ED7C47A13A}"/>
    <cellStyle name="Normal 7 3 3 4 2 2 2 3" xfId="3761" xr:uid="{00000000-0005-0000-0000-00008B060000}"/>
    <cellStyle name="Normal 7 3 3 4 2 2 2 3 2" xfId="4688" xr:uid="{FFDAA0C2-4A8B-4197-B6CC-922603129983}"/>
    <cellStyle name="Normal 7 3 3 4 2 2 2 3 3" xfId="30285" xr:uid="{A5F56370-D827-4B99-ABC8-6275F53DD26A}"/>
    <cellStyle name="Normal 7 3 3 4 2 2 2 3 3 2" xfId="31428" xr:uid="{1B7941D8-E613-4CAB-A60E-F55CDB998239}"/>
    <cellStyle name="Normal 7 3 3 4 2 2 2 3 4" xfId="31625" xr:uid="{07B95D85-B905-48E7-BD19-0355BFAB2114}"/>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4 3" xfId="30226" xr:uid="{F67EB70F-E06D-4EBB-9414-4F6A0ABDCA9A}"/>
    <cellStyle name="Normal 7 3 3 4 2 3 4 3 2" xfId="31370" xr:uid="{150FAA65-DC89-4157-9322-130B051ADE2F}"/>
    <cellStyle name="Normal 7 3 3 4 2 3 4 4" xfId="31566" xr:uid="{BC1256C2-D523-4DD4-AA26-053BFC807901}"/>
    <cellStyle name="Normal 7 3 3 4 2 3 5" xfId="24400" xr:uid="{AE0E1D6A-38CA-406E-AE73-788945631526}"/>
    <cellStyle name="Normal 7 3 3 4 2 3 6" xfId="30542" xr:uid="{AC01CEC4-5B95-4E42-8FF7-121F69B77E99}"/>
    <cellStyle name="Normal 7 3 3 4 2 4" xfId="23706" xr:uid="{E6762BC0-4988-4223-B09E-CC35F0BD73AE}"/>
    <cellStyle name="Normal 7 3 3 4 3" xfId="1372" xr:uid="{00000000-0005-0000-0000-000031070000}"/>
    <cellStyle name="Normal 7 3 3 4 4" xfId="2983" xr:uid="{00000000-0005-0000-0000-000003080000}"/>
    <cellStyle name="Normal 7 3 3 4 4 2" xfId="31288" xr:uid="{9F4A7FD4-2CC3-4D75-A163-54E002A5B431}"/>
    <cellStyle name="Normal 7 3 3 4 5" xfId="2145" xr:uid="{00000000-0005-0000-0000-0000FA020000}"/>
    <cellStyle name="Normal 7 3 3 4 5 2" xfId="4022" xr:uid="{6D2F6D47-4728-4B49-AE2E-D503982C4500}"/>
    <cellStyle name="Normal 7 3 3 4 5 3" xfId="30225" xr:uid="{B4C65A3C-9A2A-47E6-ACA6-EABEB7F3EC73}"/>
    <cellStyle name="Normal 7 3 3 4 5 3 2" xfId="31369" xr:uid="{16A1F998-BDD9-48F0-A1CA-3C3865A23834}"/>
    <cellStyle name="Normal 7 3 3 4 5 4" xfId="31565" xr:uid="{C81BDD7A-E442-49FA-9146-5D12360A9450}"/>
    <cellStyle name="Normal 7 3 3 4 6" xfId="4055" xr:uid="{3D663429-9E72-4EFF-8B04-88C376DF2815}"/>
    <cellStyle name="Normal 7 3 3 4 6 2" xfId="4794" xr:uid="{AEA4314F-DE64-4934-8CDE-F04585260C3B}"/>
    <cellStyle name="Normal 7 3 3 4 6 3" xfId="30340" xr:uid="{6116923A-F62C-4F9F-A326-D07A8FD4381A}"/>
    <cellStyle name="Normal 7 3 3 4 6 3 2" xfId="31482" xr:uid="{CDC4F293-C87D-4A0F-B788-8B9E787F9DF4}"/>
    <cellStyle name="Normal 7 3 3 4 6 4" xfId="31680" xr:uid="{85689CFE-9FF2-4DE3-9BD0-535F40259C97}"/>
    <cellStyle name="Normal 7 3 3 4 7" xfId="30159" xr:uid="{52394549-E29E-4278-9C6A-6C4AFCC85D43}"/>
    <cellStyle name="Normal 7 3 3 4 7 2" xfId="30529" xr:uid="{79991904-AF5C-4236-8DCF-6C2BEDC43AA3}"/>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3 4" xfId="30286" xr:uid="{7DB1975E-D21E-4CBF-9637-4AE3E6D74C12}"/>
    <cellStyle name="Normal 7 3 3 5 3 4 2" xfId="31429" xr:uid="{99ECBF59-1354-4783-BEAE-B7E19B25B945}"/>
    <cellStyle name="Normal 7 3 3 5 3 5" xfId="31626" xr:uid="{7D588285-A419-4667-B536-46B1B8B1ACDD}"/>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3 3 3" xfId="30287" xr:uid="{30109096-014C-4DA2-92E3-E5015E0ECB5D}"/>
    <cellStyle name="Normal 7 3 4 3 2 3 3 3 2" xfId="31430" xr:uid="{EAB0C2EA-DC67-4172-92E3-7F9D56EB00AD}"/>
    <cellStyle name="Normal 7 3 4 3 2 3 3 4" xfId="31627" xr:uid="{9BD9345E-9D68-4A3B-B175-A464CEC94D75}"/>
    <cellStyle name="Normal 7 3 4 3 2 4" xfId="25412" xr:uid="{F055F10B-64A1-40D8-B460-1A174561E6AE}"/>
    <cellStyle name="Normal 7 3 4 3 3" xfId="1381" xr:uid="{00000000-0005-0000-0000-00003B070000}"/>
    <cellStyle name="Normal 7 3 4 3 4" xfId="2984" xr:uid="{00000000-0005-0000-0000-000009080000}"/>
    <cellStyle name="Normal 7 3 4 3 4 2" xfId="31297" xr:uid="{51B7DBEA-ED31-4954-9F86-83029453074D}"/>
    <cellStyle name="Normal 7 3 4 3 5" xfId="2148" xr:uid="{00000000-0005-0000-0000-000001030000}"/>
    <cellStyle name="Normal 7 3 4 3 5 2" xfId="4668" xr:uid="{E82F8251-A2EF-493C-99EC-798453FDB072}"/>
    <cellStyle name="Normal 7 3 4 3 5 3" xfId="30228" xr:uid="{A6924A06-14A6-48AE-A85A-4DABC1CC13E5}"/>
    <cellStyle name="Normal 7 3 4 3 5 3 2" xfId="31372" xr:uid="{C8D4E907-8DE5-4032-99CD-497732C57A8C}"/>
    <cellStyle name="Normal 7 3 4 3 5 4" xfId="31568" xr:uid="{2AED3941-1FFB-4F03-B67E-AF20682A3540}"/>
    <cellStyle name="Normal 7 3 4 3 6" xfId="4057" xr:uid="{19AF6C94-1102-41EB-A615-06CFDA2F78F6}"/>
    <cellStyle name="Normal 7 3 4 3 6 2" xfId="4817" xr:uid="{0CC34133-4C51-4581-8706-421D8E52AF25}"/>
    <cellStyle name="Normal 7 3 4 3 6 3" xfId="30342" xr:uid="{F2BB3124-6AE4-40BC-B519-5A61E185E003}"/>
    <cellStyle name="Normal 7 3 4 3 6 3 2" xfId="31484" xr:uid="{6FDB91E1-41FC-4670-9B2F-D9DC69D295B1}"/>
    <cellStyle name="Normal 7 3 4 3 6 4" xfId="31682" xr:uid="{94F26B9A-DF18-4DFF-9BB3-356E8653AEE6}"/>
    <cellStyle name="Normal 7 3 4 3 7" xfId="30161" xr:uid="{8FB8729F-E256-4613-98CA-4EC4024F1636}"/>
    <cellStyle name="Normal 7 3 4 3 7 2" xfId="30531" xr:uid="{D8F8BCBD-9FA9-4694-BE0E-FA68B6A82F77}"/>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4 3 3" xfId="30288" xr:uid="{33067305-5030-4C44-A096-EB1A04AB9E17}"/>
    <cellStyle name="Normal 7 3 4 4 3 3 2" xfId="31431" xr:uid="{5464B581-FC1F-4F05-88EE-62C6E6E88CAA}"/>
    <cellStyle name="Normal 7 3 4 4 3 4" xfId="31628" xr:uid="{0A8F1EDA-FA33-459B-B2F0-524CCFD0733E}"/>
    <cellStyle name="Normal 7 3 4 5" xfId="2147" xr:uid="{00000000-0005-0000-0000-0000FF020000}"/>
    <cellStyle name="Normal 7 3 4 5 2" xfId="4675" xr:uid="{62B191F5-1F42-4E10-9F64-94BCDEA70967}"/>
    <cellStyle name="Normal 7 3 4 5 3" xfId="30227" xr:uid="{754916DA-38F4-4DB4-AC60-276D3B784FE8}"/>
    <cellStyle name="Normal 7 3 4 5 3 2" xfId="31371" xr:uid="{044A87F7-8EA1-490E-9C8D-11D6D6BAE37E}"/>
    <cellStyle name="Normal 7 3 4 5 4" xfId="31567" xr:uid="{5DA86EC8-8286-4878-8542-77217A13FFA4}"/>
    <cellStyle name="Normal 7 3 4 6" xfId="4056" xr:uid="{FA0FC87F-FC4E-4E3F-98FE-B3C6B8313692}"/>
    <cellStyle name="Normal 7 3 4 6 2" xfId="4764" xr:uid="{56DF81AD-9939-4BBA-9856-A8B717C867ED}"/>
    <cellStyle name="Normal 7 3 4 6 3" xfId="30341" xr:uid="{B20B5A7A-FDC4-4249-8466-A745C0238C84}"/>
    <cellStyle name="Normal 7 3 4 6 3 2" xfId="31483" xr:uid="{A0200AC4-E0FC-4EF7-BE2C-B088557646B3}"/>
    <cellStyle name="Normal 7 3 4 6 4" xfId="31681" xr:uid="{3694F6B6-85D0-4B9D-A3E8-21FFBEDC8837}"/>
    <cellStyle name="Normal 7 3 4 7" xfId="30160" xr:uid="{547D83AB-00BA-499B-81A0-779EECACE4D6}"/>
    <cellStyle name="Normal 7 3 4 7 2" xfId="30530" xr:uid="{C34CEC2F-9910-42A5-A6D6-E9823FE39A10}"/>
    <cellStyle name="Normal 7 3 5" xfId="2071" xr:uid="{00000000-0005-0000-0000-0000F2020000}"/>
    <cellStyle name="Normal 7 3 5 2" xfId="4778" xr:uid="{2BC8EFBC-06F5-4C7E-B0DC-F1B8E24A78E5}"/>
    <cellStyle name="Normal 7 3 5 3" xfId="30170" xr:uid="{DECA1B29-BBE5-4B43-B1E4-970DDF40EAFE}"/>
    <cellStyle name="Normal 7 3 5 3 2" xfId="30532" xr:uid="{1E65DB43-42EC-4ED4-993E-326E053D0E1B}"/>
    <cellStyle name="Normal 7 3 5 4" xfId="31510" xr:uid="{62585BCE-F536-46B9-8EFD-7DDBD82F7D6A}"/>
    <cellStyle name="Normal 7 3 6" xfId="29578" xr:uid="{F508C06F-0760-4DB3-8A82-A860AE1FCD26}"/>
    <cellStyle name="Normal 7 3 6 2" xfId="31245" xr:uid="{35461E4B-121A-4F8F-8CB4-021E38307A97}"/>
    <cellStyle name="Normal 7 3 6 3" xfId="30475" xr:uid="{EA0BC44F-1276-48AD-906F-6873BECD3DA1}"/>
    <cellStyle name="Normal 7 3 7" xfId="30114" xr:uid="{AA681422-51CE-46B6-A8B2-24AE11AA003A}"/>
    <cellStyle name="Normal 7 3 7 2" xfId="31500" xr:uid="{57282A1B-C9B2-4738-A048-DE5BEE2B6052}"/>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3 3 3" xfId="30289" xr:uid="{CB1BD4F2-F63B-4AC6-A611-52768EB82BEB}"/>
    <cellStyle name="Normal 7 6 10 2 3 3 3 2" xfId="31432" xr:uid="{39266993-B013-4166-A920-C26B0A484995}"/>
    <cellStyle name="Normal 7 6 10 2 3 3 4" xfId="31629" xr:uid="{E1F93840-EE29-493B-A5F9-44A29EBD528D}"/>
    <cellStyle name="Normal 7 6 10 2 4" xfId="25602" xr:uid="{1F88F4F4-8E7E-4A10-9831-AB18C3F05F2C}"/>
    <cellStyle name="Normal 7 6 10 3" xfId="1466" xr:uid="{00000000-0005-0000-0000-000092070000}"/>
    <cellStyle name="Normal 7 6 10 4" xfId="2997" xr:uid="{00000000-0005-0000-0000-0000DB080000}"/>
    <cellStyle name="Normal 7 6 10 4 2" xfId="31281" xr:uid="{69027C77-DB7A-41A6-AD44-B417C9A1F73E}"/>
    <cellStyle name="Normal 7 6 10 5" xfId="2150" xr:uid="{00000000-0005-0000-0000-000024030000}"/>
    <cellStyle name="Normal 7 6 10 5 2" xfId="4680" xr:uid="{64225ED7-B81F-4829-937E-4C8F86992647}"/>
    <cellStyle name="Normal 7 6 10 5 3" xfId="30230" xr:uid="{E8A66BD3-D076-4AC4-9CB9-C69A4F84E392}"/>
    <cellStyle name="Normal 7 6 10 5 3 2" xfId="31374" xr:uid="{D1DAB6D5-9CCE-40FC-902D-9DEE317FF735}"/>
    <cellStyle name="Normal 7 6 10 5 4" xfId="31570" xr:uid="{11601000-5713-4821-958F-68BE4ED60597}"/>
    <cellStyle name="Normal 7 6 10 6" xfId="4078" xr:uid="{5A04D94C-6FA8-4354-90B5-CFB60835C8E6}"/>
    <cellStyle name="Normal 7 6 10 6 2" xfId="4822" xr:uid="{0FEEC669-8F27-4B5E-8A98-CFDB8125CE32}"/>
    <cellStyle name="Normal 7 6 10 6 3" xfId="30344" xr:uid="{F9587E97-63EE-407D-AB4F-67E8F50E4485}"/>
    <cellStyle name="Normal 7 6 10 6 3 2" xfId="31486" xr:uid="{1B8E676E-0AA8-4F0A-8F3B-F346F6626895}"/>
    <cellStyle name="Normal 7 6 10 6 4" xfId="31684" xr:uid="{8B0FF327-4B58-4E9D-B7E2-13B7E118E2F7}"/>
    <cellStyle name="Normal 7 6 10 7" xfId="30163" xr:uid="{12C3815A-038F-484F-AD47-98D3CF0EAE5F}"/>
    <cellStyle name="Normal 7 6 10 7 2" xfId="30533" xr:uid="{0238211A-81EA-4FE4-8F6A-61EEA3D894FA}"/>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2 3" xfId="30349" xr:uid="{32EA88A3-08AC-49A9-88D9-78D4B3CF965A}"/>
    <cellStyle name="Normal 7 6 12 3 2 3 2" xfId="31489" xr:uid="{4E36D0A4-F1F3-4DA5-BD91-14C17BE12718}"/>
    <cellStyle name="Normal 7 6 12 3 2 4" xfId="31689" xr:uid="{4EB2BB40-362C-4EB4-A380-9BF8050F35EC}"/>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5 3" xfId="30233" xr:uid="{83457AE9-53E7-4626-824E-8BAF1E027614}"/>
    <cellStyle name="Normal 7 6 12 5 3 2" xfId="30406" xr:uid="{BBED2A49-C521-4234-9A68-3423CCBF2CC3}"/>
    <cellStyle name="Normal 7 6 12 5 4" xfId="31573" xr:uid="{F51BCC98-4641-44BA-970F-92381F3BC744}"/>
    <cellStyle name="Normal 7 6 12 6" xfId="4106" xr:uid="{30A2C7AC-688D-49BA-80A4-9263C9BFA06B}"/>
    <cellStyle name="Normal 7 6 12 6 2" xfId="4758" xr:uid="{A9321574-1AD7-4B70-B5D3-A6DF307B9A1E}"/>
    <cellStyle name="Normal 7 6 12 6 3" xfId="30347" xr:uid="{92066A0A-D760-4CC8-B1AD-E90895EDD322}"/>
    <cellStyle name="Normal 7 6 12 6 3 2" xfId="30468" xr:uid="{F372F407-C5C1-421C-B0DA-539207397CF2}"/>
    <cellStyle name="Normal 7 6 12 6 4" xfId="31687" xr:uid="{AF9DAF71-AEF0-46C2-AF8D-5CD1CE61D7A8}"/>
    <cellStyle name="Normal 7 6 12 7" xfId="25331" xr:uid="{F7D8B81A-047F-48C6-A186-A40F67FBBC1A}"/>
    <cellStyle name="Normal 7 6 12 7 2" xfId="26408" xr:uid="{92E5298E-5151-4BC5-8530-0F8A55FB4F6C}"/>
    <cellStyle name="Normal 7 6 12 7 3" xfId="31156" xr:uid="{2374E897-A2DD-4365-809D-E07045FA949F}"/>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3 4" xfId="30290" xr:uid="{FAC2BF2A-86D0-46D4-9C19-960A9118AE4A}"/>
    <cellStyle name="Normal 7 6 14 3 4 2" xfId="31433" xr:uid="{1A077638-1BB3-4622-90A7-D76601927321}"/>
    <cellStyle name="Normal 7 6 14 3 5" xfId="31630" xr:uid="{F015D07E-7A10-4562-9261-1F62D0680FB5}"/>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7 4" xfId="30229" xr:uid="{22805842-D57A-4294-947D-0526512732D1}"/>
    <cellStyle name="Normal 7 6 17 4 2" xfId="31373" xr:uid="{3A52D4CE-12B1-451F-B61D-7FA7D4D520E5}"/>
    <cellStyle name="Normal 7 6 17 5" xfId="31569" xr:uid="{F2A4B6CE-C68B-42CC-9C27-3F458A1293BD}"/>
    <cellStyle name="Normal 7 6 18" xfId="4077" xr:uid="{0FEC4EED-31A4-4E9D-A539-4F81C2FE41D8}"/>
    <cellStyle name="Normal 7 6 18 2" xfId="4691" xr:uid="{BF19DB26-08D9-499A-A4F6-1D49D2A37102}"/>
    <cellStyle name="Normal 7 6 18 3" xfId="30343" xr:uid="{097B12CA-5FBD-4FCE-AC04-16616058D705}"/>
    <cellStyle name="Normal 7 6 18 3 2" xfId="31485" xr:uid="{FF36C13B-12D4-45EE-9BDA-D2A65682F0F4}"/>
    <cellStyle name="Normal 7 6 18 4" xfId="31683" xr:uid="{84FA38DB-E8D3-4A3F-894E-B6DF80BE9978}"/>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10" xfId="29980" xr:uid="{04EAF5DC-CECD-4DF5-8341-46D11520E3B2}"/>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4 3" xfId="29854" xr:uid="{F5A0251C-89B3-4ED2-B453-D31D90B62909}"/>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2 7 2" xfId="29681" xr:uid="{9C6F49DB-D23B-4106-9F39-763D45CC4D93}"/>
    <cellStyle name="Normal 7 6 2 2 2 7 2 2" xfId="31154" xr:uid="{319D062E-984D-495E-A6B1-EDF1A68F4600}"/>
    <cellStyle name="Normal 7 6 2 2 2 8" xfId="29669" xr:uid="{A6916481-21A3-435F-B144-A91FBB42ED2B}"/>
    <cellStyle name="Normal 7 6 2 2 2 9" xfId="29835" xr:uid="{9D9C830E-9D27-4D5D-A596-7040B62EB861}"/>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4 2" xfId="29745" xr:uid="{5D856566-71DC-4B60-BA54-4AAFB41ABC56}"/>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21" xfId="29834" xr:uid="{14591012-5BF2-4661-84EF-D3C202A421F1}"/>
    <cellStyle name="Normal 7 6 21 2" xfId="31503" xr:uid="{AE07DE1B-668E-4B16-88FD-3A9EC54BD8AE}"/>
    <cellStyle name="Normal 7 6 22" xfId="29979" xr:uid="{9BCCC15C-78C9-486F-A701-1A52E6003D5D}"/>
    <cellStyle name="Normal 7 6 23" xfId="30162" xr:uid="{49D357EA-AD67-4E3B-A3C0-C67DEDCA22C2}"/>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4 2" xfId="29784" xr:uid="{AEE5E8D0-64E0-4EF2-B258-9A2F3F526AE1}"/>
    <cellStyle name="Normal 7 6 3 3 2 2 5" xfId="24557" xr:uid="{B922943A-682E-4BDA-97D1-4B15684C58BE}"/>
    <cellStyle name="Normal 7 6 3 3 2 2 6" xfId="14084" xr:uid="{962D000C-A1AC-4453-ACAB-73642BEFA1C9}"/>
    <cellStyle name="Normal 7 6 3 3 2 3" xfId="3492" xr:uid="{00000000-0005-0000-0000-000006090000}"/>
    <cellStyle name="Normal 7 6 3 3 2 3 2" xfId="30072" xr:uid="{32C9490F-223B-4F54-991F-4B3A7967E779}"/>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2 2" xfId="29804" xr:uid="{5B30EC69-E692-4A67-825D-515A3CD295B3}"/>
    <cellStyle name="Normal 7 6 3 3 2 5 3" xfId="23110" xr:uid="{8B9C337C-9F1F-4B71-B33C-4BBF8768F2B4}"/>
    <cellStyle name="Normal 7 6 3 3 2 5 3 2" xfId="30092" xr:uid="{704ABBA2-7391-4C03-A229-8C5BE6596277}"/>
    <cellStyle name="Normal 7 6 3 3 2 5 4" xfId="25622" xr:uid="{08F19465-FA20-4EFC-BDBA-F333EA0FE99C}"/>
    <cellStyle name="Normal 7 6 3 3 2 5 5" xfId="30291" xr:uid="{B0B0FC5E-A681-4C7A-9402-587E6D246449}"/>
    <cellStyle name="Normal 7 6 3 3 2 5 5 2" xfId="31434" xr:uid="{0C479F8B-31BC-4A83-A9FF-C393F1C53DF5}"/>
    <cellStyle name="Normal 7 6 3 3 2 5 6" xfId="31631" xr:uid="{30D63F68-2665-4D62-BFD1-4D3B105583A0}"/>
    <cellStyle name="Normal 7 6 3 3 2 6" xfId="23047" xr:uid="{6A1329E9-4F61-4AE7-A038-DC47D92FCBA5}"/>
    <cellStyle name="Normal 7 6 3 3 2 6 2" xfId="31144" xr:uid="{34B83ACE-44A3-4940-AFE5-B4EF022905B3}"/>
    <cellStyle name="Normal 7 6 3 3 2 6 3" xfId="30912" xr:uid="{6E2A21CD-035E-489F-A7DE-293D595960DB}"/>
    <cellStyle name="Normal 7 6 3 3 2 7" xfId="13325" xr:uid="{F64208F4-0E3F-4CEE-8256-88031B63933C}"/>
    <cellStyle name="Normal 7 6 3 3 2 8" xfId="30924" xr:uid="{9FCF0968-A979-4539-AD90-D2D9D79CDAFE}"/>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2 4" xfId="29814" xr:uid="{A6D295F5-EE7B-4174-AF97-372C2354F921}"/>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2 2" xfId="29817" xr:uid="{780A20BF-D728-490A-A368-FF54E81B0461}"/>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2 3" xfId="31105" xr:uid="{8CB3474E-5571-49FA-AE72-8D5E115219A0}"/>
    <cellStyle name="Normal 7 6 3 3 3 4 2 4" xfId="30913" xr:uid="{DE5E27BB-B822-402D-923F-F9EA10B0EB4E}"/>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5 2" xfId="29708" xr:uid="{04BD60D3-49F8-449A-9143-0C78D84BF8AD}"/>
    <cellStyle name="Normal 7 6 3 3 3 5 2 2" xfId="30951" xr:uid="{B3D80988-D845-47B0-B2DE-F9006412263D}"/>
    <cellStyle name="Normal 7 6 3 3 3 6" xfId="22962" xr:uid="{A39247FC-957C-4179-8B1D-E102D3CFAC6C}"/>
    <cellStyle name="Normal 7 6 3 3 3 6 2" xfId="29672" xr:uid="{CA9E9E34-311D-47F7-9DA7-90D58AC2FE83}"/>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2 5" xfId="30568" xr:uid="{84B7872D-76F9-4A5E-9DB5-AB13DBD0B9B6}"/>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6 3" xfId="30231" xr:uid="{6645CF52-C51C-46A3-B69A-670BFF6D043C}"/>
    <cellStyle name="Normal 7 6 3 3 6 3 2" xfId="31375" xr:uid="{9C0664F1-2BC2-4486-BD5C-A88F2827CD6E}"/>
    <cellStyle name="Normal 7 6 3 3 6 4" xfId="31571" xr:uid="{B935607C-FA16-46A0-8678-73DBE2437CBD}"/>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3 2" xfId="31183" xr:uid="{6E7833E5-778C-465E-8DE0-065A447A6E20}"/>
    <cellStyle name="Normal 7 6 3 3 7 4" xfId="27625" xr:uid="{D690042B-48A8-4B37-88B6-2BF49BC9445A}"/>
    <cellStyle name="Normal 7 6 3 3 7 5" xfId="30345" xr:uid="{9CC4D4A5-A59A-485D-9725-F0B5952F9150}"/>
    <cellStyle name="Normal 7 6 3 3 7 5 2" xfId="31487" xr:uid="{7896352E-95E3-41EA-B176-36FF0CEE565A}"/>
    <cellStyle name="Normal 7 6 3 3 7 6" xfId="31685" xr:uid="{D11F685F-83BD-4E7B-A8DA-FFB6C0997B38}"/>
    <cellStyle name="Normal 7 6 3 3 8" xfId="29680" xr:uid="{DDD031FA-DD35-4F20-99A5-AA11D3C98D44}"/>
    <cellStyle name="Normal 7 6 3 3 8 2" xfId="30543" xr:uid="{DE3B6B93-E2A5-480B-9010-B39AA1DCB833}"/>
    <cellStyle name="Normal 7 6 3 3 9" xfId="29668" xr:uid="{5A811436-6D74-48D3-AB9A-EE7538A6A6FC}"/>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6 9 2" xfId="30415" xr:uid="{AB45C2D4-D1A5-4191-A2B5-6B3B04A57500}"/>
    <cellStyle name="Normal 7 6 9 3" xfId="30416" xr:uid="{878EED05-4C5D-4667-BCA2-DAD249232A25}"/>
    <cellStyle name="Normal 7 6 9 3 2" xfId="30569" xr:uid="{1BBA716F-322A-443F-9F1C-34B4B91E48F1}"/>
    <cellStyle name="Normal 7 6 9 3 2 2" xfId="30608" xr:uid="{4BD1B694-F951-4017-95A9-FF534FEB7058}"/>
    <cellStyle name="Normal 7 6 9 3 2 3" xfId="30627" xr:uid="{D926D891-B7C7-4693-8B9F-A282844D3DAF}"/>
    <cellStyle name="Normal 7 6 9 3 2 4" xfId="30934" xr:uid="{D974361E-AECE-4B32-BC25-92B53BFBEF24}"/>
    <cellStyle name="Normal 7 6 9 3 3" xfId="30595" xr:uid="{1CB22FE2-C93E-4B7A-9F83-F05BC42F8988}"/>
    <cellStyle name="Normal 7 6 9 3 3 2" xfId="30636" xr:uid="{0E85BEEA-8502-4FB9-9D7B-9B39FC6894C4}"/>
    <cellStyle name="Normal 7 6 9 3 3 3" xfId="30947" xr:uid="{10A0B2B1-C014-460B-B97B-1F8715293478}"/>
    <cellStyle name="Normal 7 6 9 3 4" xfId="30624" xr:uid="{D5B2EEA1-BA41-4ECF-8645-DC7FCB362E6F}"/>
    <cellStyle name="Normal 7 6 9 3 5" xfId="30922" xr:uid="{59272B79-6782-498A-A565-B27F383EE7E8}"/>
    <cellStyle name="Normal 7 6 9 4" xfId="30572" xr:uid="{AF443EFD-BF75-488F-8C96-3A07A286175C}"/>
    <cellStyle name="Normal 7 6 9 4 2" xfId="30611" xr:uid="{93E0A71D-1FCA-4C1A-8893-2D82F9B7C858}"/>
    <cellStyle name="Normal 7 6 9 4 3" xfId="30630" xr:uid="{32F1BC2F-10D3-4E71-AD07-986C280704B2}"/>
    <cellStyle name="Normal 7 6 9 4 4" xfId="30938" xr:uid="{D4C2894F-E69E-46C0-825F-9DFEC6921BF8}"/>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7 2" xfId="30086" xr:uid="{2F6732B9-22B1-4277-B1A7-B0F33EDFCAEE}"/>
    <cellStyle name="Normal 9 4 7 2 2" xfId="30952" xr:uid="{A8188D3E-D4CD-4378-91D8-1EB48A3EF6B0}"/>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rmal_98AFRCOU" xfId="31735" xr:uid="{6EE5BBFC-D0E6-481E-8D10-B1FD1A4394EB}"/>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3 2" xfId="31300" xr:uid="{09740B15-9ABE-40E6-8871-06691DDF618A}"/>
    <cellStyle name="Note 4 2 4" xfId="3768" xr:uid="{00000000-0005-0000-0000-0000E60E0000}"/>
    <cellStyle name="Note 4 2 4 2" xfId="4800" xr:uid="{E4762291-6E3E-40C0-B2A3-FBA7791D5340}"/>
    <cellStyle name="Note 4 2 4 3" xfId="30292" xr:uid="{F6CC97B8-D329-47AB-B30B-38088FA4AA4F}"/>
    <cellStyle name="Note 4 2 4 3 2" xfId="31435" xr:uid="{8DF259B6-D8D6-4B9D-B39D-3D52A6097811}"/>
    <cellStyle name="Note 4 2 4 4" xfId="31632" xr:uid="{E29E150E-84A6-4520-A31C-C74B5C1F5214}"/>
    <cellStyle name="Note 4 3" xfId="1544" xr:uid="{00000000-0005-0000-0000-0000E2070000}"/>
    <cellStyle name="Note 4 3 2" xfId="30095" xr:uid="{9537CA53-C3FD-4E87-AC66-BA3C054C1009}"/>
    <cellStyle name="Note 4 4" xfId="2072" xr:uid="{00000000-0005-0000-0000-000049030000}"/>
    <cellStyle name="Note 4 4 2" xfId="4789" xr:uid="{EAC7EE03-6B36-4A5D-889D-B815EC9F9048}"/>
    <cellStyle name="Note 4 4 3" xfId="30171" xr:uid="{F6441C75-DAA1-4486-B072-CAFC56088476}"/>
    <cellStyle name="Note 4 4 3 2" xfId="31315" xr:uid="{A51A4A51-59A9-4DA4-BAC6-6B498B98295B}"/>
    <cellStyle name="Note 4 4 4" xfId="31511" xr:uid="{46BB7552-C9F7-4992-BB91-1408BCB3217B}"/>
    <cellStyle name="Note 4 5" xfId="29581" xr:uid="{24FEBD0B-5ABA-49D8-AC25-4DA966B23BF8}"/>
    <cellStyle name="Note 4 5 2" xfId="31246" xr:uid="{179223E0-4C3A-4691-A628-3421C1D9764F}"/>
    <cellStyle name="Note 4 5 3" xfId="30546" xr:uid="{6CEC5488-D223-4DCD-BE4A-44A97B40BB66}"/>
    <cellStyle name="Note 5" xfId="12253" xr:uid="{E1364BB4-A0A2-46F5-BB38-05901CCE3206}"/>
    <cellStyle name="Note 5 2" xfId="22632" xr:uid="{E297CF68-B359-40C9-8CC6-73BC50F6502C}"/>
    <cellStyle name="Note 6" xfId="30915" xr:uid="{568266BE-1B4B-4D3A-B271-E6A359140DD3}"/>
    <cellStyle name="Note 6 2" xfId="30949" xr:uid="{BC9386E2-C514-49C7-8749-71E76C1309B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2 2" xfId="31734" xr:uid="{F5D2602A-1CA8-4937-A75B-B7316868305F}"/>
    <cellStyle name="Percent 2 3" xfId="29583" xr:uid="{8FB87725-886D-4A62-BBA8-4FA9FB880D61}"/>
    <cellStyle name="Percent 2 4" xfId="31733" xr:uid="{81975A88-DC72-409E-895A-F94B1AF416FB}"/>
    <cellStyle name="Percent 3" xfId="1549" xr:uid="{00000000-0005-0000-0000-0000E7070000}"/>
    <cellStyle name="Percent 3 2" xfId="2033" xr:uid="{00000000-0005-0000-0000-0000E8070000}"/>
    <cellStyle name="Percent 3 2 2" xfId="24399" xr:uid="{D0B85497-BCB7-44B3-90B9-F34C3207B46F}"/>
    <cellStyle name="Percent 3 2 2 2" xfId="29824" xr:uid="{75C23271-7EC3-43D0-8BA4-69F636E29421}"/>
    <cellStyle name="Percent 3 2 3" xfId="24240" xr:uid="{2ACE85BF-3B3C-4EA3-8A82-C46C5C94E5DC}"/>
    <cellStyle name="Percent 3 3" xfId="2034" xr:uid="{00000000-0005-0000-0000-0000E9070000}"/>
    <cellStyle name="Percent 3 3 2" xfId="31312" xr:uid="{BBC1F203-4A2A-48B7-9BD9-1716E25CC9AC}"/>
    <cellStyle name="Percent 3 3 3" xfId="31264" xr:uid="{8085B9E8-E0F4-4AC1-ADD7-5A40211A939D}"/>
    <cellStyle name="Percent 3 4" xfId="2032" xr:uid="{00000000-0005-0000-0000-0000EA070000}"/>
    <cellStyle name="Percent 3 5" xfId="30403" xr:uid="{0945A6B3-A411-4FFC-8192-180DB5988AA0}"/>
    <cellStyle name="Percent 3 5 2" xfId="30462" xr:uid="{63EB7186-FCEB-4D7E-9110-B36DEB064572}"/>
    <cellStyle name="Percent 3 6" xfId="31732" xr:uid="{C296D834-E3A5-4FC0-BDC5-01EF2E3AC3B4}"/>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2 4 2" xfId="29997" xr:uid="{DBA75EBB-88DC-4000-A3DE-7A773AC8CB6F}"/>
    <cellStyle name="Percent 4 2 5" xfId="29653" xr:uid="{C102B639-DE72-4927-A796-0F496C3DDD1A}"/>
    <cellStyle name="Percent 4 3" xfId="2037" xr:uid="{00000000-0005-0000-0000-0000ED070000}"/>
    <cellStyle name="Percent 4 3 2" xfId="29734" xr:uid="{2BDC7087-3D0C-4FA8-ACBA-F106235DF4E2}"/>
    <cellStyle name="Percent 4 3 3" xfId="29666" xr:uid="{6A17D060-249E-4F71-900C-08F938E35D8F}"/>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Percent 7" xfId="30407" xr:uid="{BD67580D-48EC-4ABF-B2EE-570D90A532C8}"/>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2 2" xfId="29808" xr:uid="{D4E7F262-7E61-4687-B06C-E107D8296DF9}"/>
    <cellStyle name="Style 1 2 2 3" xfId="25776" xr:uid="{C9F19B91-F5E5-4CD7-BE8E-78C05D2BCD6F}"/>
    <cellStyle name="Style 1 2 3" xfId="2040" xr:uid="{00000000-0005-0000-0000-0000F3070000}"/>
    <cellStyle name="Style 1 2 3 2" xfId="31313" xr:uid="{5D03057C-9A71-4F1B-9674-72DE10B21C86}"/>
    <cellStyle name="Style 1 2 3 3" xfId="31267" xr:uid="{FAC42ECE-AC01-4F74-8A11-03C4263CADAB}"/>
    <cellStyle name="Style 1 2 4" xfId="2038" xr:uid="{00000000-0005-0000-0000-0000F4070000}"/>
    <cellStyle name="Style 1 2 5" xfId="30405" xr:uid="{2E6C0663-EF3E-4DBA-8EED-2A1EA035CBE7}"/>
    <cellStyle name="Style 1 2 5 2" xfId="30463" xr:uid="{F706DBF5-298E-4FDD-8401-13A891456247}"/>
    <cellStyle name="Style 1 3" xfId="1554" xr:uid="{00000000-0005-0000-0000-0000F5070000}"/>
    <cellStyle name="Style 1 4" xfId="2041" xr:uid="{00000000-0005-0000-0000-0000F6070000}"/>
    <cellStyle name="Style 1 4 2" xfId="24408" xr:uid="{ED030EBF-D663-412E-B3DF-AF45BED2AFE5}"/>
    <cellStyle name="Style 1 4 2 2" xfId="29829" xr:uid="{12EB135A-16A2-48C8-957C-56C95D4F0B94}"/>
    <cellStyle name="Style 1 4 3" xfId="25649" xr:uid="{8568525C-B3AA-4170-9749-B4F90608AC98}"/>
    <cellStyle name="Style 1 5" xfId="30404" xr:uid="{91B5FAB8-CE8E-4A1E-A86E-BA45CA647BF5}"/>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27">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FF5050"/>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6"/>
      <tableStyleElement type="headerRow" dxfId="25"/>
      <tableStyleElement type="firstRowStripe" dxfId="24"/>
    </tableStyle>
  </tableStyles>
  <colors>
    <mruColors>
      <color rgb="FFFFFFCC"/>
      <color rgb="FFCCFFCC"/>
      <color rgb="FFE14343"/>
      <color rgb="FFCCFF66"/>
      <color rgb="FFCCFFFF"/>
      <color rgb="FFDCFDD3"/>
      <color rgb="FFFCCCE1"/>
      <color rgb="FFF7EAE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4636770</xdr:colOff>
      <xdr:row>14</xdr:row>
      <xdr:rowOff>40004</xdr:rowOff>
    </xdr:from>
    <xdr:to>
      <xdr:col>1</xdr:col>
      <xdr:colOff>6835140</xdr:colOff>
      <xdr:row>14</xdr:row>
      <xdr:rowOff>476249</xdr:rowOff>
    </xdr:to>
    <xdr:sp macro="" textlink="">
      <xdr:nvSpPr>
        <xdr:cNvPr id="2" name="Hexagon 1">
          <a:extLst>
            <a:ext uri="{FF2B5EF4-FFF2-40B4-BE49-F238E27FC236}">
              <a16:creationId xmlns:a16="http://schemas.microsoft.com/office/drawing/2014/main" id="{05E6BD99-3A11-4959-9EDA-9DC30FAC03AC}"/>
            </a:ext>
          </a:extLst>
        </xdr:cNvPr>
        <xdr:cNvSpPr/>
      </xdr:nvSpPr>
      <xdr:spPr>
        <a:xfrm>
          <a:off x="5160645" y="6174104"/>
          <a:ext cx="2198370" cy="43624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955 Exclude Federal and State compliance findings from this number</a:t>
          </a:r>
        </a:p>
      </xdr:txBody>
    </xdr:sp>
    <xdr:clientData/>
  </xdr:twoCellAnchor>
  <xdr:twoCellAnchor>
    <xdr:from>
      <xdr:col>1</xdr:col>
      <xdr:colOff>4644390</xdr:colOff>
      <xdr:row>15</xdr:row>
      <xdr:rowOff>30479</xdr:rowOff>
    </xdr:from>
    <xdr:to>
      <xdr:col>1</xdr:col>
      <xdr:colOff>6848475</xdr:colOff>
      <xdr:row>15</xdr:row>
      <xdr:rowOff>470534</xdr:rowOff>
    </xdr:to>
    <xdr:sp macro="" textlink="">
      <xdr:nvSpPr>
        <xdr:cNvPr id="3" name="Hexagon 2">
          <a:extLst>
            <a:ext uri="{FF2B5EF4-FFF2-40B4-BE49-F238E27FC236}">
              <a16:creationId xmlns:a16="http://schemas.microsoft.com/office/drawing/2014/main" id="{78BBAC40-9B4C-4049-BDFB-2BC818444377}"/>
            </a:ext>
          </a:extLst>
        </xdr:cNvPr>
        <xdr:cNvSpPr/>
      </xdr:nvSpPr>
      <xdr:spPr>
        <a:xfrm>
          <a:off x="5168265" y="6678929"/>
          <a:ext cx="2204085" cy="440055"/>
        </a:xfrm>
        <a:prstGeom prst="hex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800" b="1">
              <a:solidFill>
                <a:sysClr val="windowText" lastClr="000000"/>
              </a:solidFill>
            </a:rPr>
            <a:t>Q 957 Exclude Federal and State compliance findings from this number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tabColor theme="4" tint="0.79998168889431442"/>
  </sheetPr>
  <dimension ref="B1:N60"/>
  <sheetViews>
    <sheetView tabSelected="1" zoomScaleNormal="100" workbookViewId="0">
      <selection activeCell="B2" sqref="B2"/>
    </sheetView>
  </sheetViews>
  <sheetFormatPr defaultColWidth="9.109375" defaultRowHeight="14.4" x14ac:dyDescent="0.3"/>
  <cols>
    <col min="1" max="1" width="1.6640625" style="126" customWidth="1"/>
    <col min="2" max="2" width="187.109375" style="126" customWidth="1"/>
    <col min="3" max="4" width="9.109375" style="126" hidden="1" customWidth="1"/>
    <col min="5" max="5" width="2.33203125" style="126" customWidth="1"/>
    <col min="6" max="6" width="8.109375" style="126" customWidth="1"/>
    <col min="7" max="16384" width="9.109375" style="126"/>
  </cols>
  <sheetData>
    <row r="1" spans="2:14" ht="9.6" customHeight="1" thickBot="1" x14ac:dyDescent="0.35">
      <c r="B1" s="109"/>
    </row>
    <row r="2" spans="2:14" ht="91.95" customHeight="1" thickBot="1" x14ac:dyDescent="0.35">
      <c r="B2" s="387" t="s">
        <v>944</v>
      </c>
    </row>
    <row r="3" spans="2:14" ht="61.2" customHeight="1" x14ac:dyDescent="0.3">
      <c r="B3" s="120" t="s">
        <v>386</v>
      </c>
    </row>
    <row r="4" spans="2:14" ht="83.4" customHeight="1" x14ac:dyDescent="0.4">
      <c r="B4" s="120" t="s">
        <v>387</v>
      </c>
      <c r="F4" s="388"/>
      <c r="G4" s="388"/>
      <c r="H4" s="388"/>
      <c r="I4" s="388"/>
      <c r="J4" s="388"/>
      <c r="K4" s="388"/>
      <c r="L4" s="388"/>
      <c r="M4" s="388"/>
      <c r="N4" s="388"/>
    </row>
    <row r="5" spans="2:14" ht="58.2" customHeight="1" x14ac:dyDescent="0.3">
      <c r="B5" s="120" t="s">
        <v>388</v>
      </c>
    </row>
    <row r="6" spans="2:14" ht="117.6" customHeight="1" x14ac:dyDescent="0.3">
      <c r="B6" s="110" t="s">
        <v>389</v>
      </c>
    </row>
    <row r="7" spans="2:14" ht="25.95" customHeight="1" x14ac:dyDescent="0.3">
      <c r="B7" s="122" t="s">
        <v>287</v>
      </c>
    </row>
    <row r="8" spans="2:14" ht="49.2" customHeight="1" x14ac:dyDescent="0.3">
      <c r="B8" s="389" t="s">
        <v>390</v>
      </c>
    </row>
    <row r="9" spans="2:14" ht="42.6" customHeight="1" x14ac:dyDescent="0.3">
      <c r="B9" s="389" t="s">
        <v>288</v>
      </c>
    </row>
    <row r="10" spans="2:14" s="391" customFormat="1" ht="34.200000000000003" customHeight="1" x14ac:dyDescent="0.3">
      <c r="B10" s="390" t="s">
        <v>289</v>
      </c>
    </row>
    <row r="11" spans="2:14" s="391" customFormat="1" ht="55.95" customHeight="1" x14ac:dyDescent="0.3">
      <c r="B11" s="392" t="s">
        <v>391</v>
      </c>
    </row>
    <row r="12" spans="2:14" ht="36" customHeight="1" x14ac:dyDescent="0.3">
      <c r="B12" s="392" t="s">
        <v>392</v>
      </c>
    </row>
    <row r="13" spans="2:14" ht="39" customHeight="1" x14ac:dyDescent="0.3">
      <c r="B13" s="393" t="s">
        <v>393</v>
      </c>
    </row>
    <row r="14" spans="2:14" ht="25.95" customHeight="1" x14ac:dyDescent="0.3">
      <c r="B14" s="122" t="s">
        <v>290</v>
      </c>
    </row>
    <row r="15" spans="2:14" x14ac:dyDescent="0.3">
      <c r="B15" s="109"/>
    </row>
    <row r="16" spans="2:14" x14ac:dyDescent="0.3">
      <c r="B16" s="394" t="s">
        <v>8</v>
      </c>
    </row>
    <row r="17" spans="2:2" ht="15.6" customHeight="1" x14ac:dyDescent="0.3">
      <c r="B17" s="395" t="s">
        <v>394</v>
      </c>
    </row>
    <row r="18" spans="2:2" x14ac:dyDescent="0.3">
      <c r="B18" s="396"/>
    </row>
    <row r="19" spans="2:2" x14ac:dyDescent="0.3">
      <c r="B19" s="394" t="s">
        <v>9</v>
      </c>
    </row>
    <row r="20" spans="2:2" ht="15.6" customHeight="1" x14ac:dyDescent="0.3">
      <c r="B20" s="397" t="s">
        <v>220</v>
      </c>
    </row>
    <row r="21" spans="2:2" ht="13.2" customHeight="1" x14ac:dyDescent="0.3">
      <c r="B21" s="109"/>
    </row>
    <row r="22" spans="2:2" ht="25.95" customHeight="1" x14ac:dyDescent="0.3">
      <c r="B22" s="122" t="s">
        <v>291</v>
      </c>
    </row>
    <row r="23" spans="2:2" s="391" customFormat="1" ht="72.599999999999994" customHeight="1" x14ac:dyDescent="0.3">
      <c r="B23" s="389" t="s">
        <v>395</v>
      </c>
    </row>
    <row r="24" spans="2:2" s="391" customFormat="1" ht="84.6" customHeight="1" x14ac:dyDescent="0.3">
      <c r="B24" s="389" t="s">
        <v>396</v>
      </c>
    </row>
    <row r="25" spans="2:2" s="391" customFormat="1" ht="78.599999999999994" customHeight="1" x14ac:dyDescent="0.3">
      <c r="B25" s="389" t="s">
        <v>292</v>
      </c>
    </row>
    <row r="26" spans="2:2" ht="15" x14ac:dyDescent="0.3">
      <c r="B26" s="112" t="s">
        <v>397</v>
      </c>
    </row>
    <row r="27" spans="2:2" ht="8.4" customHeight="1" x14ac:dyDescent="0.3">
      <c r="B27" s="111"/>
    </row>
    <row r="28" spans="2:2" ht="25.95" customHeight="1" x14ac:dyDescent="0.3">
      <c r="B28" s="122" t="s">
        <v>398</v>
      </c>
    </row>
    <row r="29" spans="2:2" ht="28.95" customHeight="1" x14ac:dyDescent="0.3">
      <c r="B29" s="123" t="s">
        <v>945</v>
      </c>
    </row>
    <row r="30" spans="2:2" ht="31.95" customHeight="1" x14ac:dyDescent="0.3">
      <c r="B30" s="123" t="s">
        <v>946</v>
      </c>
    </row>
    <row r="31" spans="2:2" ht="30.6" customHeight="1" x14ac:dyDescent="0.3">
      <c r="B31" s="398" t="s">
        <v>947</v>
      </c>
    </row>
    <row r="32" spans="2:2" ht="25.2" customHeight="1" x14ac:dyDescent="0.3">
      <c r="B32" s="398" t="s">
        <v>948</v>
      </c>
    </row>
    <row r="33" spans="2:7" ht="27.6" customHeight="1" x14ac:dyDescent="0.3">
      <c r="B33" s="399" t="s">
        <v>949</v>
      </c>
    </row>
    <row r="34" spans="2:7" ht="31.95" customHeight="1" x14ac:dyDescent="0.3">
      <c r="B34" s="400" t="s">
        <v>399</v>
      </c>
    </row>
    <row r="35" spans="2:7" ht="60" customHeight="1" x14ac:dyDescent="0.3">
      <c r="B35" s="123" t="s">
        <v>950</v>
      </c>
    </row>
    <row r="36" spans="2:7" ht="60" customHeight="1" x14ac:dyDescent="0.3">
      <c r="B36" s="535" t="s">
        <v>954</v>
      </c>
    </row>
    <row r="37" spans="2:7" ht="12" customHeight="1" x14ac:dyDescent="0.3">
      <c r="B37" s="123"/>
    </row>
    <row r="38" spans="2:7" ht="25.95" customHeight="1" x14ac:dyDescent="0.3">
      <c r="B38" s="123" t="s">
        <v>400</v>
      </c>
    </row>
    <row r="39" spans="2:7" ht="12" customHeight="1" x14ac:dyDescent="0.3">
      <c r="B39" s="123"/>
    </row>
    <row r="40" spans="2:7" ht="25.95" customHeight="1" x14ac:dyDescent="0.3">
      <c r="B40" s="122" t="s">
        <v>951</v>
      </c>
    </row>
    <row r="41" spans="2:7" x14ac:dyDescent="0.3">
      <c r="B41" s="121"/>
      <c r="G41" s="401"/>
    </row>
    <row r="42" spans="2:7" ht="43.2" customHeight="1" x14ac:dyDescent="0.3">
      <c r="B42" s="402" t="s">
        <v>401</v>
      </c>
    </row>
    <row r="43" spans="2:7" ht="19.95" customHeight="1" x14ac:dyDescent="0.3">
      <c r="B43" s="403" t="s">
        <v>393</v>
      </c>
    </row>
    <row r="44" spans="2:7" ht="11.4" customHeight="1" x14ac:dyDescent="0.3">
      <c r="B44" s="124"/>
    </row>
    <row r="45" spans="2:7" ht="15" x14ac:dyDescent="0.3">
      <c r="B45" s="125"/>
    </row>
    <row r="46" spans="2:7" ht="7.2" customHeight="1" x14ac:dyDescent="0.3">
      <c r="B46" s="123"/>
    </row>
    <row r="47" spans="2:7" ht="25.95" customHeight="1" x14ac:dyDescent="0.3">
      <c r="B47" s="122" t="s">
        <v>952</v>
      </c>
    </row>
    <row r="48" spans="2:7" ht="35.4" customHeight="1" x14ac:dyDescent="0.3">
      <c r="B48" s="402" t="s">
        <v>953</v>
      </c>
    </row>
    <row r="49" spans="2:2" ht="15" x14ac:dyDescent="0.3">
      <c r="B49" s="125"/>
    </row>
    <row r="60" spans="2:2" ht="44.25" customHeight="1" x14ac:dyDescent="0.3"/>
  </sheetData>
  <sheetProtection algorithmName="SHA-512" hashValue="Slx+Zyibm75HtxPmNBNlM2RGwiNN7KvbD5ILdJoyB7C+ZSOAxSuXECEMSIRcdyUkNYOaW6GfdUW0NslpaOvuLg==" saltValue="gLWBLTVPCKRmd7qsog4//w==" spinCount="100000" sheet="1" formatCells="0" formatColumns="0" formatRows="0"/>
  <hyperlinks>
    <hyperlink ref="B17" r:id="rId1" xr:uid="{C1F6514A-E8A6-43E5-A86A-05C7A391046B}"/>
    <hyperlink ref="B20" r:id="rId2" xr:uid="{B1541227-3D45-4870-904D-604AA0D245A4}"/>
    <hyperlink ref="B43"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dimension ref="A1:R274"/>
  <sheetViews>
    <sheetView workbookViewId="0">
      <selection activeCell="B1" sqref="B1"/>
    </sheetView>
  </sheetViews>
  <sheetFormatPr defaultRowHeight="14.4" x14ac:dyDescent="0.3"/>
  <cols>
    <col min="1" max="1" width="29.33203125" style="103" customWidth="1"/>
    <col min="2" max="2" width="72.6640625" style="373" customWidth="1"/>
    <col min="3" max="3" width="50.5546875" customWidth="1"/>
    <col min="4" max="97" width="20.6640625" customWidth="1"/>
  </cols>
  <sheetData>
    <row r="1" spans="1:18" s="373" customFormat="1" ht="28.8" x14ac:dyDescent="0.3">
      <c r="A1" s="129" t="s">
        <v>625</v>
      </c>
      <c r="B1" s="373" t="s">
        <v>228</v>
      </c>
      <c r="C1" s="373" t="s">
        <v>228</v>
      </c>
      <c r="D1" s="373" t="s">
        <v>641</v>
      </c>
      <c r="E1" s="373" t="s">
        <v>642</v>
      </c>
      <c r="F1" s="373" t="s">
        <v>643</v>
      </c>
      <c r="G1" s="373" t="s">
        <v>644</v>
      </c>
      <c r="H1" s="373" t="s">
        <v>645</v>
      </c>
      <c r="I1" s="373" t="s">
        <v>646</v>
      </c>
      <c r="J1" s="373" t="s">
        <v>647</v>
      </c>
      <c r="K1" s="373" t="s">
        <v>648</v>
      </c>
      <c r="L1" s="373" t="s">
        <v>649</v>
      </c>
      <c r="M1" s="373" t="s">
        <v>650</v>
      </c>
      <c r="N1" s="373" t="s">
        <v>651</v>
      </c>
      <c r="O1" s="373" t="s">
        <v>652</v>
      </c>
      <c r="P1" s="373" t="s">
        <v>653</v>
      </c>
      <c r="Q1" s="373" t="s">
        <v>654</v>
      </c>
      <c r="R1" s="373" t="s">
        <v>655</v>
      </c>
    </row>
    <row r="2" spans="1:18" x14ac:dyDescent="0.3">
      <c r="A2" s="103" t="s">
        <v>402</v>
      </c>
      <c r="B2" s="373" t="s">
        <v>10</v>
      </c>
      <c r="C2" t="s">
        <v>2</v>
      </c>
      <c r="D2">
        <v>571300</v>
      </c>
      <c r="E2">
        <v>571301</v>
      </c>
      <c r="F2">
        <v>571302</v>
      </c>
      <c r="G2">
        <v>571303</v>
      </c>
      <c r="H2">
        <v>572177</v>
      </c>
      <c r="I2">
        <v>571304</v>
      </c>
      <c r="J2">
        <v>571305</v>
      </c>
      <c r="K2">
        <v>571306</v>
      </c>
      <c r="L2">
        <v>571307</v>
      </c>
      <c r="M2">
        <v>571309</v>
      </c>
      <c r="N2">
        <v>571310</v>
      </c>
      <c r="O2">
        <v>571311</v>
      </c>
      <c r="P2">
        <v>571313</v>
      </c>
      <c r="Q2">
        <v>571315</v>
      </c>
      <c r="R2">
        <v>571316</v>
      </c>
    </row>
    <row r="3" spans="1:18" x14ac:dyDescent="0.3">
      <c r="A3" s="103">
        <v>4</v>
      </c>
      <c r="B3" s="373" t="s">
        <v>48</v>
      </c>
      <c r="E3">
        <v>39809</v>
      </c>
      <c r="G3">
        <v>21128</v>
      </c>
      <c r="H3">
        <v>82102</v>
      </c>
      <c r="I3">
        <v>4658438</v>
      </c>
      <c r="J3">
        <v>34385</v>
      </c>
      <c r="K3">
        <v>27596</v>
      </c>
      <c r="L3">
        <v>102587</v>
      </c>
      <c r="M3">
        <v>6197</v>
      </c>
      <c r="N3">
        <v>9</v>
      </c>
      <c r="O3">
        <v>99287</v>
      </c>
      <c r="P3">
        <v>1449</v>
      </c>
      <c r="Q3">
        <v>7754</v>
      </c>
      <c r="R3">
        <v>3081</v>
      </c>
    </row>
    <row r="4" spans="1:18" x14ac:dyDescent="0.3">
      <c r="A4" s="103">
        <v>5</v>
      </c>
      <c r="B4" s="373" t="s">
        <v>49</v>
      </c>
    </row>
    <row r="5" spans="1:18" x14ac:dyDescent="0.3">
      <c r="A5" s="103">
        <v>6</v>
      </c>
      <c r="B5" s="373" t="s">
        <v>157</v>
      </c>
      <c r="I5">
        <v>1559838</v>
      </c>
      <c r="L5">
        <v>25104</v>
      </c>
    </row>
    <row r="6" spans="1:18" x14ac:dyDescent="0.3">
      <c r="A6" s="103">
        <v>7</v>
      </c>
      <c r="B6" s="373" t="s">
        <v>101</v>
      </c>
      <c r="D6">
        <v>4489</v>
      </c>
      <c r="H6">
        <v>19363</v>
      </c>
      <c r="I6">
        <v>96596</v>
      </c>
      <c r="J6">
        <v>76570</v>
      </c>
      <c r="K6">
        <v>17216</v>
      </c>
    </row>
    <row r="7" spans="1:18" x14ac:dyDescent="0.3">
      <c r="A7" s="103">
        <v>9</v>
      </c>
      <c r="B7" s="373" t="s">
        <v>103</v>
      </c>
      <c r="D7">
        <v>2099041</v>
      </c>
      <c r="E7">
        <v>1162317</v>
      </c>
      <c r="F7">
        <v>1461892</v>
      </c>
      <c r="G7">
        <v>679290</v>
      </c>
      <c r="H7">
        <v>995226</v>
      </c>
      <c r="I7">
        <v>6489615</v>
      </c>
      <c r="J7">
        <v>1310450</v>
      </c>
      <c r="K7">
        <v>184679</v>
      </c>
      <c r="L7">
        <v>1774025</v>
      </c>
      <c r="M7">
        <v>1435395</v>
      </c>
      <c r="N7">
        <v>1683360</v>
      </c>
      <c r="O7">
        <v>1073675</v>
      </c>
      <c r="P7">
        <v>586171</v>
      </c>
      <c r="Q7">
        <v>643848</v>
      </c>
      <c r="R7">
        <v>383230</v>
      </c>
    </row>
    <row r="8" spans="1:18" x14ac:dyDescent="0.3">
      <c r="A8" s="103">
        <v>16</v>
      </c>
      <c r="B8" s="373" t="s">
        <v>105</v>
      </c>
      <c r="D8">
        <v>1214913</v>
      </c>
      <c r="E8">
        <v>2579628</v>
      </c>
      <c r="F8">
        <v>836491</v>
      </c>
      <c r="G8">
        <v>845632</v>
      </c>
      <c r="H8">
        <v>2063829</v>
      </c>
      <c r="I8">
        <v>42438813</v>
      </c>
      <c r="J8">
        <v>3361395</v>
      </c>
      <c r="K8">
        <v>447800</v>
      </c>
      <c r="L8">
        <v>3319401</v>
      </c>
      <c r="M8">
        <v>1112959</v>
      </c>
      <c r="N8">
        <v>1834374</v>
      </c>
      <c r="O8">
        <v>2725838</v>
      </c>
      <c r="P8">
        <v>1304028</v>
      </c>
      <c r="Q8">
        <v>1269732</v>
      </c>
      <c r="R8">
        <v>839947</v>
      </c>
    </row>
    <row r="9" spans="1:18" x14ac:dyDescent="0.3">
      <c r="A9" s="103">
        <v>17</v>
      </c>
      <c r="B9" s="373" t="s">
        <v>108</v>
      </c>
    </row>
    <row r="10" spans="1:18" x14ac:dyDescent="0.3">
      <c r="A10" s="103">
        <v>20</v>
      </c>
      <c r="B10" s="373" t="s">
        <v>109</v>
      </c>
    </row>
    <row r="11" spans="1:18" x14ac:dyDescent="0.3">
      <c r="A11" s="103">
        <v>22</v>
      </c>
      <c r="B11" s="373" t="s">
        <v>111</v>
      </c>
      <c r="H11">
        <v>1968</v>
      </c>
      <c r="R11">
        <v>9500</v>
      </c>
    </row>
    <row r="12" spans="1:18" x14ac:dyDescent="0.3">
      <c r="A12" s="103">
        <v>23</v>
      </c>
      <c r="B12" s="373" t="s">
        <v>114</v>
      </c>
      <c r="D12">
        <v>-81397</v>
      </c>
      <c r="E12">
        <v>-29765</v>
      </c>
      <c r="F12">
        <v>-6337</v>
      </c>
      <c r="G12">
        <v>17165</v>
      </c>
      <c r="H12">
        <v>-119224</v>
      </c>
      <c r="I12">
        <v>72327</v>
      </c>
      <c r="J12">
        <v>-192328</v>
      </c>
      <c r="K12">
        <v>-6381</v>
      </c>
      <c r="L12">
        <v>200000</v>
      </c>
      <c r="M12">
        <v>-14411</v>
      </c>
      <c r="N12">
        <v>-29409</v>
      </c>
      <c r="O12">
        <v>125978</v>
      </c>
      <c r="P12">
        <v>170270</v>
      </c>
      <c r="Q12">
        <v>-29133</v>
      </c>
      <c r="R12">
        <v>-46592</v>
      </c>
    </row>
    <row r="13" spans="1:18" x14ac:dyDescent="0.3">
      <c r="A13" s="103">
        <v>44</v>
      </c>
      <c r="B13" s="373" t="s">
        <v>415</v>
      </c>
      <c r="E13">
        <v>0</v>
      </c>
      <c r="F13">
        <v>0</v>
      </c>
      <c r="H13">
        <v>0</v>
      </c>
      <c r="I13">
        <v>0</v>
      </c>
      <c r="J13">
        <v>0</v>
      </c>
      <c r="K13">
        <v>0</v>
      </c>
      <c r="L13">
        <v>0</v>
      </c>
      <c r="M13">
        <v>0</v>
      </c>
      <c r="N13">
        <v>0</v>
      </c>
      <c r="O13">
        <v>0</v>
      </c>
      <c r="P13">
        <v>0</v>
      </c>
      <c r="Q13">
        <v>0</v>
      </c>
      <c r="R13">
        <v>0</v>
      </c>
    </row>
    <row r="14" spans="1:18" x14ac:dyDescent="0.3">
      <c r="A14" s="103">
        <v>45</v>
      </c>
      <c r="B14" s="373" t="s">
        <v>416</v>
      </c>
      <c r="E14">
        <v>0</v>
      </c>
      <c r="F14">
        <v>0</v>
      </c>
      <c r="H14">
        <v>0</v>
      </c>
      <c r="I14">
        <v>0</v>
      </c>
      <c r="J14">
        <v>0</v>
      </c>
      <c r="K14">
        <v>0</v>
      </c>
      <c r="L14">
        <v>0</v>
      </c>
      <c r="M14">
        <v>0</v>
      </c>
      <c r="N14">
        <v>0</v>
      </c>
      <c r="O14">
        <v>0</v>
      </c>
      <c r="P14">
        <v>0</v>
      </c>
      <c r="Q14">
        <v>0</v>
      </c>
      <c r="R14">
        <v>0</v>
      </c>
    </row>
    <row r="15" spans="1:18" x14ac:dyDescent="0.3">
      <c r="A15" s="103">
        <v>47</v>
      </c>
      <c r="B15" s="373" t="s">
        <v>417</v>
      </c>
      <c r="E15">
        <v>0</v>
      </c>
      <c r="F15">
        <v>0</v>
      </c>
      <c r="H15">
        <v>0</v>
      </c>
      <c r="I15">
        <v>0</v>
      </c>
      <c r="J15">
        <v>0</v>
      </c>
      <c r="K15">
        <v>0</v>
      </c>
      <c r="L15">
        <v>0</v>
      </c>
      <c r="M15">
        <v>0</v>
      </c>
      <c r="N15">
        <v>0</v>
      </c>
      <c r="O15">
        <v>0</v>
      </c>
      <c r="P15">
        <v>0</v>
      </c>
      <c r="Q15">
        <v>0</v>
      </c>
      <c r="R15">
        <v>0</v>
      </c>
    </row>
    <row r="16" spans="1:18" x14ac:dyDescent="0.3">
      <c r="A16" s="103">
        <v>48</v>
      </c>
      <c r="B16" s="373" t="s">
        <v>52</v>
      </c>
      <c r="E16">
        <v>0</v>
      </c>
      <c r="F16">
        <v>0</v>
      </c>
      <c r="H16">
        <v>0</v>
      </c>
      <c r="I16">
        <v>0</v>
      </c>
      <c r="J16">
        <v>0</v>
      </c>
      <c r="K16">
        <v>0</v>
      </c>
      <c r="L16">
        <v>0</v>
      </c>
      <c r="M16">
        <v>0</v>
      </c>
      <c r="N16">
        <v>0</v>
      </c>
      <c r="O16">
        <v>0</v>
      </c>
      <c r="P16">
        <v>0</v>
      </c>
      <c r="Q16">
        <v>0</v>
      </c>
      <c r="R16">
        <v>0</v>
      </c>
    </row>
    <row r="17" spans="1:18" x14ac:dyDescent="0.3">
      <c r="A17" s="103">
        <v>252</v>
      </c>
      <c r="B17" s="373" t="s">
        <v>33</v>
      </c>
      <c r="D17">
        <v>283798</v>
      </c>
      <c r="E17">
        <v>459746</v>
      </c>
      <c r="F17">
        <v>32216</v>
      </c>
      <c r="G17">
        <v>759140</v>
      </c>
      <c r="H17">
        <v>75022</v>
      </c>
      <c r="I17">
        <v>102063238</v>
      </c>
      <c r="J17">
        <v>1215945</v>
      </c>
      <c r="K17">
        <v>53907</v>
      </c>
      <c r="L17">
        <v>1070179</v>
      </c>
      <c r="M17">
        <v>752120</v>
      </c>
      <c r="N17">
        <v>3155324</v>
      </c>
      <c r="O17">
        <v>690541</v>
      </c>
      <c r="P17">
        <v>278166</v>
      </c>
      <c r="Q17">
        <v>117730</v>
      </c>
      <c r="R17">
        <v>276813</v>
      </c>
    </row>
    <row r="18" spans="1:18" x14ac:dyDescent="0.3">
      <c r="A18" s="103">
        <v>253</v>
      </c>
      <c r="B18" s="373" t="s">
        <v>34</v>
      </c>
      <c r="D18">
        <v>103577</v>
      </c>
      <c r="E18">
        <v>117270</v>
      </c>
      <c r="F18">
        <v>1384272</v>
      </c>
      <c r="G18">
        <v>3004</v>
      </c>
      <c r="H18">
        <v>229402</v>
      </c>
      <c r="I18">
        <v>34702440</v>
      </c>
      <c r="J18">
        <v>98391</v>
      </c>
      <c r="K18">
        <v>133518</v>
      </c>
      <c r="L18">
        <v>501049</v>
      </c>
      <c r="M18">
        <v>1168989</v>
      </c>
      <c r="N18">
        <v>55463</v>
      </c>
      <c r="O18">
        <v>88926</v>
      </c>
      <c r="P18">
        <v>260394</v>
      </c>
      <c r="Q18">
        <v>163642</v>
      </c>
      <c r="R18">
        <v>76338</v>
      </c>
    </row>
    <row r="19" spans="1:18" x14ac:dyDescent="0.3">
      <c r="A19" s="103">
        <v>254</v>
      </c>
      <c r="B19" s="373" t="s">
        <v>35</v>
      </c>
      <c r="D19">
        <v>1927515</v>
      </c>
      <c r="E19">
        <v>803226</v>
      </c>
      <c r="F19">
        <v>-43579</v>
      </c>
      <c r="G19">
        <v>643449</v>
      </c>
      <c r="H19">
        <v>506333</v>
      </c>
      <c r="I19">
        <v>-72239382</v>
      </c>
      <c r="J19">
        <v>1073429</v>
      </c>
      <c r="K19">
        <v>20640</v>
      </c>
      <c r="L19">
        <v>935575</v>
      </c>
      <c r="M19">
        <v>211919</v>
      </c>
      <c r="N19">
        <v>1482822</v>
      </c>
      <c r="O19">
        <v>717194</v>
      </c>
      <c r="P19">
        <v>263637</v>
      </c>
      <c r="Q19">
        <v>337681</v>
      </c>
      <c r="R19">
        <v>225860</v>
      </c>
    </row>
    <row r="20" spans="1:18" x14ac:dyDescent="0.3">
      <c r="A20" s="103">
        <v>255</v>
      </c>
      <c r="B20" s="373" t="s">
        <v>96</v>
      </c>
      <c r="D20">
        <v>-154789</v>
      </c>
      <c r="E20">
        <v>-174080</v>
      </c>
      <c r="F20">
        <v>-46826</v>
      </c>
      <c r="G20">
        <v>-11451</v>
      </c>
      <c r="H20">
        <v>-23411</v>
      </c>
      <c r="I20">
        <v>24477488</v>
      </c>
      <c r="J20">
        <v>-234216</v>
      </c>
      <c r="K20">
        <v>-397</v>
      </c>
      <c r="L20">
        <v>37855</v>
      </c>
      <c r="M20">
        <v>-52914</v>
      </c>
      <c r="N20">
        <v>-222065</v>
      </c>
      <c r="O20">
        <v>32868</v>
      </c>
      <c r="P20">
        <v>77002</v>
      </c>
      <c r="Q20">
        <v>-109852</v>
      </c>
      <c r="R20">
        <v>-90950</v>
      </c>
    </row>
    <row r="21" spans="1:18" x14ac:dyDescent="0.3">
      <c r="A21" s="103">
        <v>333</v>
      </c>
      <c r="B21" s="373" t="s">
        <v>84</v>
      </c>
      <c r="D21">
        <v>1990975</v>
      </c>
      <c r="E21">
        <v>1084856</v>
      </c>
      <c r="F21">
        <v>65745</v>
      </c>
      <c r="G21">
        <v>697414</v>
      </c>
      <c r="H21">
        <v>929826</v>
      </c>
      <c r="I21">
        <v>11889577</v>
      </c>
      <c r="J21">
        <v>1169874</v>
      </c>
      <c r="K21">
        <v>61541</v>
      </c>
      <c r="L21">
        <v>1698929</v>
      </c>
      <c r="M21">
        <v>144543</v>
      </c>
      <c r="N21">
        <v>1627906</v>
      </c>
      <c r="O21">
        <v>1084036</v>
      </c>
      <c r="P21">
        <v>417226</v>
      </c>
      <c r="Q21">
        <v>487960</v>
      </c>
      <c r="R21">
        <v>338056</v>
      </c>
    </row>
    <row r="22" spans="1:18" x14ac:dyDescent="0.3">
      <c r="A22" s="103">
        <v>335</v>
      </c>
      <c r="B22" s="373" t="s">
        <v>46</v>
      </c>
      <c r="M22">
        <v>3300</v>
      </c>
    </row>
    <row r="23" spans="1:18" x14ac:dyDescent="0.3">
      <c r="A23" s="103">
        <v>336</v>
      </c>
      <c r="B23" s="373" t="s">
        <v>428</v>
      </c>
      <c r="E23">
        <v>19559</v>
      </c>
      <c r="F23">
        <v>0</v>
      </c>
      <c r="H23">
        <v>213851</v>
      </c>
      <c r="I23">
        <v>4661724</v>
      </c>
      <c r="J23">
        <v>24592</v>
      </c>
      <c r="K23">
        <v>27596</v>
      </c>
      <c r="L23">
        <v>102587</v>
      </c>
      <c r="M23">
        <v>14301</v>
      </c>
      <c r="N23">
        <v>9</v>
      </c>
      <c r="O23">
        <v>99287</v>
      </c>
      <c r="P23">
        <v>1449</v>
      </c>
      <c r="Q23">
        <v>7754</v>
      </c>
      <c r="R23">
        <v>3081</v>
      </c>
    </row>
    <row r="24" spans="1:18" x14ac:dyDescent="0.3">
      <c r="A24" s="103">
        <v>338</v>
      </c>
      <c r="B24" s="373" t="s">
        <v>45</v>
      </c>
      <c r="D24">
        <v>212288</v>
      </c>
      <c r="E24">
        <v>578909</v>
      </c>
      <c r="F24">
        <v>221142</v>
      </c>
      <c r="G24">
        <v>139222</v>
      </c>
      <c r="H24">
        <v>612785</v>
      </c>
      <c r="I24">
        <v>87514706</v>
      </c>
      <c r="J24">
        <v>655811</v>
      </c>
      <c r="K24">
        <v>102402</v>
      </c>
      <c r="L24">
        <v>752041</v>
      </c>
      <c r="M24">
        <v>132006</v>
      </c>
      <c r="N24">
        <v>339724</v>
      </c>
      <c r="O24">
        <v>627536</v>
      </c>
      <c r="P24">
        <v>191389</v>
      </c>
      <c r="Q24">
        <v>301032</v>
      </c>
      <c r="R24">
        <v>144831</v>
      </c>
    </row>
    <row r="25" spans="1:18" x14ac:dyDescent="0.3">
      <c r="A25" s="103">
        <v>339</v>
      </c>
      <c r="B25" s="373" t="s">
        <v>89</v>
      </c>
      <c r="D25">
        <v>48417</v>
      </c>
      <c r="E25">
        <v>57455</v>
      </c>
      <c r="F25">
        <v>18369</v>
      </c>
      <c r="G25">
        <v>42188</v>
      </c>
      <c r="I25">
        <v>2075964</v>
      </c>
      <c r="J25">
        <v>76646</v>
      </c>
      <c r="L25">
        <v>69133</v>
      </c>
      <c r="M25">
        <v>6152</v>
      </c>
      <c r="O25">
        <v>38768</v>
      </c>
      <c r="Q25">
        <v>16007</v>
      </c>
      <c r="R25">
        <v>160652</v>
      </c>
    </row>
    <row r="26" spans="1:18" x14ac:dyDescent="0.3">
      <c r="A26" s="103">
        <v>341</v>
      </c>
      <c r="B26" s="373" t="s">
        <v>429</v>
      </c>
      <c r="D26">
        <v>1134805</v>
      </c>
      <c r="E26">
        <v>2114145</v>
      </c>
      <c r="F26">
        <v>5860</v>
      </c>
      <c r="G26">
        <v>18621</v>
      </c>
      <c r="H26">
        <v>2063829</v>
      </c>
      <c r="I26">
        <v>73110488</v>
      </c>
      <c r="J26">
        <v>104422</v>
      </c>
      <c r="K26">
        <v>274</v>
      </c>
      <c r="L26">
        <v>3082761</v>
      </c>
      <c r="M26">
        <v>1075955</v>
      </c>
      <c r="N26">
        <v>188296</v>
      </c>
      <c r="O26">
        <v>287524</v>
      </c>
      <c r="P26">
        <v>38843</v>
      </c>
      <c r="Q26">
        <v>37058</v>
      </c>
      <c r="R26">
        <v>610164</v>
      </c>
    </row>
    <row r="27" spans="1:18" x14ac:dyDescent="0.3">
      <c r="A27" s="103">
        <v>368</v>
      </c>
      <c r="B27" s="373" t="s">
        <v>99</v>
      </c>
    </row>
    <row r="28" spans="1:18" x14ac:dyDescent="0.3">
      <c r="A28" s="103">
        <v>376</v>
      </c>
      <c r="B28" s="373" t="s">
        <v>38</v>
      </c>
      <c r="G28">
        <v>38611</v>
      </c>
      <c r="H28">
        <v>1</v>
      </c>
      <c r="L28">
        <v>82710</v>
      </c>
    </row>
    <row r="29" spans="1:18" x14ac:dyDescent="0.3">
      <c r="A29" s="103">
        <v>379</v>
      </c>
      <c r="B29" s="373" t="s">
        <v>47</v>
      </c>
      <c r="D29">
        <v>2099041</v>
      </c>
      <c r="E29">
        <v>1202126</v>
      </c>
      <c r="F29">
        <v>1461892</v>
      </c>
      <c r="G29">
        <v>700418</v>
      </c>
      <c r="H29">
        <v>1077328</v>
      </c>
      <c r="I29">
        <v>11148053</v>
      </c>
      <c r="J29">
        <v>1344835</v>
      </c>
      <c r="K29">
        <v>212275</v>
      </c>
      <c r="L29">
        <v>1876612</v>
      </c>
      <c r="M29">
        <v>1441592</v>
      </c>
      <c r="N29">
        <v>1683369</v>
      </c>
      <c r="O29">
        <v>1172962</v>
      </c>
      <c r="P29">
        <v>587620</v>
      </c>
      <c r="Q29">
        <v>651602</v>
      </c>
      <c r="R29">
        <v>386311</v>
      </c>
    </row>
    <row r="30" spans="1:18" x14ac:dyDescent="0.3">
      <c r="A30" s="103">
        <v>380</v>
      </c>
      <c r="B30" s="373" t="s">
        <v>50</v>
      </c>
    </row>
    <row r="31" spans="1:18" x14ac:dyDescent="0.3">
      <c r="A31" s="103">
        <v>385</v>
      </c>
      <c r="B31" s="373" t="s">
        <v>44</v>
      </c>
      <c r="D31">
        <v>2527178</v>
      </c>
      <c r="E31">
        <v>1959151</v>
      </c>
      <c r="F31">
        <v>1594051</v>
      </c>
      <c r="G31">
        <v>1544815</v>
      </c>
      <c r="H31">
        <v>1423542</v>
      </c>
      <c r="I31">
        <v>152041002</v>
      </c>
      <c r="J31">
        <v>3043576</v>
      </c>
      <c r="K31">
        <v>310467</v>
      </c>
      <c r="L31">
        <v>3258844</v>
      </c>
      <c r="M31">
        <v>2265034</v>
      </c>
      <c r="N31">
        <v>5033333</v>
      </c>
      <c r="O31">
        <v>2124197</v>
      </c>
      <c r="P31">
        <v>993586</v>
      </c>
      <c r="Q31">
        <v>920085</v>
      </c>
      <c r="R31">
        <v>723842</v>
      </c>
    </row>
    <row r="32" spans="1:18" x14ac:dyDescent="0.3">
      <c r="A32" s="103">
        <v>386</v>
      </c>
      <c r="B32" s="373" t="s">
        <v>93</v>
      </c>
    </row>
    <row r="33" spans="1:18" x14ac:dyDescent="0.3">
      <c r="A33" s="103">
        <v>387</v>
      </c>
      <c r="B33" s="373" t="s">
        <v>94</v>
      </c>
    </row>
    <row r="34" spans="1:18" x14ac:dyDescent="0.3">
      <c r="A34" s="103">
        <v>388</v>
      </c>
      <c r="B34" s="373" t="s">
        <v>88</v>
      </c>
      <c r="D34">
        <v>1369701</v>
      </c>
      <c r="E34">
        <v>2753708</v>
      </c>
      <c r="F34">
        <v>883317</v>
      </c>
      <c r="G34">
        <v>857083</v>
      </c>
      <c r="H34">
        <v>2089208</v>
      </c>
      <c r="I34">
        <v>51611445</v>
      </c>
      <c r="J34">
        <v>3595611</v>
      </c>
      <c r="K34">
        <v>448197</v>
      </c>
      <c r="L34">
        <v>3311704</v>
      </c>
      <c r="M34">
        <v>1165873</v>
      </c>
      <c r="N34">
        <v>2056439</v>
      </c>
      <c r="O34">
        <v>2692970</v>
      </c>
      <c r="P34">
        <v>1227027</v>
      </c>
      <c r="Q34">
        <v>1379584</v>
      </c>
      <c r="R34">
        <v>930897</v>
      </c>
    </row>
    <row r="35" spans="1:18" x14ac:dyDescent="0.3">
      <c r="A35" s="103">
        <v>389</v>
      </c>
      <c r="B35" s="373" t="s">
        <v>95</v>
      </c>
      <c r="H35">
        <v>-32903</v>
      </c>
    </row>
    <row r="36" spans="1:18" x14ac:dyDescent="0.3">
      <c r="A36" s="103">
        <v>391</v>
      </c>
      <c r="B36" s="373" t="s">
        <v>100</v>
      </c>
      <c r="E36">
        <v>33610</v>
      </c>
      <c r="F36">
        <v>11875</v>
      </c>
      <c r="G36">
        <v>3004</v>
      </c>
      <c r="H36">
        <v>107680</v>
      </c>
      <c r="I36">
        <v>2335607</v>
      </c>
      <c r="J36">
        <v>98391</v>
      </c>
      <c r="K36">
        <v>84143</v>
      </c>
      <c r="L36">
        <v>202787</v>
      </c>
      <c r="M36">
        <v>5872</v>
      </c>
      <c r="N36">
        <v>55463</v>
      </c>
      <c r="O36">
        <v>88926</v>
      </c>
      <c r="P36">
        <v>20893</v>
      </c>
      <c r="R36">
        <v>48255</v>
      </c>
    </row>
    <row r="37" spans="1:18" x14ac:dyDescent="0.3">
      <c r="A37" s="103">
        <v>500</v>
      </c>
      <c r="B37" s="373" t="s">
        <v>83</v>
      </c>
      <c r="D37">
        <v>103577</v>
      </c>
      <c r="E37">
        <v>83660</v>
      </c>
      <c r="F37">
        <v>1384272</v>
      </c>
      <c r="H37">
        <v>103181</v>
      </c>
      <c r="I37">
        <v>15135006</v>
      </c>
      <c r="K37">
        <v>49375</v>
      </c>
      <c r="M37">
        <v>1291177</v>
      </c>
      <c r="P37">
        <v>149501</v>
      </c>
      <c r="Q37">
        <v>163642</v>
      </c>
    </row>
    <row r="38" spans="1:18" x14ac:dyDescent="0.3">
      <c r="A38" s="103">
        <v>502</v>
      </c>
      <c r="B38" s="373" t="s">
        <v>85</v>
      </c>
    </row>
    <row r="39" spans="1:18" x14ac:dyDescent="0.3">
      <c r="A39" s="103">
        <v>503</v>
      </c>
      <c r="B39" s="373" t="s">
        <v>86</v>
      </c>
    </row>
    <row r="40" spans="1:18" x14ac:dyDescent="0.3">
      <c r="A40" s="103">
        <v>504</v>
      </c>
      <c r="B40" s="373" t="s">
        <v>90</v>
      </c>
      <c r="D40">
        <v>31690</v>
      </c>
      <c r="E40">
        <v>377580</v>
      </c>
      <c r="F40">
        <v>812262</v>
      </c>
      <c r="G40">
        <v>784823</v>
      </c>
      <c r="H40">
        <v>34871</v>
      </c>
      <c r="I40">
        <v>902481</v>
      </c>
      <c r="J40">
        <v>3180327</v>
      </c>
      <c r="K40">
        <v>447526</v>
      </c>
      <c r="L40">
        <v>167507</v>
      </c>
      <c r="M40">
        <v>30852</v>
      </c>
      <c r="N40">
        <v>1646078</v>
      </c>
      <c r="O40">
        <v>2399546</v>
      </c>
      <c r="P40">
        <v>1265186</v>
      </c>
      <c r="Q40">
        <v>1216667</v>
      </c>
      <c r="R40">
        <v>69131</v>
      </c>
    </row>
    <row r="41" spans="1:18" x14ac:dyDescent="0.3">
      <c r="A41" s="103">
        <v>505</v>
      </c>
      <c r="B41" s="373" t="s">
        <v>91</v>
      </c>
      <c r="E41">
        <v>30448</v>
      </c>
      <c r="L41">
        <v>30158</v>
      </c>
    </row>
    <row r="42" spans="1:18" x14ac:dyDescent="0.3">
      <c r="A42" s="103">
        <v>506</v>
      </c>
      <c r="B42" s="373" t="s">
        <v>97</v>
      </c>
      <c r="D42">
        <v>1990975</v>
      </c>
      <c r="E42">
        <v>1084856</v>
      </c>
      <c r="F42">
        <v>65745</v>
      </c>
      <c r="G42">
        <v>700418</v>
      </c>
      <c r="H42">
        <v>929826</v>
      </c>
      <c r="I42">
        <v>10275688</v>
      </c>
      <c r="J42">
        <v>1169874</v>
      </c>
      <c r="K42">
        <v>61541</v>
      </c>
      <c r="L42">
        <v>1698929</v>
      </c>
      <c r="M42">
        <v>144543</v>
      </c>
      <c r="N42">
        <v>1627906</v>
      </c>
      <c r="O42">
        <v>1084036</v>
      </c>
      <c r="P42">
        <v>417226</v>
      </c>
      <c r="Q42">
        <v>487960</v>
      </c>
      <c r="R42">
        <v>338056</v>
      </c>
    </row>
    <row r="43" spans="1:18" x14ac:dyDescent="0.3">
      <c r="A43" s="103">
        <v>507</v>
      </c>
      <c r="B43" s="373" t="s">
        <v>432</v>
      </c>
      <c r="D43">
        <v>-1</v>
      </c>
      <c r="G43">
        <v>38612</v>
      </c>
      <c r="H43">
        <v>1</v>
      </c>
    </row>
    <row r="44" spans="1:18" x14ac:dyDescent="0.3">
      <c r="A44" s="103">
        <v>512</v>
      </c>
      <c r="B44" s="373" t="s">
        <v>149</v>
      </c>
      <c r="D44">
        <v>85787</v>
      </c>
    </row>
    <row r="45" spans="1:18" x14ac:dyDescent="0.3">
      <c r="A45" s="103">
        <v>532</v>
      </c>
      <c r="B45" s="373" t="s">
        <v>433</v>
      </c>
      <c r="D45">
        <v>1296310</v>
      </c>
      <c r="E45">
        <v>2609393</v>
      </c>
      <c r="F45">
        <v>842828</v>
      </c>
      <c r="G45">
        <v>828467</v>
      </c>
      <c r="H45">
        <v>2185021</v>
      </c>
      <c r="I45">
        <v>42366486</v>
      </c>
      <c r="J45">
        <v>3553723</v>
      </c>
      <c r="K45">
        <v>454181</v>
      </c>
      <c r="L45">
        <v>3119401</v>
      </c>
      <c r="M45">
        <v>1127370</v>
      </c>
      <c r="N45">
        <v>1863783</v>
      </c>
      <c r="O45">
        <v>2599860</v>
      </c>
      <c r="P45">
        <v>1133758</v>
      </c>
      <c r="Q45">
        <v>1298865</v>
      </c>
      <c r="R45">
        <v>896039</v>
      </c>
    </row>
    <row r="46" spans="1:18" x14ac:dyDescent="0.3">
      <c r="A46" s="103">
        <v>533</v>
      </c>
      <c r="B46" s="373" t="s">
        <v>434</v>
      </c>
    </row>
    <row r="47" spans="1:18" x14ac:dyDescent="0.3">
      <c r="A47" s="103">
        <v>536</v>
      </c>
      <c r="B47" s="373" t="s">
        <v>98</v>
      </c>
      <c r="D47">
        <v>106577</v>
      </c>
      <c r="E47">
        <v>83660</v>
      </c>
      <c r="F47">
        <v>1384272</v>
      </c>
      <c r="H47">
        <v>103181</v>
      </c>
      <c r="K47">
        <v>49375</v>
      </c>
      <c r="M47">
        <v>1291177</v>
      </c>
      <c r="P47">
        <v>149501</v>
      </c>
      <c r="Q47">
        <v>163642</v>
      </c>
    </row>
    <row r="48" spans="1:18" ht="72" x14ac:dyDescent="0.3">
      <c r="A48" s="103">
        <v>547</v>
      </c>
      <c r="B48" s="373" t="s">
        <v>438</v>
      </c>
      <c r="D48">
        <v>2</v>
      </c>
      <c r="E48">
        <v>2</v>
      </c>
      <c r="F48">
        <v>2</v>
      </c>
      <c r="H48">
        <v>2</v>
      </c>
      <c r="I48">
        <v>3</v>
      </c>
      <c r="J48">
        <v>2</v>
      </c>
      <c r="K48">
        <v>2</v>
      </c>
      <c r="L48">
        <v>2</v>
      </c>
      <c r="M48">
        <v>3</v>
      </c>
      <c r="O48">
        <v>2</v>
      </c>
      <c r="P48">
        <v>2</v>
      </c>
      <c r="Q48">
        <v>2</v>
      </c>
      <c r="R48">
        <v>2</v>
      </c>
    </row>
    <row r="49" spans="1:18" ht="28.8" x14ac:dyDescent="0.3">
      <c r="A49" s="103">
        <v>554</v>
      </c>
      <c r="B49" s="373" t="s">
        <v>207</v>
      </c>
      <c r="R49">
        <v>29112</v>
      </c>
    </row>
    <row r="50" spans="1:18" ht="28.8" x14ac:dyDescent="0.3">
      <c r="A50" s="103">
        <v>555</v>
      </c>
      <c r="B50" s="373" t="s">
        <v>208</v>
      </c>
      <c r="R50">
        <v>0</v>
      </c>
    </row>
    <row r="51" spans="1:18" ht="28.8" x14ac:dyDescent="0.3">
      <c r="A51" s="103">
        <v>556</v>
      </c>
      <c r="B51" s="373" t="s">
        <v>209</v>
      </c>
      <c r="I51">
        <v>771940</v>
      </c>
      <c r="R51">
        <v>550523</v>
      </c>
    </row>
    <row r="52" spans="1:18" ht="28.8" x14ac:dyDescent="0.3">
      <c r="A52" s="103">
        <v>557</v>
      </c>
      <c r="B52" s="373" t="s">
        <v>210</v>
      </c>
      <c r="I52">
        <v>771940</v>
      </c>
      <c r="R52">
        <v>550523</v>
      </c>
    </row>
    <row r="53" spans="1:18" x14ac:dyDescent="0.3">
      <c r="A53" s="103">
        <v>575</v>
      </c>
      <c r="B53" s="373" t="s">
        <v>196</v>
      </c>
    </row>
    <row r="54" spans="1:18" x14ac:dyDescent="0.3">
      <c r="A54" s="103">
        <v>576</v>
      </c>
      <c r="B54" s="373" t="s">
        <v>197</v>
      </c>
    </row>
    <row r="55" spans="1:18" x14ac:dyDescent="0.3">
      <c r="A55" s="103">
        <v>577</v>
      </c>
      <c r="B55" s="373" t="s">
        <v>451</v>
      </c>
    </row>
    <row r="56" spans="1:18" x14ac:dyDescent="0.3">
      <c r="A56" s="103">
        <v>586</v>
      </c>
      <c r="B56" s="373" t="s">
        <v>457</v>
      </c>
    </row>
    <row r="57" spans="1:18" x14ac:dyDescent="0.3">
      <c r="A57" s="103">
        <v>591</v>
      </c>
      <c r="B57" s="373" t="s">
        <v>216</v>
      </c>
    </row>
    <row r="58" spans="1:18" x14ac:dyDescent="0.3">
      <c r="A58" s="103">
        <v>592</v>
      </c>
      <c r="B58" s="373" t="s">
        <v>217</v>
      </c>
    </row>
    <row r="59" spans="1:18" ht="129.6" x14ac:dyDescent="0.3">
      <c r="A59" s="103">
        <v>603</v>
      </c>
      <c r="B59" s="373" t="s">
        <v>548</v>
      </c>
      <c r="D59">
        <v>0</v>
      </c>
      <c r="E59">
        <v>0</v>
      </c>
      <c r="F59">
        <v>0</v>
      </c>
      <c r="G59">
        <v>0</v>
      </c>
      <c r="H59">
        <v>0</v>
      </c>
      <c r="I59">
        <v>0</v>
      </c>
      <c r="J59">
        <v>0</v>
      </c>
      <c r="K59">
        <v>0</v>
      </c>
      <c r="L59">
        <v>2</v>
      </c>
      <c r="M59">
        <v>0</v>
      </c>
      <c r="N59">
        <v>0</v>
      </c>
      <c r="O59">
        <v>0</v>
      </c>
      <c r="P59">
        <v>0</v>
      </c>
      <c r="Q59">
        <v>0</v>
      </c>
      <c r="R59">
        <v>0</v>
      </c>
    </row>
    <row r="60" spans="1:18" x14ac:dyDescent="0.3">
      <c r="A60" s="103">
        <v>606</v>
      </c>
      <c r="B60" s="373" t="s">
        <v>463</v>
      </c>
      <c r="I60">
        <v>1</v>
      </c>
      <c r="R60">
        <v>1</v>
      </c>
    </row>
    <row r="61" spans="1:18" ht="57.6" x14ac:dyDescent="0.3">
      <c r="A61" s="103">
        <v>622</v>
      </c>
      <c r="B61" s="373" t="s">
        <v>467</v>
      </c>
      <c r="D61">
        <v>179968</v>
      </c>
      <c r="E61">
        <v>424112</v>
      </c>
      <c r="F61">
        <v>136000</v>
      </c>
      <c r="G61">
        <v>112514</v>
      </c>
      <c r="H61">
        <v>397895</v>
      </c>
      <c r="I61">
        <v>6681749</v>
      </c>
      <c r="J61">
        <v>466715</v>
      </c>
      <c r="K61">
        <v>54892</v>
      </c>
      <c r="L61">
        <v>513960</v>
      </c>
      <c r="M61">
        <v>96402</v>
      </c>
      <c r="N61">
        <v>261076</v>
      </c>
      <c r="O61">
        <v>383421</v>
      </c>
      <c r="P61">
        <v>163309</v>
      </c>
      <c r="Q61">
        <v>236225</v>
      </c>
      <c r="R61">
        <v>86570</v>
      </c>
    </row>
    <row r="62" spans="1:18" x14ac:dyDescent="0.3">
      <c r="A62" s="103">
        <v>626</v>
      </c>
      <c r="B62" s="373" t="s">
        <v>468</v>
      </c>
      <c r="E62">
        <v>39809</v>
      </c>
      <c r="F62">
        <v>221142</v>
      </c>
      <c r="H62">
        <v>213851</v>
      </c>
      <c r="I62">
        <v>6466814</v>
      </c>
      <c r="J62">
        <v>67900</v>
      </c>
      <c r="K62">
        <v>27596</v>
      </c>
      <c r="L62">
        <v>102587</v>
      </c>
      <c r="M62">
        <v>23201</v>
      </c>
      <c r="N62">
        <v>35100</v>
      </c>
      <c r="O62">
        <v>99287</v>
      </c>
      <c r="P62">
        <v>8107</v>
      </c>
      <c r="Q62">
        <v>7754</v>
      </c>
      <c r="R62">
        <v>3081</v>
      </c>
    </row>
    <row r="63" spans="1:18" x14ac:dyDescent="0.3">
      <c r="A63" s="103">
        <v>627</v>
      </c>
      <c r="B63" s="373" t="s">
        <v>469</v>
      </c>
    </row>
    <row r="64" spans="1:18" x14ac:dyDescent="0.3">
      <c r="A64" s="103">
        <v>628</v>
      </c>
      <c r="B64" s="373" t="s">
        <v>470</v>
      </c>
      <c r="E64">
        <v>20250</v>
      </c>
      <c r="F64">
        <v>85142</v>
      </c>
      <c r="I64">
        <v>1805090</v>
      </c>
      <c r="J64">
        <v>43308</v>
      </c>
      <c r="M64">
        <v>8900</v>
      </c>
      <c r="N64">
        <v>35091</v>
      </c>
      <c r="P64">
        <v>6658</v>
      </c>
    </row>
    <row r="65" spans="1:18" x14ac:dyDescent="0.3">
      <c r="A65" s="103">
        <v>629</v>
      </c>
      <c r="B65" s="373" t="s">
        <v>471</v>
      </c>
      <c r="F65">
        <v>136000</v>
      </c>
    </row>
    <row r="66" spans="1:18" x14ac:dyDescent="0.3">
      <c r="A66" s="103">
        <v>630</v>
      </c>
      <c r="B66" s="373" t="s">
        <v>472</v>
      </c>
    </row>
    <row r="67" spans="1:18" x14ac:dyDescent="0.3">
      <c r="A67" s="103">
        <v>631</v>
      </c>
      <c r="B67" s="373" t="s">
        <v>473</v>
      </c>
    </row>
    <row r="68" spans="1:18" x14ac:dyDescent="0.3">
      <c r="A68" s="103">
        <v>645</v>
      </c>
      <c r="B68" s="373" t="s">
        <v>247</v>
      </c>
      <c r="D68">
        <v>1161040</v>
      </c>
      <c r="L68">
        <v>99086</v>
      </c>
      <c r="M68">
        <v>109648</v>
      </c>
      <c r="N68">
        <v>463395</v>
      </c>
      <c r="O68">
        <v>224052</v>
      </c>
      <c r="P68">
        <v>25677</v>
      </c>
      <c r="Q68">
        <v>158265</v>
      </c>
      <c r="R68">
        <v>140376</v>
      </c>
    </row>
    <row r="69" spans="1:18" x14ac:dyDescent="0.3">
      <c r="A69" s="103">
        <v>646</v>
      </c>
      <c r="B69" s="373" t="s">
        <v>234</v>
      </c>
      <c r="D69">
        <v>829935</v>
      </c>
      <c r="E69">
        <v>1045047</v>
      </c>
      <c r="F69">
        <v>65745</v>
      </c>
      <c r="H69">
        <v>746461</v>
      </c>
      <c r="I69">
        <v>4057412</v>
      </c>
      <c r="J69">
        <v>678500</v>
      </c>
      <c r="K69">
        <v>33945</v>
      </c>
      <c r="L69">
        <v>1173890</v>
      </c>
      <c r="M69">
        <v>81108</v>
      </c>
      <c r="N69">
        <v>36656</v>
      </c>
      <c r="O69">
        <v>760697</v>
      </c>
      <c r="P69">
        <v>300100</v>
      </c>
      <c r="Q69">
        <v>217266</v>
      </c>
      <c r="R69">
        <v>166516</v>
      </c>
    </row>
    <row r="70" spans="1:18" x14ac:dyDescent="0.3">
      <c r="A70" s="103">
        <v>659</v>
      </c>
      <c r="B70" s="373" t="s">
        <v>488</v>
      </c>
      <c r="I70">
        <v>67672131</v>
      </c>
    </row>
    <row r="71" spans="1:18" x14ac:dyDescent="0.3">
      <c r="A71" s="103">
        <v>660</v>
      </c>
      <c r="B71" s="373" t="s">
        <v>489</v>
      </c>
    </row>
    <row r="72" spans="1:18" x14ac:dyDescent="0.3">
      <c r="A72" s="103">
        <v>661</v>
      </c>
      <c r="B72" s="373" t="s">
        <v>265</v>
      </c>
    </row>
    <row r="73" spans="1:18" x14ac:dyDescent="0.3">
      <c r="A73" s="103">
        <v>662</v>
      </c>
      <c r="B73" s="373" t="s">
        <v>284</v>
      </c>
      <c r="R73">
        <v>0</v>
      </c>
    </row>
    <row r="74" spans="1:18" x14ac:dyDescent="0.3">
      <c r="A74" s="103">
        <v>663</v>
      </c>
      <c r="B74" s="373" t="s">
        <v>490</v>
      </c>
      <c r="R74">
        <v>8704</v>
      </c>
    </row>
    <row r="75" spans="1:18" ht="28.8" x14ac:dyDescent="0.3">
      <c r="A75" s="103">
        <v>900</v>
      </c>
      <c r="B75" s="373" t="s">
        <v>549</v>
      </c>
      <c r="D75" t="s">
        <v>17</v>
      </c>
      <c r="E75" t="s">
        <v>17</v>
      </c>
      <c r="F75" t="s">
        <v>17</v>
      </c>
      <c r="G75" t="s">
        <v>18</v>
      </c>
      <c r="H75" t="s">
        <v>17</v>
      </c>
      <c r="I75" t="s">
        <v>17</v>
      </c>
      <c r="J75" t="s">
        <v>17</v>
      </c>
      <c r="K75" t="s">
        <v>17</v>
      </c>
      <c r="L75" t="s">
        <v>17</v>
      </c>
      <c r="M75" t="s">
        <v>17</v>
      </c>
      <c r="N75" t="s">
        <v>17</v>
      </c>
      <c r="O75" t="s">
        <v>17</v>
      </c>
      <c r="P75" t="s">
        <v>17</v>
      </c>
      <c r="Q75" t="s">
        <v>17</v>
      </c>
      <c r="R75" t="s">
        <v>17</v>
      </c>
    </row>
    <row r="76" spans="1:18" ht="28.8" x14ac:dyDescent="0.3">
      <c r="A76" s="103">
        <v>901</v>
      </c>
      <c r="B76" s="373" t="s">
        <v>550</v>
      </c>
      <c r="D76" t="s">
        <v>740</v>
      </c>
      <c r="E76" t="s">
        <v>741</v>
      </c>
      <c r="F76" t="s">
        <v>782</v>
      </c>
      <c r="G76" t="s">
        <v>743</v>
      </c>
      <c r="H76" t="s">
        <v>744</v>
      </c>
      <c r="I76" t="s">
        <v>745</v>
      </c>
      <c r="J76" t="s">
        <v>783</v>
      </c>
      <c r="K76" t="s">
        <v>784</v>
      </c>
      <c r="L76" t="s">
        <v>748</v>
      </c>
      <c r="M76" t="s">
        <v>749</v>
      </c>
      <c r="N76" t="s">
        <v>750</v>
      </c>
      <c r="O76" t="s">
        <v>751</v>
      </c>
      <c r="P76" t="s">
        <v>785</v>
      </c>
      <c r="Q76" t="s">
        <v>752</v>
      </c>
      <c r="R76" t="s">
        <v>753</v>
      </c>
    </row>
    <row r="77" spans="1:18" x14ac:dyDescent="0.3">
      <c r="A77" s="103">
        <v>902</v>
      </c>
      <c r="B77" s="373" t="s">
        <v>551</v>
      </c>
      <c r="D77" t="s">
        <v>786</v>
      </c>
      <c r="E77" t="s">
        <v>787</v>
      </c>
      <c r="F77" t="s">
        <v>629</v>
      </c>
      <c r="G77" t="s">
        <v>788</v>
      </c>
      <c r="H77" t="s">
        <v>789</v>
      </c>
      <c r="I77" t="s">
        <v>790</v>
      </c>
      <c r="J77" t="s">
        <v>791</v>
      </c>
      <c r="K77" t="s">
        <v>792</v>
      </c>
      <c r="L77" t="s">
        <v>793</v>
      </c>
      <c r="M77" t="s">
        <v>794</v>
      </c>
      <c r="N77" t="s">
        <v>791</v>
      </c>
      <c r="O77" t="s">
        <v>795</v>
      </c>
      <c r="P77" t="s">
        <v>796</v>
      </c>
      <c r="Q77" t="s">
        <v>797</v>
      </c>
      <c r="R77" t="s">
        <v>798</v>
      </c>
    </row>
    <row r="78" spans="1:18" x14ac:dyDescent="0.3">
      <c r="A78" s="103">
        <v>903</v>
      </c>
      <c r="B78" s="373" t="s">
        <v>552</v>
      </c>
      <c r="D78" t="s">
        <v>799</v>
      </c>
      <c r="E78" t="s">
        <v>800</v>
      </c>
      <c r="F78" t="s">
        <v>630</v>
      </c>
      <c r="G78" t="s">
        <v>801</v>
      </c>
      <c r="H78" t="s">
        <v>802</v>
      </c>
      <c r="I78" t="s">
        <v>803</v>
      </c>
      <c r="J78" t="s">
        <v>804</v>
      </c>
      <c r="K78" t="s">
        <v>805</v>
      </c>
      <c r="L78" t="s">
        <v>806</v>
      </c>
      <c r="M78" t="s">
        <v>807</v>
      </c>
      <c r="N78" t="s">
        <v>804</v>
      </c>
      <c r="O78" t="s">
        <v>808</v>
      </c>
      <c r="P78" t="s">
        <v>809</v>
      </c>
      <c r="Q78" t="s">
        <v>810</v>
      </c>
      <c r="R78" t="s">
        <v>811</v>
      </c>
    </row>
    <row r="79" spans="1:18" x14ac:dyDescent="0.3">
      <c r="A79" s="103">
        <v>904</v>
      </c>
      <c r="B79" s="373" t="s">
        <v>553</v>
      </c>
      <c r="D79" t="s">
        <v>812</v>
      </c>
      <c r="E79" t="s">
        <v>813</v>
      </c>
      <c r="F79" t="s">
        <v>631</v>
      </c>
      <c r="G79" t="s">
        <v>814</v>
      </c>
      <c r="H79" t="s">
        <v>815</v>
      </c>
      <c r="I79" t="s">
        <v>816</v>
      </c>
      <c r="J79" t="s">
        <v>817</v>
      </c>
      <c r="K79" t="s">
        <v>818</v>
      </c>
      <c r="L79" t="s">
        <v>819</v>
      </c>
      <c r="M79" t="s">
        <v>820</v>
      </c>
      <c r="N79" t="s">
        <v>817</v>
      </c>
      <c r="O79" t="s">
        <v>821</v>
      </c>
      <c r="P79" t="s">
        <v>822</v>
      </c>
      <c r="Q79" t="s">
        <v>823</v>
      </c>
      <c r="R79" t="s">
        <v>824</v>
      </c>
    </row>
    <row r="80" spans="1:18" x14ac:dyDescent="0.3">
      <c r="A80" s="103">
        <v>905</v>
      </c>
      <c r="B80" s="373" t="s">
        <v>554</v>
      </c>
      <c r="D80" t="s">
        <v>812</v>
      </c>
      <c r="E80" t="s">
        <v>813</v>
      </c>
      <c r="F80" t="s">
        <v>632</v>
      </c>
      <c r="G80" t="s">
        <v>814</v>
      </c>
      <c r="H80" t="s">
        <v>825</v>
      </c>
      <c r="I80" t="s">
        <v>826</v>
      </c>
      <c r="J80" t="s">
        <v>817</v>
      </c>
      <c r="K80" t="s">
        <v>827</v>
      </c>
      <c r="L80" t="s">
        <v>828</v>
      </c>
      <c r="M80" t="s">
        <v>820</v>
      </c>
      <c r="N80" t="s">
        <v>817</v>
      </c>
      <c r="O80" t="s">
        <v>829</v>
      </c>
      <c r="P80" t="s">
        <v>830</v>
      </c>
      <c r="Q80" t="s">
        <v>823</v>
      </c>
      <c r="R80" t="s">
        <v>824</v>
      </c>
    </row>
    <row r="81" spans="1:18" x14ac:dyDescent="0.3">
      <c r="A81" s="103">
        <v>906</v>
      </c>
      <c r="B81" s="373" t="s">
        <v>491</v>
      </c>
      <c r="D81">
        <v>1</v>
      </c>
      <c r="E81">
        <v>1</v>
      </c>
      <c r="F81">
        <v>1</v>
      </c>
      <c r="G81">
        <v>1</v>
      </c>
      <c r="H81">
        <v>1</v>
      </c>
      <c r="I81">
        <v>1</v>
      </c>
      <c r="J81">
        <v>1</v>
      </c>
      <c r="K81">
        <v>1</v>
      </c>
      <c r="L81">
        <v>1</v>
      </c>
      <c r="M81">
        <v>1</v>
      </c>
      <c r="N81">
        <v>1</v>
      </c>
      <c r="O81">
        <v>1</v>
      </c>
      <c r="P81">
        <v>1</v>
      </c>
      <c r="Q81">
        <v>1</v>
      </c>
      <c r="R81">
        <v>1</v>
      </c>
    </row>
    <row r="82" spans="1:18" x14ac:dyDescent="0.3">
      <c r="A82" s="103">
        <v>907</v>
      </c>
      <c r="B82" s="373" t="s">
        <v>492</v>
      </c>
      <c r="D82">
        <v>2</v>
      </c>
      <c r="E82">
        <v>2</v>
      </c>
      <c r="F82">
        <v>2</v>
      </c>
      <c r="G82">
        <v>2</v>
      </c>
      <c r="H82">
        <v>2</v>
      </c>
      <c r="I82">
        <v>2</v>
      </c>
      <c r="J82">
        <v>2</v>
      </c>
      <c r="K82">
        <v>2</v>
      </c>
      <c r="L82">
        <v>2</v>
      </c>
      <c r="M82">
        <v>2</v>
      </c>
      <c r="N82">
        <v>2</v>
      </c>
      <c r="O82">
        <v>2</v>
      </c>
      <c r="P82">
        <v>2</v>
      </c>
      <c r="Q82">
        <v>2</v>
      </c>
      <c r="R82">
        <v>2</v>
      </c>
    </row>
    <row r="83" spans="1:18" x14ac:dyDescent="0.3">
      <c r="A83" s="103">
        <v>917</v>
      </c>
      <c r="B83" s="373" t="s">
        <v>555</v>
      </c>
      <c r="D83" t="s">
        <v>831</v>
      </c>
      <c r="E83" t="s">
        <v>832</v>
      </c>
      <c r="F83" t="s">
        <v>833</v>
      </c>
      <c r="G83" t="s">
        <v>834</v>
      </c>
      <c r="H83" t="s">
        <v>835</v>
      </c>
      <c r="I83" t="s">
        <v>626</v>
      </c>
      <c r="J83" t="s">
        <v>562</v>
      </c>
      <c r="K83" t="s">
        <v>836</v>
      </c>
      <c r="L83" t="s">
        <v>837</v>
      </c>
      <c r="M83" t="s">
        <v>838</v>
      </c>
      <c r="N83" t="s">
        <v>562</v>
      </c>
      <c r="O83" t="s">
        <v>839</v>
      </c>
      <c r="P83" t="s">
        <v>556</v>
      </c>
      <c r="Q83" t="s">
        <v>840</v>
      </c>
      <c r="R83" t="s">
        <v>841</v>
      </c>
    </row>
    <row r="84" spans="1:18" x14ac:dyDescent="0.3">
      <c r="A84" s="103">
        <v>920</v>
      </c>
      <c r="B84" s="373" t="s">
        <v>558</v>
      </c>
      <c r="D84" t="s">
        <v>559</v>
      </c>
      <c r="E84" t="s">
        <v>559</v>
      </c>
      <c r="F84" t="s">
        <v>559</v>
      </c>
      <c r="G84" t="s">
        <v>559</v>
      </c>
      <c r="H84" t="s">
        <v>559</v>
      </c>
      <c r="I84" t="s">
        <v>559</v>
      </c>
      <c r="J84" t="s">
        <v>559</v>
      </c>
      <c r="K84" t="s">
        <v>559</v>
      </c>
      <c r="L84" t="s">
        <v>560</v>
      </c>
      <c r="M84" t="s">
        <v>559</v>
      </c>
      <c r="N84" t="s">
        <v>559</v>
      </c>
      <c r="O84" t="s">
        <v>559</v>
      </c>
      <c r="P84" t="s">
        <v>559</v>
      </c>
      <c r="Q84" t="s">
        <v>559</v>
      </c>
      <c r="R84" t="s">
        <v>559</v>
      </c>
    </row>
    <row r="85" spans="1:18" x14ac:dyDescent="0.3">
      <c r="A85" s="103">
        <v>921</v>
      </c>
      <c r="B85" s="373" t="s">
        <v>561</v>
      </c>
      <c r="D85" t="s">
        <v>842</v>
      </c>
      <c r="E85" t="s">
        <v>843</v>
      </c>
      <c r="F85" t="s">
        <v>833</v>
      </c>
      <c r="G85" t="s">
        <v>844</v>
      </c>
      <c r="H85" t="s">
        <v>557</v>
      </c>
      <c r="I85" t="s">
        <v>835</v>
      </c>
      <c r="J85" t="s">
        <v>562</v>
      </c>
      <c r="K85" t="s">
        <v>634</v>
      </c>
      <c r="L85" t="s">
        <v>845</v>
      </c>
      <c r="M85" t="s">
        <v>838</v>
      </c>
      <c r="N85" t="s">
        <v>562</v>
      </c>
      <c r="O85" t="s">
        <v>839</v>
      </c>
      <c r="P85" t="s">
        <v>556</v>
      </c>
      <c r="Q85" t="s">
        <v>840</v>
      </c>
      <c r="R85" t="s">
        <v>846</v>
      </c>
    </row>
    <row r="86" spans="1:18" x14ac:dyDescent="0.3">
      <c r="A86" s="103">
        <v>922</v>
      </c>
      <c r="B86" s="373" t="s">
        <v>563</v>
      </c>
      <c r="D86" t="s">
        <v>842</v>
      </c>
      <c r="E86" t="s">
        <v>847</v>
      </c>
      <c r="F86" t="s">
        <v>847</v>
      </c>
      <c r="G86" t="s">
        <v>844</v>
      </c>
      <c r="H86" t="s">
        <v>848</v>
      </c>
      <c r="I86" t="s">
        <v>849</v>
      </c>
      <c r="J86" t="s">
        <v>850</v>
      </c>
      <c r="K86" t="s">
        <v>635</v>
      </c>
      <c r="L86" t="s">
        <v>851</v>
      </c>
      <c r="M86" t="s">
        <v>838</v>
      </c>
      <c r="N86" t="s">
        <v>850</v>
      </c>
      <c r="O86" t="s">
        <v>637</v>
      </c>
      <c r="P86" t="s">
        <v>839</v>
      </c>
      <c r="Q86" t="s">
        <v>852</v>
      </c>
      <c r="R86" t="s">
        <v>846</v>
      </c>
    </row>
    <row r="87" spans="1:18" x14ac:dyDescent="0.3">
      <c r="A87" s="103">
        <v>923</v>
      </c>
      <c r="B87" s="373" t="s">
        <v>564</v>
      </c>
      <c r="D87" t="s">
        <v>565</v>
      </c>
      <c r="E87" t="s">
        <v>853</v>
      </c>
      <c r="F87" t="s">
        <v>853</v>
      </c>
      <c r="G87" t="s">
        <v>565</v>
      </c>
      <c r="H87" t="s">
        <v>565</v>
      </c>
      <c r="I87" t="s">
        <v>565</v>
      </c>
      <c r="J87" t="s">
        <v>565</v>
      </c>
      <c r="K87" t="s">
        <v>565</v>
      </c>
      <c r="L87" t="s">
        <v>567</v>
      </c>
      <c r="M87" t="s">
        <v>565</v>
      </c>
      <c r="N87" t="s">
        <v>565</v>
      </c>
      <c r="O87" t="s">
        <v>566</v>
      </c>
      <c r="P87" t="s">
        <v>566</v>
      </c>
      <c r="Q87" t="s">
        <v>565</v>
      </c>
      <c r="R87" t="s">
        <v>566</v>
      </c>
    </row>
    <row r="88" spans="1:18" x14ac:dyDescent="0.3">
      <c r="A88" s="103">
        <v>924</v>
      </c>
      <c r="B88" s="373" t="s">
        <v>568</v>
      </c>
      <c r="D88" t="s">
        <v>854</v>
      </c>
      <c r="E88" t="s">
        <v>855</v>
      </c>
      <c r="F88" t="s">
        <v>856</v>
      </c>
      <c r="G88" t="s">
        <v>857</v>
      </c>
      <c r="H88" t="s">
        <v>858</v>
      </c>
      <c r="I88" t="s">
        <v>859</v>
      </c>
      <c r="J88" t="s">
        <v>633</v>
      </c>
      <c r="K88" t="s">
        <v>860</v>
      </c>
      <c r="L88" t="s">
        <v>851</v>
      </c>
      <c r="M88" t="s">
        <v>861</v>
      </c>
      <c r="N88" t="s">
        <v>633</v>
      </c>
      <c r="O88" t="s">
        <v>636</v>
      </c>
      <c r="P88" t="s">
        <v>862</v>
      </c>
      <c r="Q88" t="s">
        <v>841</v>
      </c>
      <c r="R88" t="s">
        <v>863</v>
      </c>
    </row>
    <row r="89" spans="1:18" x14ac:dyDescent="0.3">
      <c r="A89" s="103">
        <v>925</v>
      </c>
      <c r="B89" s="373" t="s">
        <v>569</v>
      </c>
      <c r="D89" t="s">
        <v>559</v>
      </c>
      <c r="E89" t="s">
        <v>559</v>
      </c>
      <c r="F89" t="s">
        <v>559</v>
      </c>
      <c r="G89" t="s">
        <v>559</v>
      </c>
      <c r="H89" t="s">
        <v>559</v>
      </c>
      <c r="I89" t="s">
        <v>559</v>
      </c>
      <c r="J89" t="s">
        <v>559</v>
      </c>
      <c r="K89" t="s">
        <v>559</v>
      </c>
      <c r="L89" t="s">
        <v>560</v>
      </c>
      <c r="M89" t="s">
        <v>559</v>
      </c>
      <c r="N89" t="s">
        <v>559</v>
      </c>
      <c r="O89" t="s">
        <v>559</v>
      </c>
      <c r="P89" t="s">
        <v>559</v>
      </c>
      <c r="Q89" t="s">
        <v>559</v>
      </c>
      <c r="R89" t="s">
        <v>559</v>
      </c>
    </row>
    <row r="90" spans="1:18" x14ac:dyDescent="0.3">
      <c r="A90" s="103">
        <v>926</v>
      </c>
      <c r="B90" s="373" t="s">
        <v>570</v>
      </c>
      <c r="D90" t="s">
        <v>571</v>
      </c>
      <c r="E90" t="s">
        <v>571</v>
      </c>
      <c r="F90" t="s">
        <v>571</v>
      </c>
      <c r="G90" t="s">
        <v>571</v>
      </c>
      <c r="H90" t="s">
        <v>571</v>
      </c>
      <c r="I90" t="s">
        <v>571</v>
      </c>
      <c r="J90" t="s">
        <v>571</v>
      </c>
      <c r="K90" t="s">
        <v>571</v>
      </c>
      <c r="L90" t="s">
        <v>571</v>
      </c>
      <c r="M90" t="s">
        <v>571</v>
      </c>
      <c r="N90" t="s">
        <v>571</v>
      </c>
      <c r="O90" t="s">
        <v>571</v>
      </c>
      <c r="P90" t="s">
        <v>571</v>
      </c>
      <c r="Q90" t="s">
        <v>571</v>
      </c>
      <c r="R90" t="s">
        <v>571</v>
      </c>
    </row>
    <row r="91" spans="1:18" x14ac:dyDescent="0.3">
      <c r="A91" s="103">
        <v>927</v>
      </c>
      <c r="B91" s="373" t="s">
        <v>572</v>
      </c>
      <c r="D91" t="s">
        <v>854</v>
      </c>
      <c r="E91" t="s">
        <v>864</v>
      </c>
      <c r="F91" t="s">
        <v>856</v>
      </c>
      <c r="G91" t="s">
        <v>857</v>
      </c>
      <c r="H91" t="s">
        <v>858</v>
      </c>
      <c r="I91" t="s">
        <v>859</v>
      </c>
      <c r="J91" t="s">
        <v>633</v>
      </c>
      <c r="K91" t="s">
        <v>860</v>
      </c>
      <c r="L91" t="s">
        <v>865</v>
      </c>
      <c r="M91" t="s">
        <v>861</v>
      </c>
      <c r="N91" t="s">
        <v>633</v>
      </c>
      <c r="O91" t="s">
        <v>636</v>
      </c>
      <c r="P91" t="s">
        <v>862</v>
      </c>
      <c r="Q91" t="s">
        <v>841</v>
      </c>
      <c r="R91" t="s">
        <v>863</v>
      </c>
    </row>
    <row r="92" spans="1:18" x14ac:dyDescent="0.3">
      <c r="A92" s="103">
        <v>928</v>
      </c>
      <c r="B92" s="373" t="s">
        <v>573</v>
      </c>
      <c r="D92">
        <v>0</v>
      </c>
      <c r="E92">
        <v>0</v>
      </c>
      <c r="F92">
        <v>0</v>
      </c>
      <c r="G92">
        <v>0</v>
      </c>
      <c r="H92">
        <v>0</v>
      </c>
      <c r="I92">
        <v>0</v>
      </c>
      <c r="J92">
        <v>0</v>
      </c>
      <c r="K92">
        <v>0</v>
      </c>
      <c r="L92" t="s">
        <v>571</v>
      </c>
      <c r="M92">
        <v>0</v>
      </c>
      <c r="N92">
        <v>0</v>
      </c>
      <c r="O92">
        <v>0</v>
      </c>
      <c r="P92">
        <v>0</v>
      </c>
      <c r="Q92">
        <v>0</v>
      </c>
      <c r="R92">
        <v>0</v>
      </c>
    </row>
    <row r="93" spans="1:18" x14ac:dyDescent="0.3">
      <c r="A93" s="103">
        <v>929</v>
      </c>
      <c r="B93" s="373" t="s">
        <v>574</v>
      </c>
      <c r="D93">
        <v>0</v>
      </c>
      <c r="E93">
        <v>0</v>
      </c>
      <c r="F93">
        <v>0</v>
      </c>
      <c r="G93">
        <v>0</v>
      </c>
      <c r="H93">
        <v>0</v>
      </c>
      <c r="I93">
        <v>0</v>
      </c>
      <c r="J93">
        <v>0</v>
      </c>
      <c r="K93">
        <v>0</v>
      </c>
      <c r="L93">
        <v>1</v>
      </c>
      <c r="M93">
        <v>0</v>
      </c>
      <c r="N93">
        <v>0</v>
      </c>
      <c r="O93">
        <v>0</v>
      </c>
      <c r="P93">
        <v>0</v>
      </c>
      <c r="Q93">
        <v>0</v>
      </c>
      <c r="R93">
        <v>0</v>
      </c>
    </row>
    <row r="94" spans="1:18" x14ac:dyDescent="0.3">
      <c r="A94" s="103">
        <v>930</v>
      </c>
      <c r="B94" s="373" t="s">
        <v>575</v>
      </c>
      <c r="D94">
        <v>0</v>
      </c>
      <c r="E94">
        <v>0</v>
      </c>
      <c r="F94">
        <v>0</v>
      </c>
      <c r="G94">
        <v>0</v>
      </c>
      <c r="H94">
        <v>0</v>
      </c>
      <c r="I94">
        <v>0</v>
      </c>
      <c r="J94">
        <v>0</v>
      </c>
      <c r="K94">
        <v>0</v>
      </c>
      <c r="L94">
        <v>2</v>
      </c>
      <c r="M94">
        <v>0</v>
      </c>
      <c r="N94">
        <v>0</v>
      </c>
      <c r="O94">
        <v>0</v>
      </c>
      <c r="P94">
        <v>0</v>
      </c>
      <c r="Q94">
        <v>0</v>
      </c>
      <c r="R94">
        <v>0</v>
      </c>
    </row>
    <row r="95" spans="1:18" x14ac:dyDescent="0.3">
      <c r="A95" s="103">
        <v>931</v>
      </c>
      <c r="B95" s="373" t="s">
        <v>576</v>
      </c>
      <c r="D95">
        <v>0</v>
      </c>
      <c r="E95">
        <v>0</v>
      </c>
      <c r="F95">
        <v>0</v>
      </c>
      <c r="G95">
        <v>0</v>
      </c>
      <c r="H95">
        <v>0</v>
      </c>
      <c r="I95">
        <v>0</v>
      </c>
      <c r="J95">
        <v>0</v>
      </c>
      <c r="K95">
        <v>0</v>
      </c>
      <c r="L95">
        <v>2</v>
      </c>
      <c r="M95">
        <v>0</v>
      </c>
      <c r="N95">
        <v>0</v>
      </c>
      <c r="O95">
        <v>0</v>
      </c>
      <c r="P95">
        <v>0</v>
      </c>
      <c r="Q95">
        <v>0</v>
      </c>
      <c r="R95">
        <v>0</v>
      </c>
    </row>
    <row r="96" spans="1:18" x14ac:dyDescent="0.3">
      <c r="A96" s="103">
        <v>932</v>
      </c>
      <c r="B96" s="373" t="s">
        <v>577</v>
      </c>
      <c r="D96">
        <v>0</v>
      </c>
      <c r="E96">
        <v>0</v>
      </c>
      <c r="F96">
        <v>0</v>
      </c>
      <c r="G96">
        <v>0</v>
      </c>
      <c r="H96">
        <v>0</v>
      </c>
      <c r="I96">
        <v>0</v>
      </c>
      <c r="J96">
        <v>0</v>
      </c>
      <c r="K96">
        <v>0</v>
      </c>
      <c r="L96">
        <v>2</v>
      </c>
      <c r="M96">
        <v>0</v>
      </c>
      <c r="N96">
        <v>0</v>
      </c>
      <c r="O96">
        <v>0</v>
      </c>
      <c r="P96">
        <v>0</v>
      </c>
      <c r="Q96">
        <v>0</v>
      </c>
      <c r="R96">
        <v>0</v>
      </c>
    </row>
    <row r="97" spans="1:18" x14ac:dyDescent="0.3">
      <c r="A97" s="103">
        <v>933</v>
      </c>
      <c r="B97" s="373" t="s">
        <v>578</v>
      </c>
      <c r="D97">
        <v>0</v>
      </c>
      <c r="E97">
        <v>0</v>
      </c>
      <c r="F97">
        <v>0</v>
      </c>
      <c r="G97">
        <v>0</v>
      </c>
      <c r="H97">
        <v>0</v>
      </c>
      <c r="I97">
        <v>0</v>
      </c>
      <c r="J97">
        <v>0</v>
      </c>
      <c r="K97">
        <v>0</v>
      </c>
      <c r="L97" t="s">
        <v>571</v>
      </c>
      <c r="M97">
        <v>0</v>
      </c>
      <c r="N97">
        <v>0</v>
      </c>
      <c r="O97">
        <v>0</v>
      </c>
      <c r="P97">
        <v>0</v>
      </c>
      <c r="Q97">
        <v>0</v>
      </c>
      <c r="R97">
        <v>0</v>
      </c>
    </row>
    <row r="98" spans="1:18" x14ac:dyDescent="0.3">
      <c r="A98" s="103">
        <v>934</v>
      </c>
      <c r="B98" s="373" t="s">
        <v>579</v>
      </c>
      <c r="D98">
        <v>0</v>
      </c>
      <c r="E98">
        <v>0</v>
      </c>
      <c r="F98">
        <v>0</v>
      </c>
      <c r="G98">
        <v>0</v>
      </c>
      <c r="H98">
        <v>0</v>
      </c>
      <c r="I98">
        <v>0</v>
      </c>
      <c r="J98">
        <v>0</v>
      </c>
      <c r="K98">
        <v>0</v>
      </c>
      <c r="L98">
        <v>0</v>
      </c>
      <c r="M98">
        <v>0</v>
      </c>
      <c r="N98">
        <v>0</v>
      </c>
      <c r="O98">
        <v>0</v>
      </c>
      <c r="P98">
        <v>0</v>
      </c>
      <c r="Q98">
        <v>0</v>
      </c>
      <c r="R98">
        <v>0</v>
      </c>
    </row>
    <row r="99" spans="1:18" x14ac:dyDescent="0.3">
      <c r="A99" s="103">
        <v>936</v>
      </c>
      <c r="B99" s="373" t="s">
        <v>580</v>
      </c>
      <c r="L99" t="s">
        <v>865</v>
      </c>
    </row>
    <row r="100" spans="1:18" x14ac:dyDescent="0.3">
      <c r="A100" s="103">
        <v>937</v>
      </c>
      <c r="B100" s="373" t="s">
        <v>581</v>
      </c>
      <c r="L100" t="s">
        <v>866</v>
      </c>
    </row>
    <row r="101" spans="1:18" x14ac:dyDescent="0.3">
      <c r="A101" s="103">
        <v>938</v>
      </c>
      <c r="B101" s="373" t="s">
        <v>582</v>
      </c>
    </row>
    <row r="102" spans="1:18" x14ac:dyDescent="0.3">
      <c r="A102" s="103">
        <v>939</v>
      </c>
      <c r="B102" s="373" t="s">
        <v>583</v>
      </c>
      <c r="D102" t="s">
        <v>567</v>
      </c>
      <c r="E102" t="s">
        <v>567</v>
      </c>
      <c r="F102" t="s">
        <v>567</v>
      </c>
      <c r="G102" t="s">
        <v>867</v>
      </c>
      <c r="H102" t="s">
        <v>867</v>
      </c>
      <c r="I102" t="s">
        <v>867</v>
      </c>
      <c r="J102" t="s">
        <v>867</v>
      </c>
      <c r="K102" t="s">
        <v>867</v>
      </c>
      <c r="L102" t="s">
        <v>567</v>
      </c>
      <c r="M102" t="s">
        <v>867</v>
      </c>
      <c r="N102" t="s">
        <v>867</v>
      </c>
      <c r="O102" t="s">
        <v>867</v>
      </c>
      <c r="P102" t="s">
        <v>867</v>
      </c>
      <c r="Q102" t="s">
        <v>567</v>
      </c>
      <c r="R102" t="s">
        <v>867</v>
      </c>
    </row>
    <row r="103" spans="1:18" x14ac:dyDescent="0.3">
      <c r="A103" s="103">
        <v>940</v>
      </c>
      <c r="B103" s="373" t="s">
        <v>584</v>
      </c>
      <c r="D103" t="s">
        <v>868</v>
      </c>
      <c r="E103" t="s">
        <v>869</v>
      </c>
      <c r="F103" t="s">
        <v>856</v>
      </c>
      <c r="G103" t="s">
        <v>870</v>
      </c>
      <c r="H103" t="s">
        <v>871</v>
      </c>
      <c r="I103" t="s">
        <v>872</v>
      </c>
      <c r="J103" t="s">
        <v>873</v>
      </c>
      <c r="K103" t="s">
        <v>860</v>
      </c>
      <c r="L103" t="s">
        <v>851</v>
      </c>
      <c r="M103" t="s">
        <v>874</v>
      </c>
      <c r="N103" t="s">
        <v>873</v>
      </c>
      <c r="O103" t="s">
        <v>875</v>
      </c>
      <c r="P103" t="s">
        <v>875</v>
      </c>
      <c r="Q103" t="s">
        <v>852</v>
      </c>
      <c r="R103" t="s">
        <v>876</v>
      </c>
    </row>
    <row r="104" spans="1:18" x14ac:dyDescent="0.3">
      <c r="A104" s="103">
        <v>941</v>
      </c>
      <c r="B104" s="373" t="s">
        <v>585</v>
      </c>
      <c r="D104" t="s">
        <v>868</v>
      </c>
      <c r="E104" t="s">
        <v>869</v>
      </c>
      <c r="F104" t="s">
        <v>856</v>
      </c>
      <c r="G104" t="s">
        <v>870</v>
      </c>
      <c r="H104" t="s">
        <v>871</v>
      </c>
      <c r="I104" t="s">
        <v>872</v>
      </c>
      <c r="J104" t="s">
        <v>873</v>
      </c>
      <c r="K104" t="s">
        <v>860</v>
      </c>
      <c r="L104" t="s">
        <v>866</v>
      </c>
      <c r="M104" t="s">
        <v>874</v>
      </c>
      <c r="N104" t="s">
        <v>873</v>
      </c>
      <c r="O104" t="s">
        <v>875</v>
      </c>
      <c r="P104" t="s">
        <v>875</v>
      </c>
      <c r="Q104" t="s">
        <v>852</v>
      </c>
      <c r="R104" t="s">
        <v>876</v>
      </c>
    </row>
    <row r="105" spans="1:18" x14ac:dyDescent="0.3">
      <c r="A105" s="103">
        <v>942</v>
      </c>
      <c r="B105" s="373" t="s">
        <v>586</v>
      </c>
      <c r="D105">
        <v>0</v>
      </c>
      <c r="E105">
        <v>0</v>
      </c>
      <c r="F105">
        <v>0</v>
      </c>
      <c r="G105">
        <v>0</v>
      </c>
      <c r="H105">
        <v>0</v>
      </c>
      <c r="I105">
        <v>2</v>
      </c>
      <c r="J105">
        <v>0</v>
      </c>
      <c r="K105">
        <v>0</v>
      </c>
      <c r="L105">
        <v>0</v>
      </c>
      <c r="M105">
        <v>0</v>
      </c>
      <c r="N105">
        <v>0</v>
      </c>
      <c r="O105">
        <v>0</v>
      </c>
      <c r="P105">
        <v>0</v>
      </c>
      <c r="Q105">
        <v>0</v>
      </c>
      <c r="R105">
        <v>1</v>
      </c>
    </row>
    <row r="106" spans="1:18" x14ac:dyDescent="0.3">
      <c r="A106" s="103">
        <v>943</v>
      </c>
      <c r="B106" s="373" t="s">
        <v>587</v>
      </c>
      <c r="D106" t="s">
        <v>877</v>
      </c>
      <c r="E106" t="s">
        <v>877</v>
      </c>
      <c r="F106" t="s">
        <v>877</v>
      </c>
      <c r="G106" t="s">
        <v>877</v>
      </c>
      <c r="H106" t="s">
        <v>877</v>
      </c>
      <c r="I106" t="s">
        <v>588</v>
      </c>
      <c r="J106" t="s">
        <v>877</v>
      </c>
      <c r="K106" t="s">
        <v>877</v>
      </c>
      <c r="L106" t="s">
        <v>877</v>
      </c>
      <c r="M106" t="s">
        <v>877</v>
      </c>
      <c r="N106" t="s">
        <v>877</v>
      </c>
      <c r="O106" t="s">
        <v>877</v>
      </c>
      <c r="P106" t="s">
        <v>877</v>
      </c>
      <c r="Q106" t="s">
        <v>877</v>
      </c>
      <c r="R106" t="s">
        <v>588</v>
      </c>
    </row>
    <row r="107" spans="1:18" x14ac:dyDescent="0.3">
      <c r="A107" s="103">
        <v>944</v>
      </c>
      <c r="B107" s="373" t="s">
        <v>589</v>
      </c>
      <c r="D107">
        <v>0</v>
      </c>
      <c r="E107">
        <v>0</v>
      </c>
      <c r="F107">
        <v>0</v>
      </c>
      <c r="G107">
        <v>0</v>
      </c>
      <c r="H107">
        <v>0</v>
      </c>
      <c r="I107">
        <v>0</v>
      </c>
      <c r="J107">
        <v>0</v>
      </c>
      <c r="K107">
        <v>0</v>
      </c>
      <c r="L107" t="s">
        <v>878</v>
      </c>
      <c r="M107">
        <v>0</v>
      </c>
      <c r="N107">
        <v>0</v>
      </c>
      <c r="O107">
        <v>0</v>
      </c>
      <c r="P107">
        <v>0</v>
      </c>
      <c r="Q107">
        <v>0</v>
      </c>
      <c r="R107">
        <v>0</v>
      </c>
    </row>
    <row r="108" spans="1:18" x14ac:dyDescent="0.3">
      <c r="A108" s="103">
        <v>945</v>
      </c>
      <c r="B108" s="373" t="s">
        <v>590</v>
      </c>
      <c r="L108" t="s">
        <v>879</v>
      </c>
    </row>
    <row r="109" spans="1:18" x14ac:dyDescent="0.3">
      <c r="A109" s="103">
        <v>946</v>
      </c>
      <c r="B109" s="373" t="s">
        <v>591</v>
      </c>
      <c r="D109">
        <v>0</v>
      </c>
      <c r="E109">
        <v>0</v>
      </c>
      <c r="F109">
        <v>0</v>
      </c>
      <c r="G109">
        <v>0</v>
      </c>
      <c r="H109">
        <v>0</v>
      </c>
      <c r="I109">
        <v>0</v>
      </c>
      <c r="J109">
        <v>0</v>
      </c>
      <c r="K109">
        <v>0</v>
      </c>
      <c r="L109" t="s">
        <v>571</v>
      </c>
      <c r="M109">
        <v>0</v>
      </c>
      <c r="N109">
        <v>0</v>
      </c>
      <c r="O109">
        <v>0</v>
      </c>
      <c r="P109">
        <v>0</v>
      </c>
      <c r="Q109">
        <v>0</v>
      </c>
      <c r="R109">
        <v>0</v>
      </c>
    </row>
    <row r="110" spans="1:18" ht="28.8" x14ac:dyDescent="0.3">
      <c r="A110" s="103">
        <v>947</v>
      </c>
      <c r="B110" s="373" t="s">
        <v>592</v>
      </c>
      <c r="D110" t="s">
        <v>656</v>
      </c>
      <c r="E110" t="s">
        <v>657</v>
      </c>
      <c r="F110" t="s">
        <v>323</v>
      </c>
      <c r="G110" t="s">
        <v>880</v>
      </c>
      <c r="H110" t="s">
        <v>660</v>
      </c>
      <c r="I110" t="s">
        <v>628</v>
      </c>
      <c r="J110" t="s">
        <v>662</v>
      </c>
      <c r="K110" t="s">
        <v>881</v>
      </c>
      <c r="L110" t="s">
        <v>657</v>
      </c>
      <c r="M110" t="s">
        <v>664</v>
      </c>
      <c r="N110" t="s">
        <v>665</v>
      </c>
      <c r="O110" t="s">
        <v>666</v>
      </c>
      <c r="P110" t="s">
        <v>882</v>
      </c>
      <c r="Q110" t="s">
        <v>667</v>
      </c>
      <c r="R110" t="s">
        <v>668</v>
      </c>
    </row>
    <row r="111" spans="1:18" ht="28.8" x14ac:dyDescent="0.3">
      <c r="A111" s="103">
        <v>948</v>
      </c>
      <c r="B111" s="373" t="s">
        <v>593</v>
      </c>
      <c r="D111" t="s">
        <v>669</v>
      </c>
      <c r="E111" t="s">
        <v>670</v>
      </c>
      <c r="F111" t="s">
        <v>883</v>
      </c>
      <c r="G111" t="s">
        <v>884</v>
      </c>
      <c r="H111" t="s">
        <v>673</v>
      </c>
      <c r="I111" t="s">
        <v>674</v>
      </c>
      <c r="J111" t="s">
        <v>675</v>
      </c>
      <c r="K111" t="s">
        <v>885</v>
      </c>
      <c r="L111" t="s">
        <v>677</v>
      </c>
      <c r="M111" t="s">
        <v>678</v>
      </c>
      <c r="N111" t="s">
        <v>679</v>
      </c>
      <c r="O111" t="s">
        <v>680</v>
      </c>
      <c r="P111" t="s">
        <v>886</v>
      </c>
      <c r="Q111" t="s">
        <v>613</v>
      </c>
      <c r="R111" t="s">
        <v>544</v>
      </c>
    </row>
    <row r="112" spans="1:18" ht="28.8" x14ac:dyDescent="0.3">
      <c r="A112" s="103">
        <v>949</v>
      </c>
      <c r="B112" s="373" t="s">
        <v>495</v>
      </c>
      <c r="D112" t="s">
        <v>259</v>
      </c>
      <c r="E112" t="s">
        <v>259</v>
      </c>
      <c r="F112" t="s">
        <v>259</v>
      </c>
      <c r="G112" t="s">
        <v>259</v>
      </c>
      <c r="H112" t="s">
        <v>259</v>
      </c>
      <c r="I112" t="s">
        <v>259</v>
      </c>
      <c r="J112" t="s">
        <v>274</v>
      </c>
      <c r="K112" t="s">
        <v>259</v>
      </c>
      <c r="L112" t="s">
        <v>259</v>
      </c>
      <c r="M112" t="s">
        <v>259</v>
      </c>
      <c r="N112" t="s">
        <v>259</v>
      </c>
      <c r="O112" t="s">
        <v>259</v>
      </c>
      <c r="P112" t="s">
        <v>259</v>
      </c>
      <c r="Q112" t="s">
        <v>259</v>
      </c>
      <c r="R112" t="s">
        <v>259</v>
      </c>
    </row>
    <row r="113" spans="1:18" ht="28.8" x14ac:dyDescent="0.3">
      <c r="A113" s="103">
        <v>950</v>
      </c>
      <c r="B113" s="373" t="s">
        <v>496</v>
      </c>
      <c r="D113" t="s">
        <v>17</v>
      </c>
      <c r="E113" t="s">
        <v>17</v>
      </c>
      <c r="F113" t="s">
        <v>17</v>
      </c>
      <c r="G113" t="s">
        <v>17</v>
      </c>
      <c r="H113" t="s">
        <v>17</v>
      </c>
      <c r="I113" t="s">
        <v>17</v>
      </c>
      <c r="J113" t="s">
        <v>17</v>
      </c>
      <c r="K113" t="s">
        <v>17</v>
      </c>
      <c r="L113" t="s">
        <v>17</v>
      </c>
      <c r="M113" t="s">
        <v>17</v>
      </c>
      <c r="N113" t="s">
        <v>17</v>
      </c>
      <c r="O113" t="s">
        <v>17</v>
      </c>
      <c r="P113" t="s">
        <v>17</v>
      </c>
      <c r="Q113" t="s">
        <v>17</v>
      </c>
      <c r="R113" t="s">
        <v>17</v>
      </c>
    </row>
    <row r="114" spans="1:18" ht="28.8" x14ac:dyDescent="0.3">
      <c r="A114" s="103">
        <v>951</v>
      </c>
      <c r="B114" s="373" t="s">
        <v>497</v>
      </c>
      <c r="D114">
        <v>2</v>
      </c>
      <c r="E114">
        <v>2</v>
      </c>
      <c r="F114">
        <v>2</v>
      </c>
      <c r="G114">
        <v>2</v>
      </c>
      <c r="H114">
        <v>2</v>
      </c>
      <c r="I114">
        <v>2</v>
      </c>
      <c r="J114">
        <v>2</v>
      </c>
      <c r="K114">
        <v>2</v>
      </c>
      <c r="L114">
        <v>2</v>
      </c>
      <c r="M114">
        <v>2</v>
      </c>
      <c r="N114">
        <v>2</v>
      </c>
      <c r="O114">
        <v>2</v>
      </c>
      <c r="P114">
        <v>2</v>
      </c>
      <c r="Q114">
        <v>2</v>
      </c>
      <c r="R114">
        <v>2</v>
      </c>
    </row>
    <row r="115" spans="1:18" ht="43.2" x14ac:dyDescent="0.3">
      <c r="A115" s="103">
        <v>952</v>
      </c>
      <c r="B115" s="373" t="s">
        <v>498</v>
      </c>
      <c r="D115" t="s">
        <v>887</v>
      </c>
      <c r="E115" t="s">
        <v>681</v>
      </c>
      <c r="F115" t="s">
        <v>888</v>
      </c>
      <c r="G115" t="s">
        <v>889</v>
      </c>
      <c r="H115" t="s">
        <v>684</v>
      </c>
      <c r="I115" t="s">
        <v>890</v>
      </c>
      <c r="J115" t="s">
        <v>891</v>
      </c>
      <c r="K115" t="s">
        <v>892</v>
      </c>
      <c r="L115" t="s">
        <v>687</v>
      </c>
      <c r="N115" t="s">
        <v>689</v>
      </c>
      <c r="O115" t="s">
        <v>690</v>
      </c>
      <c r="P115" t="s">
        <v>893</v>
      </c>
      <c r="Q115" t="s">
        <v>691</v>
      </c>
      <c r="R115" t="s">
        <v>692</v>
      </c>
    </row>
    <row r="116" spans="1:18" x14ac:dyDescent="0.3">
      <c r="A116" s="103">
        <v>953</v>
      </c>
      <c r="B116" s="373" t="s">
        <v>499</v>
      </c>
      <c r="D116">
        <v>2</v>
      </c>
      <c r="E116">
        <v>2</v>
      </c>
      <c r="F116">
        <v>2</v>
      </c>
      <c r="G116">
        <v>2</v>
      </c>
      <c r="H116">
        <v>2</v>
      </c>
      <c r="I116">
        <v>2</v>
      </c>
      <c r="J116">
        <v>2</v>
      </c>
      <c r="K116">
        <v>2</v>
      </c>
      <c r="L116">
        <v>2</v>
      </c>
      <c r="M116">
        <v>2</v>
      </c>
      <c r="N116">
        <v>2</v>
      </c>
      <c r="O116">
        <v>2</v>
      </c>
      <c r="P116">
        <v>2</v>
      </c>
      <c r="Q116">
        <v>2</v>
      </c>
      <c r="R116">
        <v>2</v>
      </c>
    </row>
    <row r="117" spans="1:18" ht="43.2" x14ac:dyDescent="0.3">
      <c r="A117" s="103">
        <v>954</v>
      </c>
      <c r="B117" s="373" t="s">
        <v>257</v>
      </c>
      <c r="D117" t="s">
        <v>17</v>
      </c>
      <c r="E117" t="s">
        <v>17</v>
      </c>
      <c r="F117" t="s">
        <v>17</v>
      </c>
      <c r="G117" t="s">
        <v>17</v>
      </c>
      <c r="H117" t="s">
        <v>17</v>
      </c>
      <c r="I117" t="s">
        <v>17</v>
      </c>
      <c r="J117" t="s">
        <v>17</v>
      </c>
      <c r="K117" t="s">
        <v>17</v>
      </c>
      <c r="L117" t="s">
        <v>17</v>
      </c>
      <c r="M117" t="s">
        <v>17</v>
      </c>
      <c r="N117" t="s">
        <v>17</v>
      </c>
      <c r="O117" t="s">
        <v>17</v>
      </c>
      <c r="P117" t="s">
        <v>17</v>
      </c>
      <c r="Q117" t="s">
        <v>17</v>
      </c>
      <c r="R117" t="s">
        <v>17</v>
      </c>
    </row>
    <row r="118" spans="1:18" x14ac:dyDescent="0.3">
      <c r="A118" s="103">
        <v>955</v>
      </c>
      <c r="B118" s="373" t="s">
        <v>500</v>
      </c>
      <c r="D118">
        <v>0</v>
      </c>
      <c r="E118">
        <v>0</v>
      </c>
      <c r="F118">
        <v>0</v>
      </c>
      <c r="G118">
        <v>0</v>
      </c>
      <c r="H118">
        <v>0</v>
      </c>
      <c r="I118">
        <v>0</v>
      </c>
      <c r="J118">
        <v>0</v>
      </c>
      <c r="K118">
        <v>0</v>
      </c>
      <c r="L118">
        <v>0</v>
      </c>
      <c r="M118">
        <v>0</v>
      </c>
      <c r="N118">
        <v>0</v>
      </c>
      <c r="O118">
        <v>0</v>
      </c>
      <c r="P118">
        <v>0</v>
      </c>
      <c r="Q118">
        <v>0</v>
      </c>
      <c r="R118">
        <v>0</v>
      </c>
    </row>
    <row r="119" spans="1:18" ht="43.2" x14ac:dyDescent="0.3">
      <c r="A119" s="103">
        <v>956</v>
      </c>
      <c r="B119" s="373" t="s">
        <v>258</v>
      </c>
      <c r="D119" t="s">
        <v>17</v>
      </c>
      <c r="E119" t="s">
        <v>17</v>
      </c>
      <c r="F119" t="s">
        <v>17</v>
      </c>
      <c r="G119" t="s">
        <v>17</v>
      </c>
      <c r="H119" t="s">
        <v>17</v>
      </c>
      <c r="I119" t="s">
        <v>17</v>
      </c>
      <c r="J119" t="s">
        <v>17</v>
      </c>
      <c r="K119" t="s">
        <v>17</v>
      </c>
      <c r="L119" t="s">
        <v>17</v>
      </c>
      <c r="M119" t="s">
        <v>17</v>
      </c>
      <c r="N119" t="s">
        <v>17</v>
      </c>
      <c r="O119" t="s">
        <v>17</v>
      </c>
      <c r="P119" t="s">
        <v>17</v>
      </c>
      <c r="Q119" t="s">
        <v>17</v>
      </c>
      <c r="R119" t="s">
        <v>17</v>
      </c>
    </row>
    <row r="120" spans="1:18" x14ac:dyDescent="0.3">
      <c r="A120" s="103">
        <v>957</v>
      </c>
      <c r="B120" s="373" t="s">
        <v>501</v>
      </c>
      <c r="D120">
        <v>0</v>
      </c>
      <c r="E120">
        <v>0</v>
      </c>
      <c r="F120">
        <v>0</v>
      </c>
      <c r="G120">
        <v>0</v>
      </c>
      <c r="H120">
        <v>0</v>
      </c>
      <c r="I120">
        <v>0</v>
      </c>
      <c r="J120">
        <v>0</v>
      </c>
      <c r="K120">
        <v>0</v>
      </c>
      <c r="L120">
        <v>3</v>
      </c>
      <c r="M120">
        <v>0</v>
      </c>
      <c r="N120">
        <v>0</v>
      </c>
      <c r="O120">
        <v>0</v>
      </c>
      <c r="P120">
        <v>0</v>
      </c>
      <c r="Q120">
        <v>0</v>
      </c>
      <c r="R120">
        <v>0</v>
      </c>
    </row>
    <row r="121" spans="1:18" ht="57.6" x14ac:dyDescent="0.3">
      <c r="A121" s="103">
        <v>958</v>
      </c>
      <c r="B121" s="373" t="s">
        <v>594</v>
      </c>
      <c r="D121" t="s">
        <v>17</v>
      </c>
      <c r="E121" t="s">
        <v>17</v>
      </c>
      <c r="F121" t="s">
        <v>17</v>
      </c>
      <c r="G121" t="s">
        <v>17</v>
      </c>
      <c r="H121" t="s">
        <v>17</v>
      </c>
      <c r="I121" t="s">
        <v>17</v>
      </c>
      <c r="J121" t="s">
        <v>17</v>
      </c>
      <c r="K121" t="s">
        <v>17</v>
      </c>
      <c r="L121" t="s">
        <v>17</v>
      </c>
      <c r="M121" t="s">
        <v>17</v>
      </c>
      <c r="N121" t="s">
        <v>17</v>
      </c>
      <c r="O121" t="s">
        <v>17</v>
      </c>
      <c r="P121" t="s">
        <v>17</v>
      </c>
      <c r="Q121" t="s">
        <v>17</v>
      </c>
      <c r="R121" t="s">
        <v>17</v>
      </c>
    </row>
    <row r="122" spans="1:18" ht="28.8" x14ac:dyDescent="0.3">
      <c r="A122" s="103">
        <v>959</v>
      </c>
      <c r="B122" s="373" t="s">
        <v>503</v>
      </c>
      <c r="D122">
        <v>3</v>
      </c>
      <c r="E122">
        <v>3</v>
      </c>
      <c r="F122">
        <v>3</v>
      </c>
      <c r="G122">
        <v>3</v>
      </c>
      <c r="H122">
        <v>3</v>
      </c>
      <c r="I122">
        <v>2</v>
      </c>
      <c r="J122">
        <v>2</v>
      </c>
      <c r="K122">
        <v>3</v>
      </c>
      <c r="L122">
        <v>3</v>
      </c>
      <c r="M122">
        <v>2</v>
      </c>
      <c r="N122">
        <v>3</v>
      </c>
      <c r="O122">
        <v>3</v>
      </c>
      <c r="P122">
        <v>2</v>
      </c>
      <c r="Q122">
        <v>2</v>
      </c>
      <c r="R122">
        <v>2</v>
      </c>
    </row>
    <row r="123" spans="1:18" x14ac:dyDescent="0.3">
      <c r="A123" s="103">
        <v>960</v>
      </c>
      <c r="B123" s="373" t="s">
        <v>504</v>
      </c>
      <c r="D123" t="s">
        <v>693</v>
      </c>
      <c r="E123" t="s">
        <v>694</v>
      </c>
      <c r="F123" t="s">
        <v>695</v>
      </c>
      <c r="G123" t="s">
        <v>894</v>
      </c>
      <c r="H123" t="s">
        <v>697</v>
      </c>
      <c r="I123" t="s">
        <v>895</v>
      </c>
      <c r="J123" t="s">
        <v>699</v>
      </c>
      <c r="K123" t="s">
        <v>896</v>
      </c>
      <c r="L123" t="s">
        <v>701</v>
      </c>
      <c r="M123" t="s">
        <v>702</v>
      </c>
      <c r="N123" t="s">
        <v>703</v>
      </c>
      <c r="O123" t="s">
        <v>704</v>
      </c>
      <c r="P123" t="s">
        <v>897</v>
      </c>
      <c r="Q123" t="s">
        <v>705</v>
      </c>
      <c r="R123" t="s">
        <v>706</v>
      </c>
    </row>
    <row r="124" spans="1:18" ht="28.8" x14ac:dyDescent="0.3">
      <c r="A124" s="103">
        <v>961</v>
      </c>
      <c r="B124" s="373" t="s">
        <v>595</v>
      </c>
      <c r="D124">
        <v>3</v>
      </c>
      <c r="E124">
        <v>3</v>
      </c>
      <c r="F124">
        <v>3</v>
      </c>
      <c r="G124">
        <v>3</v>
      </c>
      <c r="H124">
        <v>3</v>
      </c>
      <c r="I124">
        <v>2</v>
      </c>
      <c r="J124">
        <v>2</v>
      </c>
      <c r="K124">
        <v>3</v>
      </c>
      <c r="L124">
        <v>3</v>
      </c>
      <c r="M124">
        <v>2</v>
      </c>
      <c r="N124">
        <v>3</v>
      </c>
      <c r="O124">
        <v>3</v>
      </c>
      <c r="P124">
        <v>2</v>
      </c>
      <c r="Q124">
        <v>2</v>
      </c>
      <c r="R124">
        <v>3</v>
      </c>
    </row>
    <row r="125" spans="1:18" x14ac:dyDescent="0.3">
      <c r="A125" s="103">
        <v>962</v>
      </c>
      <c r="B125" s="373" t="s">
        <v>505</v>
      </c>
      <c r="D125" t="s">
        <v>506</v>
      </c>
      <c r="E125" t="s">
        <v>898</v>
      </c>
      <c r="F125" t="s">
        <v>506</v>
      </c>
      <c r="G125" t="s">
        <v>506</v>
      </c>
      <c r="H125" t="s">
        <v>506</v>
      </c>
      <c r="I125" t="s">
        <v>707</v>
      </c>
      <c r="J125" t="s">
        <v>899</v>
      </c>
      <c r="K125" t="s">
        <v>900</v>
      </c>
      <c r="L125" t="s">
        <v>506</v>
      </c>
      <c r="M125" t="s">
        <v>901</v>
      </c>
      <c r="N125" t="s">
        <v>506</v>
      </c>
      <c r="O125" t="s">
        <v>506</v>
      </c>
      <c r="P125" t="s">
        <v>506</v>
      </c>
      <c r="Q125" t="s">
        <v>711</v>
      </c>
      <c r="R125" t="s">
        <v>506</v>
      </c>
    </row>
    <row r="126" spans="1:18" x14ac:dyDescent="0.3">
      <c r="A126" s="103">
        <v>963</v>
      </c>
      <c r="B126" s="373" t="s">
        <v>596</v>
      </c>
      <c r="D126">
        <v>3</v>
      </c>
      <c r="E126">
        <v>3</v>
      </c>
      <c r="F126">
        <v>3</v>
      </c>
      <c r="G126">
        <v>3</v>
      </c>
      <c r="H126">
        <v>3</v>
      </c>
      <c r="I126">
        <v>3</v>
      </c>
      <c r="J126">
        <v>3</v>
      </c>
      <c r="K126">
        <v>3</v>
      </c>
      <c r="L126">
        <v>3</v>
      </c>
      <c r="M126">
        <v>3</v>
      </c>
      <c r="N126">
        <v>3</v>
      </c>
      <c r="O126">
        <v>3</v>
      </c>
      <c r="P126">
        <v>3</v>
      </c>
      <c r="Q126">
        <v>3</v>
      </c>
      <c r="R126">
        <v>3</v>
      </c>
    </row>
    <row r="127" spans="1:18" x14ac:dyDescent="0.3">
      <c r="A127" s="103">
        <v>964</v>
      </c>
      <c r="B127" s="373" t="s">
        <v>508</v>
      </c>
      <c r="D127" t="s">
        <v>902</v>
      </c>
      <c r="E127" t="s">
        <v>903</v>
      </c>
      <c r="F127" t="s">
        <v>904</v>
      </c>
      <c r="G127" t="s">
        <v>905</v>
      </c>
      <c r="H127" t="s">
        <v>906</v>
      </c>
      <c r="I127" t="s">
        <v>907</v>
      </c>
      <c r="J127" t="s">
        <v>562</v>
      </c>
      <c r="K127" t="s">
        <v>908</v>
      </c>
      <c r="L127" t="s">
        <v>909</v>
      </c>
      <c r="M127" t="s">
        <v>688</v>
      </c>
      <c r="N127" t="s">
        <v>562</v>
      </c>
      <c r="O127" t="s">
        <v>839</v>
      </c>
      <c r="P127" t="s">
        <v>556</v>
      </c>
      <c r="Q127" t="s">
        <v>840</v>
      </c>
      <c r="R127" t="s">
        <v>841</v>
      </c>
    </row>
    <row r="128" spans="1:18" x14ac:dyDescent="0.3">
      <c r="A128" s="103">
        <v>965</v>
      </c>
      <c r="B128" s="373" t="s">
        <v>509</v>
      </c>
      <c r="D128">
        <v>1</v>
      </c>
      <c r="E128">
        <v>1</v>
      </c>
      <c r="F128">
        <v>1</v>
      </c>
      <c r="G128">
        <v>1</v>
      </c>
      <c r="H128">
        <v>1</v>
      </c>
      <c r="I128">
        <v>1</v>
      </c>
      <c r="J128">
        <v>1</v>
      </c>
      <c r="K128">
        <v>1</v>
      </c>
      <c r="L128">
        <v>1</v>
      </c>
      <c r="M128">
        <v>1</v>
      </c>
      <c r="N128">
        <v>1</v>
      </c>
      <c r="O128">
        <v>1</v>
      </c>
      <c r="P128">
        <v>1</v>
      </c>
      <c r="Q128">
        <v>1</v>
      </c>
      <c r="R128">
        <v>1</v>
      </c>
    </row>
    <row r="129" spans="1:18" x14ac:dyDescent="0.3">
      <c r="A129" s="103">
        <v>966</v>
      </c>
      <c r="B129" s="373" t="s">
        <v>510</v>
      </c>
      <c r="D129" t="s">
        <v>726</v>
      </c>
      <c r="E129" t="s">
        <v>727</v>
      </c>
      <c r="F129" t="s">
        <v>728</v>
      </c>
      <c r="G129" t="s">
        <v>729</v>
      </c>
      <c r="H129" t="s">
        <v>730</v>
      </c>
      <c r="I129" t="s">
        <v>731</v>
      </c>
      <c r="J129" t="s">
        <v>732</v>
      </c>
      <c r="K129" t="s">
        <v>910</v>
      </c>
      <c r="L129" t="s">
        <v>911</v>
      </c>
      <c r="M129" t="s">
        <v>735</v>
      </c>
      <c r="N129" t="s">
        <v>736</v>
      </c>
      <c r="O129" t="s">
        <v>737</v>
      </c>
      <c r="P129" t="s">
        <v>912</v>
      </c>
      <c r="Q129" t="s">
        <v>738</v>
      </c>
      <c r="R129" t="s">
        <v>739</v>
      </c>
    </row>
    <row r="130" spans="1:18" x14ac:dyDescent="0.3">
      <c r="A130" s="103">
        <v>967</v>
      </c>
      <c r="B130" s="373" t="s">
        <v>597</v>
      </c>
      <c r="D130" t="s">
        <v>877</v>
      </c>
      <c r="E130" t="s">
        <v>877</v>
      </c>
      <c r="F130" t="s">
        <v>877</v>
      </c>
      <c r="G130" t="s">
        <v>877</v>
      </c>
      <c r="H130" t="s">
        <v>877</v>
      </c>
      <c r="I130" t="s">
        <v>588</v>
      </c>
      <c r="J130" t="s">
        <v>877</v>
      </c>
      <c r="K130" t="s">
        <v>877</v>
      </c>
      <c r="L130" t="s">
        <v>877</v>
      </c>
      <c r="M130" t="s">
        <v>877</v>
      </c>
      <c r="N130" t="s">
        <v>877</v>
      </c>
      <c r="O130" t="s">
        <v>877</v>
      </c>
      <c r="P130" t="s">
        <v>877</v>
      </c>
      <c r="Q130" t="s">
        <v>877</v>
      </c>
      <c r="R130" t="s">
        <v>588</v>
      </c>
    </row>
    <row r="131" spans="1:18" x14ac:dyDescent="0.3">
      <c r="A131" s="103">
        <v>968</v>
      </c>
      <c r="B131" s="373" t="s">
        <v>511</v>
      </c>
      <c r="D131" t="s">
        <v>740</v>
      </c>
      <c r="E131" t="s">
        <v>741</v>
      </c>
      <c r="F131" t="s">
        <v>742</v>
      </c>
      <c r="G131" t="s">
        <v>913</v>
      </c>
      <c r="H131" t="s">
        <v>744</v>
      </c>
      <c r="I131" t="s">
        <v>914</v>
      </c>
      <c r="J131" t="s">
        <v>915</v>
      </c>
      <c r="K131" t="s">
        <v>784</v>
      </c>
      <c r="L131" t="s">
        <v>748</v>
      </c>
      <c r="M131" t="s">
        <v>749</v>
      </c>
      <c r="N131" t="s">
        <v>750</v>
      </c>
      <c r="O131" t="s">
        <v>751</v>
      </c>
      <c r="P131" t="s">
        <v>785</v>
      </c>
      <c r="Q131" t="s">
        <v>752</v>
      </c>
      <c r="R131" t="s">
        <v>753</v>
      </c>
    </row>
    <row r="132" spans="1:18" x14ac:dyDescent="0.3">
      <c r="A132" s="103">
        <v>969</v>
      </c>
      <c r="B132" s="373" t="s">
        <v>598</v>
      </c>
      <c r="D132" t="s">
        <v>17</v>
      </c>
      <c r="E132" t="s">
        <v>17</v>
      </c>
      <c r="F132" t="s">
        <v>17</v>
      </c>
      <c r="G132" t="s">
        <v>18</v>
      </c>
      <c r="H132" t="s">
        <v>17</v>
      </c>
      <c r="I132" t="s">
        <v>17</v>
      </c>
      <c r="J132" t="s">
        <v>17</v>
      </c>
      <c r="K132" t="s">
        <v>17</v>
      </c>
      <c r="L132" t="s">
        <v>17</v>
      </c>
      <c r="M132" t="s">
        <v>17</v>
      </c>
      <c r="N132" t="s">
        <v>17</v>
      </c>
      <c r="O132" t="s">
        <v>17</v>
      </c>
      <c r="P132" t="s">
        <v>17</v>
      </c>
      <c r="Q132" t="s">
        <v>17</v>
      </c>
      <c r="R132" t="s">
        <v>17</v>
      </c>
    </row>
    <row r="133" spans="1:18" ht="28.8" x14ac:dyDescent="0.3">
      <c r="A133" s="103">
        <v>970</v>
      </c>
      <c r="B133" s="373" t="s">
        <v>599</v>
      </c>
      <c r="D133" t="s">
        <v>693</v>
      </c>
      <c r="E133" t="s">
        <v>694</v>
      </c>
      <c r="F133" t="s">
        <v>916</v>
      </c>
      <c r="G133">
        <v>0</v>
      </c>
      <c r="H133" t="s">
        <v>697</v>
      </c>
      <c r="I133" t="s">
        <v>698</v>
      </c>
      <c r="J133" t="s">
        <v>917</v>
      </c>
      <c r="K133" t="s">
        <v>896</v>
      </c>
      <c r="L133" t="s">
        <v>701</v>
      </c>
      <c r="M133" t="s">
        <v>702</v>
      </c>
      <c r="N133" t="s">
        <v>917</v>
      </c>
      <c r="O133" t="s">
        <v>704</v>
      </c>
      <c r="P133" t="s">
        <v>918</v>
      </c>
      <c r="Q133" t="s">
        <v>705</v>
      </c>
      <c r="R133" t="s">
        <v>919</v>
      </c>
    </row>
    <row r="134" spans="1:18" x14ac:dyDescent="0.3">
      <c r="A134" s="103">
        <v>971</v>
      </c>
      <c r="B134" s="373" t="s">
        <v>600</v>
      </c>
      <c r="D134" t="s">
        <v>506</v>
      </c>
      <c r="E134" t="s">
        <v>506</v>
      </c>
      <c r="F134" t="s">
        <v>920</v>
      </c>
      <c r="G134">
        <v>0</v>
      </c>
      <c r="H134" t="s">
        <v>921</v>
      </c>
      <c r="I134" t="s">
        <v>707</v>
      </c>
      <c r="J134" t="s">
        <v>922</v>
      </c>
      <c r="K134" t="s">
        <v>900</v>
      </c>
      <c r="L134" t="s">
        <v>506</v>
      </c>
      <c r="M134" t="s">
        <v>709</v>
      </c>
      <c r="N134" t="s">
        <v>922</v>
      </c>
      <c r="O134" t="s">
        <v>506</v>
      </c>
      <c r="P134" t="s">
        <v>506</v>
      </c>
      <c r="Q134" t="s">
        <v>711</v>
      </c>
      <c r="R134" t="s">
        <v>923</v>
      </c>
    </row>
    <row r="135" spans="1:18" x14ac:dyDescent="0.3">
      <c r="A135" s="103">
        <v>972</v>
      </c>
      <c r="B135" s="373" t="s">
        <v>601</v>
      </c>
      <c r="D135" t="s">
        <v>641</v>
      </c>
      <c r="E135" t="s">
        <v>642</v>
      </c>
      <c r="F135" t="s">
        <v>924</v>
      </c>
      <c r="G135">
        <v>0</v>
      </c>
      <c r="H135" t="s">
        <v>925</v>
      </c>
      <c r="I135" t="s">
        <v>926</v>
      </c>
      <c r="J135" t="s">
        <v>927</v>
      </c>
      <c r="K135" t="s">
        <v>648</v>
      </c>
      <c r="L135" t="s">
        <v>649</v>
      </c>
      <c r="M135" t="s">
        <v>650</v>
      </c>
      <c r="N135" t="s">
        <v>927</v>
      </c>
      <c r="O135" t="s">
        <v>652</v>
      </c>
      <c r="P135" t="s">
        <v>653</v>
      </c>
      <c r="Q135" t="s">
        <v>654</v>
      </c>
      <c r="R135" t="s">
        <v>928</v>
      </c>
    </row>
    <row r="136" spans="1:18" s="416" customFormat="1" x14ac:dyDescent="0.3">
      <c r="A136" s="415">
        <v>998</v>
      </c>
      <c r="B136" s="466" t="s">
        <v>182</v>
      </c>
      <c r="D136" s="416">
        <v>57</v>
      </c>
      <c r="E136" s="416">
        <v>57</v>
      </c>
      <c r="F136" s="416">
        <v>57</v>
      </c>
      <c r="G136" s="416">
        <v>57</v>
      </c>
      <c r="H136" s="416">
        <v>57</v>
      </c>
      <c r="I136" s="416">
        <v>57</v>
      </c>
      <c r="J136" s="416">
        <v>57</v>
      </c>
      <c r="K136" s="416">
        <v>57</v>
      </c>
      <c r="L136" s="416">
        <v>57</v>
      </c>
      <c r="M136" s="416">
        <v>57</v>
      </c>
      <c r="N136" s="416">
        <v>57</v>
      </c>
      <c r="O136" s="416">
        <v>57</v>
      </c>
      <c r="P136" s="416">
        <v>57</v>
      </c>
      <c r="Q136" s="416">
        <v>57</v>
      </c>
      <c r="R136" s="416">
        <v>57</v>
      </c>
    </row>
    <row r="137" spans="1:18" s="416" customFormat="1" x14ac:dyDescent="0.3">
      <c r="A137" s="415">
        <v>999</v>
      </c>
      <c r="B137" s="466" t="s">
        <v>183</v>
      </c>
      <c r="D137" s="416">
        <v>571300</v>
      </c>
      <c r="E137" s="416">
        <v>571301</v>
      </c>
      <c r="F137" s="416">
        <v>571302</v>
      </c>
      <c r="G137" s="416">
        <v>571303</v>
      </c>
      <c r="H137" s="416">
        <v>572177</v>
      </c>
      <c r="I137" s="416">
        <v>571304</v>
      </c>
      <c r="J137" s="416">
        <v>571305</v>
      </c>
      <c r="K137" s="416">
        <v>571306</v>
      </c>
      <c r="L137" s="416">
        <v>571307</v>
      </c>
      <c r="M137" s="416">
        <v>571309</v>
      </c>
      <c r="N137" s="416">
        <v>571310</v>
      </c>
      <c r="O137" s="416">
        <v>571311</v>
      </c>
      <c r="P137" s="416">
        <v>571313</v>
      </c>
      <c r="Q137" s="416">
        <v>571315</v>
      </c>
      <c r="R137" s="416">
        <v>571316</v>
      </c>
    </row>
    <row r="138" spans="1:18" x14ac:dyDescent="0.3">
      <c r="A138" s="103">
        <v>9000</v>
      </c>
      <c r="B138" s="373" t="s">
        <v>512</v>
      </c>
      <c r="C138" t="s">
        <v>228</v>
      </c>
      <c r="D138">
        <v>21136786</v>
      </c>
      <c r="E138">
        <v>21131862</v>
      </c>
      <c r="F138">
        <v>13585166</v>
      </c>
      <c r="G138">
        <v>10034944</v>
      </c>
      <c r="H138">
        <v>17602298</v>
      </c>
      <c r="I138">
        <v>698186096</v>
      </c>
      <c r="J138">
        <v>26589505</v>
      </c>
      <c r="K138">
        <v>3875286</v>
      </c>
      <c r="L138">
        <v>29880796</v>
      </c>
      <c r="M138">
        <v>15650644</v>
      </c>
      <c r="N138">
        <v>25484886</v>
      </c>
      <c r="O138">
        <v>21892799</v>
      </c>
      <c r="P138">
        <v>10609560</v>
      </c>
      <c r="Q138">
        <v>10724159</v>
      </c>
      <c r="R138">
        <v>8433340</v>
      </c>
    </row>
    <row r="139" spans="1:18" x14ac:dyDescent="0.3">
      <c r="A139" s="103">
        <v>9001</v>
      </c>
      <c r="B139" s="373" t="s">
        <v>513</v>
      </c>
      <c r="C139" t="s">
        <v>514</v>
      </c>
      <c r="D139">
        <v>2527178</v>
      </c>
      <c r="E139">
        <v>1959151</v>
      </c>
      <c r="F139">
        <v>1594051</v>
      </c>
      <c r="G139">
        <v>1544815</v>
      </c>
      <c r="H139">
        <v>1423542</v>
      </c>
      <c r="I139">
        <v>152041002</v>
      </c>
      <c r="J139">
        <v>3043576</v>
      </c>
      <c r="K139">
        <v>310467</v>
      </c>
      <c r="L139">
        <v>3258844</v>
      </c>
      <c r="M139">
        <v>2265034</v>
      </c>
      <c r="N139">
        <v>5033333</v>
      </c>
      <c r="O139">
        <v>2124197</v>
      </c>
      <c r="P139">
        <v>993586</v>
      </c>
      <c r="Q139">
        <v>920085</v>
      </c>
      <c r="R139">
        <v>723842</v>
      </c>
    </row>
    <row r="140" spans="1:18" x14ac:dyDescent="0.3">
      <c r="A140" s="103">
        <v>9002</v>
      </c>
      <c r="B140" s="373" t="s">
        <v>515</v>
      </c>
      <c r="C140" t="s">
        <v>516</v>
      </c>
      <c r="D140">
        <v>0</v>
      </c>
      <c r="E140">
        <v>39809</v>
      </c>
      <c r="F140">
        <v>221142</v>
      </c>
      <c r="G140">
        <v>0</v>
      </c>
      <c r="H140">
        <v>213851</v>
      </c>
      <c r="I140">
        <v>6466814</v>
      </c>
      <c r="J140">
        <v>67900</v>
      </c>
      <c r="K140">
        <v>27596</v>
      </c>
      <c r="L140">
        <v>102587</v>
      </c>
      <c r="M140">
        <v>23201</v>
      </c>
      <c r="N140">
        <v>35100</v>
      </c>
      <c r="O140">
        <v>99287</v>
      </c>
      <c r="P140">
        <v>8107</v>
      </c>
      <c r="Q140">
        <v>7754</v>
      </c>
      <c r="R140">
        <v>3081</v>
      </c>
    </row>
    <row r="141" spans="1:18" x14ac:dyDescent="0.3">
      <c r="A141" s="103">
        <v>9003</v>
      </c>
      <c r="B141" s="373" t="s">
        <v>517</v>
      </c>
      <c r="C141" t="s">
        <v>518</v>
      </c>
      <c r="D141">
        <v>212288</v>
      </c>
      <c r="E141">
        <v>578909</v>
      </c>
      <c r="F141">
        <v>221142</v>
      </c>
      <c r="G141">
        <v>139222</v>
      </c>
      <c r="H141">
        <v>612785</v>
      </c>
      <c r="I141">
        <v>87514706</v>
      </c>
      <c r="J141">
        <v>655811</v>
      </c>
      <c r="K141">
        <v>102402</v>
      </c>
      <c r="L141">
        <v>752041</v>
      </c>
      <c r="M141">
        <v>132006</v>
      </c>
      <c r="N141">
        <v>339724</v>
      </c>
      <c r="O141">
        <v>627536</v>
      </c>
      <c r="P141">
        <v>191389</v>
      </c>
      <c r="Q141">
        <v>301032</v>
      </c>
      <c r="R141">
        <v>144831</v>
      </c>
    </row>
    <row r="142" spans="1:18" ht="43.2" x14ac:dyDescent="0.3">
      <c r="A142" s="103">
        <v>9004</v>
      </c>
      <c r="B142" s="373" t="s">
        <v>519</v>
      </c>
      <c r="C142" t="s">
        <v>520</v>
      </c>
      <c r="D142" t="s">
        <v>228</v>
      </c>
      <c r="E142" t="s">
        <v>228</v>
      </c>
      <c r="F142" t="s">
        <v>228</v>
      </c>
      <c r="G142" t="s">
        <v>228</v>
      </c>
      <c r="H142" t="s">
        <v>228</v>
      </c>
      <c r="I142" t="s">
        <v>228</v>
      </c>
      <c r="J142" t="s">
        <v>228</v>
      </c>
      <c r="K142" t="s">
        <v>228</v>
      </c>
      <c r="L142" t="s">
        <v>228</v>
      </c>
      <c r="M142" t="s">
        <v>228</v>
      </c>
      <c r="N142" t="s">
        <v>228</v>
      </c>
      <c r="O142" t="s">
        <v>228</v>
      </c>
      <c r="P142" t="s">
        <v>228</v>
      </c>
      <c r="Q142" t="s">
        <v>228</v>
      </c>
      <c r="R142" t="s">
        <v>228</v>
      </c>
    </row>
    <row r="143" spans="1:18" x14ac:dyDescent="0.3">
      <c r="A143" s="103">
        <v>9005</v>
      </c>
      <c r="B143" s="373" t="s">
        <v>521</v>
      </c>
      <c r="C143" t="s">
        <v>522</v>
      </c>
      <c r="D143">
        <v>2097552</v>
      </c>
      <c r="E143">
        <v>1128707</v>
      </c>
      <c r="F143">
        <v>1450017</v>
      </c>
      <c r="G143">
        <v>679290</v>
      </c>
      <c r="H143">
        <v>950905</v>
      </c>
      <c r="I143">
        <v>4057412</v>
      </c>
      <c r="J143">
        <v>1135489</v>
      </c>
      <c r="K143">
        <v>83320</v>
      </c>
      <c r="L143">
        <v>1571238</v>
      </c>
      <c r="M143">
        <v>1429523</v>
      </c>
      <c r="N143">
        <v>1627897</v>
      </c>
      <c r="O143">
        <v>984749</v>
      </c>
      <c r="P143">
        <v>565278</v>
      </c>
      <c r="Q143">
        <v>643848</v>
      </c>
      <c r="R143">
        <v>334975</v>
      </c>
    </row>
    <row r="144" spans="1:18" x14ac:dyDescent="0.3">
      <c r="A144" s="103">
        <v>9006</v>
      </c>
      <c r="B144" s="373" t="s">
        <v>523</v>
      </c>
      <c r="C144" t="s">
        <v>524</v>
      </c>
      <c r="D144">
        <v>1296310</v>
      </c>
      <c r="E144">
        <v>2609393</v>
      </c>
      <c r="F144">
        <v>842828</v>
      </c>
      <c r="G144">
        <v>828467</v>
      </c>
      <c r="H144">
        <v>2185021</v>
      </c>
      <c r="I144">
        <v>42366486</v>
      </c>
      <c r="J144">
        <v>3553723</v>
      </c>
      <c r="K144">
        <v>454181</v>
      </c>
      <c r="L144">
        <v>3119401</v>
      </c>
      <c r="M144">
        <v>1127370</v>
      </c>
      <c r="N144">
        <v>1863783</v>
      </c>
      <c r="O144">
        <v>2599860</v>
      </c>
      <c r="P144">
        <v>1133758</v>
      </c>
      <c r="Q144">
        <v>1298865</v>
      </c>
      <c r="R144">
        <v>896039</v>
      </c>
    </row>
    <row r="145" spans="1:18" ht="28.8" x14ac:dyDescent="0.3">
      <c r="A145" s="103">
        <v>9007</v>
      </c>
      <c r="B145" s="373" t="s">
        <v>624</v>
      </c>
      <c r="C145" t="s">
        <v>525</v>
      </c>
      <c r="D145">
        <v>1.6181000000000001</v>
      </c>
      <c r="E145">
        <v>0.43259999999999998</v>
      </c>
      <c r="F145">
        <v>1.7203999999999999</v>
      </c>
      <c r="G145">
        <v>0.81989999999999996</v>
      </c>
      <c r="H145">
        <v>0.43519999999999998</v>
      </c>
      <c r="I145">
        <v>9.5799999999999996E-2</v>
      </c>
      <c r="J145">
        <v>0.31950000000000001</v>
      </c>
      <c r="K145">
        <v>0.1835</v>
      </c>
      <c r="L145">
        <v>0.50370000000000004</v>
      </c>
      <c r="M145">
        <v>1.268</v>
      </c>
      <c r="N145">
        <v>0.87339999999999995</v>
      </c>
      <c r="O145">
        <v>0.37880000000000003</v>
      </c>
      <c r="P145">
        <v>0.49859999999999999</v>
      </c>
      <c r="Q145">
        <v>0.49569999999999997</v>
      </c>
      <c r="R145">
        <v>0.37380000000000002</v>
      </c>
    </row>
    <row r="146" spans="1:18" x14ac:dyDescent="0.3">
      <c r="A146" s="103">
        <v>9008</v>
      </c>
      <c r="B146" s="373" t="s">
        <v>526</v>
      </c>
      <c r="C146" t="s">
        <v>228</v>
      </c>
      <c r="D146">
        <v>0</v>
      </c>
      <c r="E146">
        <v>0</v>
      </c>
      <c r="F146">
        <v>0</v>
      </c>
      <c r="G146">
        <v>0</v>
      </c>
      <c r="H146">
        <v>0</v>
      </c>
      <c r="I146">
        <v>0</v>
      </c>
      <c r="J146">
        <v>0</v>
      </c>
      <c r="K146">
        <v>0</v>
      </c>
      <c r="L146">
        <v>0</v>
      </c>
      <c r="M146">
        <v>0</v>
      </c>
      <c r="N146">
        <v>0</v>
      </c>
      <c r="O146">
        <v>0</v>
      </c>
      <c r="P146">
        <v>0</v>
      </c>
      <c r="Q146">
        <v>0</v>
      </c>
      <c r="R146">
        <v>0</v>
      </c>
    </row>
    <row r="147" spans="1:18" x14ac:dyDescent="0.3">
      <c r="A147" s="103">
        <v>9010</v>
      </c>
      <c r="B147" s="373" t="s">
        <v>527</v>
      </c>
      <c r="C147" t="s">
        <v>528</v>
      </c>
      <c r="D147">
        <v>0</v>
      </c>
      <c r="E147">
        <v>0</v>
      </c>
      <c r="F147">
        <v>0</v>
      </c>
      <c r="G147">
        <v>0</v>
      </c>
      <c r="H147">
        <v>0</v>
      </c>
      <c r="I147">
        <v>0</v>
      </c>
      <c r="J147">
        <v>0</v>
      </c>
      <c r="K147">
        <v>0</v>
      </c>
      <c r="L147">
        <v>0</v>
      </c>
      <c r="M147">
        <v>0</v>
      </c>
      <c r="N147">
        <v>0</v>
      </c>
      <c r="O147">
        <v>0</v>
      </c>
      <c r="P147">
        <v>0</v>
      </c>
      <c r="Q147">
        <v>0</v>
      </c>
      <c r="R147">
        <v>0</v>
      </c>
    </row>
    <row r="148" spans="1:18" ht="43.2" x14ac:dyDescent="0.3">
      <c r="A148" s="103">
        <v>9011</v>
      </c>
      <c r="B148" s="373" t="s">
        <v>529</v>
      </c>
      <c r="C148" t="s">
        <v>530</v>
      </c>
      <c r="D148">
        <v>0</v>
      </c>
      <c r="E148">
        <v>0</v>
      </c>
      <c r="F148">
        <v>0</v>
      </c>
      <c r="G148">
        <v>0</v>
      </c>
      <c r="H148">
        <v>0</v>
      </c>
      <c r="I148">
        <v>0</v>
      </c>
      <c r="J148">
        <v>0</v>
      </c>
      <c r="K148">
        <v>0</v>
      </c>
      <c r="L148">
        <v>0</v>
      </c>
      <c r="M148">
        <v>0</v>
      </c>
      <c r="N148">
        <v>0</v>
      </c>
      <c r="O148">
        <v>0</v>
      </c>
      <c r="P148">
        <v>0</v>
      </c>
      <c r="Q148">
        <v>0</v>
      </c>
      <c r="R148">
        <v>0</v>
      </c>
    </row>
    <row r="149" spans="1:18" ht="43.2" x14ac:dyDescent="0.3">
      <c r="A149" s="103">
        <v>9012</v>
      </c>
      <c r="B149" s="373" t="s">
        <v>531</v>
      </c>
      <c r="C149" t="s">
        <v>530</v>
      </c>
      <c r="D149">
        <v>0</v>
      </c>
      <c r="E149">
        <v>0</v>
      </c>
      <c r="F149">
        <v>0</v>
      </c>
      <c r="G149">
        <v>0</v>
      </c>
      <c r="H149">
        <v>0</v>
      </c>
      <c r="I149">
        <v>0</v>
      </c>
      <c r="J149">
        <v>0</v>
      </c>
      <c r="K149">
        <v>0</v>
      </c>
      <c r="L149">
        <v>0</v>
      </c>
      <c r="M149">
        <v>0</v>
      </c>
      <c r="N149">
        <v>0</v>
      </c>
      <c r="O149">
        <v>0</v>
      </c>
      <c r="P149">
        <v>0</v>
      </c>
      <c r="Q149">
        <v>0</v>
      </c>
      <c r="R149">
        <v>0</v>
      </c>
    </row>
    <row r="150" spans="1:18" x14ac:dyDescent="0.3">
      <c r="A150" s="103">
        <v>9013</v>
      </c>
      <c r="B150" s="373" t="s">
        <v>532</v>
      </c>
      <c r="C150" t="s">
        <v>533</v>
      </c>
      <c r="D150">
        <v>0</v>
      </c>
      <c r="E150">
        <v>0</v>
      </c>
      <c r="F150">
        <v>0</v>
      </c>
      <c r="G150">
        <v>0</v>
      </c>
      <c r="H150">
        <v>0</v>
      </c>
      <c r="I150">
        <v>0</v>
      </c>
      <c r="J150">
        <v>0</v>
      </c>
      <c r="K150">
        <v>0</v>
      </c>
      <c r="L150">
        <v>0</v>
      </c>
      <c r="M150">
        <v>0</v>
      </c>
      <c r="N150">
        <v>0</v>
      </c>
      <c r="O150">
        <v>0</v>
      </c>
      <c r="P150">
        <v>0</v>
      </c>
      <c r="Q150">
        <v>0</v>
      </c>
      <c r="R150">
        <v>0</v>
      </c>
    </row>
    <row r="151" spans="1:18" x14ac:dyDescent="0.3">
      <c r="A151" s="103">
        <v>9014</v>
      </c>
      <c r="B151" s="373" t="s">
        <v>534</v>
      </c>
      <c r="C151" t="s">
        <v>535</v>
      </c>
      <c r="D151">
        <v>0</v>
      </c>
      <c r="E151">
        <v>0</v>
      </c>
      <c r="F151">
        <v>0</v>
      </c>
      <c r="G151">
        <v>0</v>
      </c>
      <c r="H151">
        <v>0</v>
      </c>
      <c r="I151">
        <v>0</v>
      </c>
      <c r="J151">
        <v>0</v>
      </c>
      <c r="K151">
        <v>0</v>
      </c>
      <c r="L151">
        <v>0</v>
      </c>
      <c r="M151">
        <v>0</v>
      </c>
      <c r="N151">
        <v>0</v>
      </c>
      <c r="O151">
        <v>0</v>
      </c>
      <c r="P151">
        <v>0</v>
      </c>
      <c r="Q151">
        <v>0</v>
      </c>
      <c r="R151">
        <v>0</v>
      </c>
    </row>
    <row r="152" spans="1:18" ht="43.2" x14ac:dyDescent="0.3">
      <c r="A152" s="103">
        <v>9015</v>
      </c>
      <c r="B152" s="373" t="s">
        <v>536</v>
      </c>
      <c r="C152" t="s">
        <v>228</v>
      </c>
      <c r="D152">
        <v>0</v>
      </c>
      <c r="E152">
        <v>0</v>
      </c>
      <c r="F152">
        <v>0</v>
      </c>
      <c r="G152">
        <v>0</v>
      </c>
      <c r="H152">
        <v>0</v>
      </c>
      <c r="I152">
        <v>0</v>
      </c>
      <c r="J152">
        <v>0</v>
      </c>
      <c r="K152">
        <v>0</v>
      </c>
      <c r="L152">
        <v>0</v>
      </c>
      <c r="M152">
        <v>0</v>
      </c>
      <c r="N152">
        <v>0</v>
      </c>
      <c r="O152">
        <v>0</v>
      </c>
      <c r="P152">
        <v>0</v>
      </c>
      <c r="Q152">
        <v>0</v>
      </c>
      <c r="R152">
        <v>0</v>
      </c>
    </row>
    <row r="153" spans="1:18" ht="43.2" x14ac:dyDescent="0.3">
      <c r="A153" s="103">
        <v>9016</v>
      </c>
      <c r="B153" s="373" t="s">
        <v>537</v>
      </c>
      <c r="C153" t="s">
        <v>228</v>
      </c>
      <c r="D153">
        <v>0</v>
      </c>
      <c r="E153">
        <v>0</v>
      </c>
      <c r="F153">
        <v>0</v>
      </c>
      <c r="G153">
        <v>0</v>
      </c>
      <c r="H153">
        <v>0</v>
      </c>
      <c r="I153">
        <v>0</v>
      </c>
      <c r="J153">
        <v>0</v>
      </c>
      <c r="K153">
        <v>0</v>
      </c>
      <c r="L153">
        <v>0</v>
      </c>
      <c r="M153">
        <v>0</v>
      </c>
      <c r="N153">
        <v>0</v>
      </c>
      <c r="O153">
        <v>0</v>
      </c>
      <c r="P153">
        <v>0</v>
      </c>
      <c r="Q153">
        <v>0</v>
      </c>
      <c r="R153">
        <v>0</v>
      </c>
    </row>
    <row r="154" spans="1:18" x14ac:dyDescent="0.3">
      <c r="A154" s="103">
        <v>9017</v>
      </c>
      <c r="B154" s="373" t="s">
        <v>538</v>
      </c>
      <c r="C154" t="s">
        <v>539</v>
      </c>
      <c r="D154">
        <v>0</v>
      </c>
      <c r="E154">
        <v>0</v>
      </c>
      <c r="F154">
        <v>0</v>
      </c>
      <c r="G154">
        <v>0</v>
      </c>
      <c r="H154">
        <v>0</v>
      </c>
      <c r="I154">
        <v>0</v>
      </c>
      <c r="J154">
        <v>0</v>
      </c>
      <c r="K154">
        <v>0</v>
      </c>
      <c r="L154">
        <v>0</v>
      </c>
      <c r="M154">
        <v>0</v>
      </c>
      <c r="N154">
        <v>0</v>
      </c>
      <c r="O154">
        <v>0</v>
      </c>
      <c r="P154">
        <v>0</v>
      </c>
      <c r="Q154">
        <v>0</v>
      </c>
      <c r="R154">
        <v>0</v>
      </c>
    </row>
    <row r="155" spans="1:18" ht="28.8" x14ac:dyDescent="0.3">
      <c r="A155" s="103">
        <v>9018</v>
      </c>
      <c r="B155" s="373" t="s">
        <v>540</v>
      </c>
      <c r="C155" t="s">
        <v>541</v>
      </c>
      <c r="D155">
        <v>0</v>
      </c>
      <c r="E155">
        <v>19559</v>
      </c>
      <c r="F155">
        <v>0</v>
      </c>
      <c r="G155">
        <v>0</v>
      </c>
      <c r="H155">
        <v>213851</v>
      </c>
      <c r="I155">
        <v>4661724</v>
      </c>
      <c r="J155">
        <v>24592</v>
      </c>
      <c r="K155">
        <v>27596</v>
      </c>
      <c r="L155">
        <v>102587</v>
      </c>
      <c r="M155">
        <v>14301</v>
      </c>
      <c r="N155">
        <v>9</v>
      </c>
      <c r="O155">
        <v>99287</v>
      </c>
      <c r="P155">
        <v>1449</v>
      </c>
      <c r="Q155">
        <v>7754</v>
      </c>
      <c r="R155">
        <v>3081</v>
      </c>
    </row>
    <row r="156" spans="1:18" x14ac:dyDescent="0.3">
      <c r="A156" s="103">
        <v>9019</v>
      </c>
      <c r="B156" s="373" t="s">
        <v>542</v>
      </c>
      <c r="C156" t="s">
        <v>543</v>
      </c>
      <c r="D156">
        <v>0</v>
      </c>
      <c r="E156">
        <v>19559</v>
      </c>
      <c r="F156">
        <v>0</v>
      </c>
      <c r="G156">
        <v>0</v>
      </c>
      <c r="H156">
        <v>213851</v>
      </c>
      <c r="I156">
        <v>4661724</v>
      </c>
      <c r="J156">
        <v>24592</v>
      </c>
      <c r="K156">
        <v>27596</v>
      </c>
      <c r="L156">
        <v>102587</v>
      </c>
      <c r="M156">
        <v>14301</v>
      </c>
      <c r="N156">
        <v>9</v>
      </c>
      <c r="O156">
        <v>99287</v>
      </c>
      <c r="P156">
        <v>1449</v>
      </c>
      <c r="Q156">
        <v>7754</v>
      </c>
      <c r="R156">
        <v>3081</v>
      </c>
    </row>
    <row r="274" spans="6:6" x14ac:dyDescent="0.3">
      <c r="F274" s="452"/>
    </row>
  </sheetData>
  <sheetProtection algorithmName="SHA-512" hashValue="Gw54FwaWz+M4PfsCqDmrpzYE3IKbkWSq8KHbSmD6CK4fDZclIveQ+CI4V4VhIJwcJXVFcVPXmhTOduqMVNgD4Q==" saltValue="cQCDnRFmlhMOIQekDsXigA=="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68"/>
  <sheetViews>
    <sheetView workbookViewId="0">
      <selection activeCell="A14" sqref="A14"/>
    </sheetView>
  </sheetViews>
  <sheetFormatPr defaultColWidth="9.109375" defaultRowHeight="14.4" x14ac:dyDescent="0.3"/>
  <cols>
    <col min="1" max="1" width="52.5546875" style="213" customWidth="1"/>
    <col min="2" max="12" width="9.109375" style="273"/>
    <col min="13" max="13" width="21.6640625" style="273" customWidth="1"/>
    <col min="14" max="14" width="16.88671875" style="273" customWidth="1"/>
    <col min="15" max="16" width="9.109375" style="273"/>
    <col min="17" max="17" width="18.109375" style="273" customWidth="1"/>
    <col min="18" max="18" width="11" style="273" customWidth="1"/>
    <col min="19" max="16384" width="9.109375" style="273"/>
  </cols>
  <sheetData>
    <row r="1" spans="1:20" x14ac:dyDescent="0.3">
      <c r="A1" s="213" t="s">
        <v>376</v>
      </c>
    </row>
    <row r="2" spans="1:20" ht="15" thickBot="1" x14ac:dyDescent="0.35">
      <c r="A2" s="271" t="s">
        <v>641</v>
      </c>
      <c r="B2" s="104">
        <v>571300</v>
      </c>
      <c r="C2" s="269">
        <v>57</v>
      </c>
      <c r="D2" s="35"/>
      <c r="E2" s="35"/>
    </row>
    <row r="3" spans="1:20" ht="15" customHeight="1" thickBot="1" x14ac:dyDescent="0.35">
      <c r="A3" s="272" t="s">
        <v>642</v>
      </c>
      <c r="B3" s="104">
        <v>571301</v>
      </c>
      <c r="C3" s="269">
        <v>57</v>
      </c>
      <c r="D3" s="34"/>
      <c r="E3" s="35"/>
      <c r="O3" s="275"/>
      <c r="P3" s="275"/>
      <c r="S3" s="275"/>
      <c r="T3" s="275"/>
    </row>
    <row r="4" spans="1:20" ht="15" customHeight="1" thickBot="1" x14ac:dyDescent="0.35">
      <c r="A4" s="272" t="s">
        <v>643</v>
      </c>
      <c r="B4" s="104">
        <v>571302</v>
      </c>
      <c r="C4" s="269">
        <v>57</v>
      </c>
      <c r="D4" s="34"/>
      <c r="E4" s="35"/>
      <c r="O4" s="275"/>
      <c r="P4" s="275"/>
      <c r="S4" s="275"/>
      <c r="T4" s="275"/>
    </row>
    <row r="5" spans="1:20" ht="15" thickBot="1" x14ac:dyDescent="0.35">
      <c r="A5" s="272" t="s">
        <v>644</v>
      </c>
      <c r="B5" s="104">
        <v>571303</v>
      </c>
      <c r="C5" s="269">
        <v>57</v>
      </c>
      <c r="D5" s="34"/>
      <c r="E5" s="35"/>
      <c r="O5" s="275"/>
      <c r="P5" s="275"/>
      <c r="S5" s="275"/>
      <c r="T5" s="275"/>
    </row>
    <row r="6" spans="1:20" ht="15" thickBot="1" x14ac:dyDescent="0.35">
      <c r="A6" s="272" t="s">
        <v>645</v>
      </c>
      <c r="B6" s="104">
        <v>572177</v>
      </c>
      <c r="C6" s="269">
        <v>57</v>
      </c>
      <c r="D6" s="34"/>
      <c r="E6" s="35"/>
      <c r="O6" s="275"/>
      <c r="P6" s="275"/>
      <c r="S6" s="275"/>
      <c r="T6" s="275"/>
    </row>
    <row r="7" spans="1:20" ht="15" thickBot="1" x14ac:dyDescent="0.35">
      <c r="A7" s="272" t="s">
        <v>646</v>
      </c>
      <c r="B7" s="104">
        <v>571304</v>
      </c>
      <c r="C7" s="269">
        <v>57</v>
      </c>
      <c r="D7" s="34"/>
      <c r="E7" s="35"/>
      <c r="O7" s="275"/>
      <c r="P7" s="275"/>
      <c r="S7" s="275"/>
      <c r="T7" s="275"/>
    </row>
    <row r="8" spans="1:20" ht="15" thickBot="1" x14ac:dyDescent="0.35">
      <c r="A8" s="272" t="s">
        <v>647</v>
      </c>
      <c r="B8" s="104">
        <v>571305</v>
      </c>
      <c r="C8" s="269">
        <v>57</v>
      </c>
      <c r="D8" s="34"/>
      <c r="E8" s="35"/>
      <c r="O8" s="275"/>
      <c r="P8" s="275"/>
      <c r="S8" s="275"/>
      <c r="T8" s="275"/>
    </row>
    <row r="9" spans="1:20" ht="15" thickBot="1" x14ac:dyDescent="0.35">
      <c r="A9" s="272" t="s">
        <v>648</v>
      </c>
      <c r="B9" s="104">
        <v>571306</v>
      </c>
      <c r="C9" s="269">
        <v>57</v>
      </c>
      <c r="D9" s="34"/>
      <c r="E9" s="35"/>
      <c r="O9" s="275"/>
      <c r="P9" s="275"/>
      <c r="S9" s="275"/>
      <c r="T9" s="275"/>
    </row>
    <row r="10" spans="1:20" ht="15" thickBot="1" x14ac:dyDescent="0.35">
      <c r="A10" s="272" t="s">
        <v>649</v>
      </c>
      <c r="B10" s="104">
        <v>571307</v>
      </c>
      <c r="C10" s="269">
        <v>57</v>
      </c>
      <c r="D10" s="34"/>
      <c r="E10" s="35"/>
      <c r="O10" s="275"/>
      <c r="P10" s="275"/>
      <c r="S10" s="275"/>
      <c r="T10" s="275"/>
    </row>
    <row r="11" spans="1:20" ht="15" thickBot="1" x14ac:dyDescent="0.35">
      <c r="A11" s="272" t="s">
        <v>650</v>
      </c>
      <c r="B11" s="104">
        <v>571309</v>
      </c>
      <c r="C11" s="269">
        <v>57</v>
      </c>
      <c r="D11" s="34"/>
      <c r="E11" s="35"/>
      <c r="O11" s="275"/>
      <c r="P11" s="275"/>
      <c r="S11" s="275"/>
      <c r="T11" s="275"/>
    </row>
    <row r="12" spans="1:20" ht="15" thickBot="1" x14ac:dyDescent="0.35">
      <c r="A12" s="272" t="s">
        <v>651</v>
      </c>
      <c r="B12" s="104">
        <v>571310</v>
      </c>
      <c r="C12" s="269">
        <v>57</v>
      </c>
      <c r="D12" s="34"/>
      <c r="E12" s="35"/>
      <c r="O12" s="275"/>
      <c r="P12" s="275"/>
      <c r="S12" s="275"/>
      <c r="T12" s="275"/>
    </row>
    <row r="13" spans="1:20" ht="15" thickBot="1" x14ac:dyDescent="0.35">
      <c r="A13" s="272" t="s">
        <v>652</v>
      </c>
      <c r="B13" s="104">
        <v>571311</v>
      </c>
      <c r="C13" s="269">
        <v>57</v>
      </c>
      <c r="D13" s="34"/>
      <c r="E13" s="35"/>
      <c r="O13" s="275"/>
      <c r="P13" s="275"/>
      <c r="S13" s="275"/>
      <c r="T13" s="275"/>
    </row>
    <row r="14" spans="1:20" ht="33" customHeight="1" thickBot="1" x14ac:dyDescent="0.35">
      <c r="A14" s="272" t="s">
        <v>653</v>
      </c>
      <c r="B14" s="104">
        <v>571313</v>
      </c>
      <c r="C14" s="269">
        <v>57</v>
      </c>
      <c r="D14" s="34"/>
      <c r="E14" s="35"/>
      <c r="O14" s="275"/>
      <c r="P14" s="275"/>
      <c r="S14" s="275"/>
      <c r="T14" s="275"/>
    </row>
    <row r="15" spans="1:20" ht="15" thickBot="1" x14ac:dyDescent="0.35">
      <c r="A15" s="272" t="s">
        <v>654</v>
      </c>
      <c r="B15" s="104">
        <v>571315</v>
      </c>
      <c r="C15" s="269">
        <v>57</v>
      </c>
      <c r="D15" s="34"/>
      <c r="E15" s="35"/>
      <c r="O15" s="275"/>
      <c r="P15" s="275"/>
      <c r="S15" s="275"/>
      <c r="T15" s="275"/>
    </row>
    <row r="16" spans="1:20" ht="15" thickBot="1" x14ac:dyDescent="0.35">
      <c r="A16" s="272" t="s">
        <v>655</v>
      </c>
      <c r="B16" s="104">
        <v>571316</v>
      </c>
      <c r="C16" s="269">
        <v>57</v>
      </c>
      <c r="D16" s="34"/>
      <c r="E16" s="35"/>
      <c r="O16" s="275"/>
      <c r="P16" s="275"/>
      <c r="S16" s="275"/>
      <c r="T16" s="275"/>
    </row>
    <row r="17" spans="1:20" ht="15" thickBot="1" x14ac:dyDescent="0.35">
      <c r="A17" s="272"/>
      <c r="B17" s="104"/>
      <c r="C17" s="269"/>
      <c r="D17" s="34"/>
      <c r="E17" s="35"/>
      <c r="O17" s="275"/>
      <c r="P17" s="275"/>
      <c r="S17" s="275"/>
      <c r="T17" s="275"/>
    </row>
    <row r="18" spans="1:20" ht="15" thickBot="1" x14ac:dyDescent="0.35">
      <c r="A18" s="272"/>
      <c r="B18" s="104"/>
      <c r="C18" s="269"/>
      <c r="D18" s="34"/>
      <c r="E18" s="35"/>
      <c r="O18" s="275"/>
      <c r="P18" s="275"/>
      <c r="S18" s="275"/>
      <c r="T18" s="275"/>
    </row>
    <row r="19" spans="1:20" ht="15" thickBot="1" x14ac:dyDescent="0.35">
      <c r="A19" s="272"/>
      <c r="B19" s="104"/>
      <c r="C19" s="269"/>
      <c r="D19" s="34"/>
      <c r="E19" s="35"/>
      <c r="O19" s="275"/>
      <c r="P19" s="275"/>
      <c r="S19" s="275"/>
      <c r="T19" s="275"/>
    </row>
    <row r="20" spans="1:20" ht="15" thickBot="1" x14ac:dyDescent="0.35">
      <c r="A20" s="272"/>
      <c r="B20" s="104"/>
      <c r="C20" s="269"/>
      <c r="D20" s="34"/>
      <c r="E20" s="35"/>
      <c r="O20" s="275"/>
      <c r="P20" s="275"/>
      <c r="S20" s="275"/>
      <c r="T20" s="275"/>
    </row>
    <row r="21" spans="1:20" ht="15" thickBot="1" x14ac:dyDescent="0.35">
      <c r="A21" s="272"/>
      <c r="B21" s="104"/>
      <c r="C21" s="269"/>
      <c r="D21" s="34"/>
      <c r="E21" s="35"/>
      <c r="O21" s="275"/>
      <c r="P21" s="275"/>
      <c r="S21" s="275"/>
      <c r="T21" s="275"/>
    </row>
    <row r="22" spans="1:20" ht="15" thickBot="1" x14ac:dyDescent="0.35">
      <c r="A22" s="272"/>
      <c r="B22" s="104"/>
      <c r="C22" s="269"/>
      <c r="D22" s="34"/>
      <c r="E22" s="35"/>
      <c r="O22" s="275"/>
      <c r="P22" s="275"/>
      <c r="S22" s="275"/>
      <c r="T22" s="275"/>
    </row>
    <row r="23" spans="1:20" ht="15" thickBot="1" x14ac:dyDescent="0.35">
      <c r="A23" s="272"/>
      <c r="B23" s="104"/>
      <c r="C23" s="269"/>
      <c r="D23" s="34"/>
      <c r="E23" s="35"/>
      <c r="O23" s="275"/>
      <c r="P23" s="275"/>
      <c r="S23" s="275"/>
      <c r="T23" s="275"/>
    </row>
    <row r="24" spans="1:20" ht="15" thickBot="1" x14ac:dyDescent="0.35">
      <c r="A24" s="272"/>
      <c r="B24" s="104"/>
      <c r="C24" s="269"/>
      <c r="D24" s="34"/>
      <c r="E24" s="35"/>
      <c r="O24" s="275"/>
      <c r="P24" s="275"/>
      <c r="S24" s="275"/>
      <c r="T24" s="275"/>
    </row>
    <row r="25" spans="1:20" ht="15" thickBot="1" x14ac:dyDescent="0.35">
      <c r="A25" s="272"/>
      <c r="B25" s="104"/>
      <c r="C25" s="269"/>
      <c r="D25" s="34"/>
      <c r="E25" s="35"/>
      <c r="O25" s="275"/>
      <c r="P25" s="275"/>
      <c r="S25" s="275"/>
      <c r="T25" s="275"/>
    </row>
    <row r="26" spans="1:20" ht="15" thickBot="1" x14ac:dyDescent="0.35">
      <c r="A26" s="272"/>
      <c r="B26" s="104"/>
      <c r="C26" s="269"/>
      <c r="D26" s="34"/>
      <c r="E26" s="35"/>
      <c r="O26" s="275"/>
      <c r="P26" s="275"/>
      <c r="S26" s="275"/>
      <c r="T26" s="275"/>
    </row>
    <row r="27" spans="1:20" ht="15" thickBot="1" x14ac:dyDescent="0.35">
      <c r="A27" s="272"/>
      <c r="B27" s="104"/>
      <c r="C27" s="269"/>
      <c r="D27" s="34"/>
      <c r="E27" s="35"/>
      <c r="O27" s="275"/>
      <c r="P27" s="275"/>
      <c r="S27" s="275"/>
      <c r="T27" s="275"/>
    </row>
    <row r="28" spans="1:20" ht="15" thickBot="1" x14ac:dyDescent="0.35">
      <c r="A28" s="272"/>
      <c r="B28" s="104"/>
      <c r="C28" s="269"/>
      <c r="D28" s="34"/>
      <c r="E28" s="35"/>
      <c r="O28" s="275"/>
      <c r="P28" s="275"/>
      <c r="S28" s="275"/>
      <c r="T28" s="275"/>
    </row>
    <row r="29" spans="1:20" ht="21.6" customHeight="1" thickBot="1" x14ac:dyDescent="0.35">
      <c r="A29" s="272"/>
      <c r="B29" s="104"/>
      <c r="C29" s="269"/>
      <c r="D29" s="34"/>
      <c r="E29" s="35"/>
      <c r="O29" s="275"/>
      <c r="P29" s="275"/>
      <c r="S29" s="275"/>
      <c r="T29" s="275"/>
    </row>
    <row r="30" spans="1:20" ht="22.95" customHeight="1" thickBot="1" x14ac:dyDescent="0.35">
      <c r="A30" s="272"/>
      <c r="B30" s="104"/>
      <c r="C30" s="269"/>
      <c r="D30" s="34"/>
      <c r="E30" s="35"/>
      <c r="O30" s="275"/>
      <c r="P30" s="275"/>
      <c r="S30" s="275"/>
      <c r="T30" s="275"/>
    </row>
    <row r="31" spans="1:20" ht="15" thickBot="1" x14ac:dyDescent="0.35">
      <c r="A31" s="272"/>
      <c r="B31" s="104"/>
      <c r="C31" s="269"/>
      <c r="D31" s="34"/>
      <c r="E31" s="35"/>
      <c r="O31" s="275"/>
      <c r="P31" s="275"/>
      <c r="S31" s="275"/>
      <c r="T31" s="275"/>
    </row>
    <row r="32" spans="1:20" ht="15" thickBot="1" x14ac:dyDescent="0.35">
      <c r="A32" s="272"/>
      <c r="B32" s="104"/>
      <c r="C32" s="269"/>
      <c r="D32" s="34"/>
      <c r="E32" s="35"/>
      <c r="O32" s="275"/>
      <c r="P32" s="275"/>
      <c r="S32" s="275"/>
      <c r="T32" s="275"/>
    </row>
    <row r="33" spans="1:20" ht="15" thickBot="1" x14ac:dyDescent="0.35">
      <c r="A33" s="272"/>
      <c r="B33" s="104"/>
      <c r="C33" s="269"/>
      <c r="D33" s="34"/>
      <c r="E33" s="35"/>
      <c r="O33" s="275"/>
      <c r="P33" s="275"/>
      <c r="S33" s="275"/>
      <c r="T33" s="275"/>
    </row>
    <row r="34" spans="1:20" ht="15" thickBot="1" x14ac:dyDescent="0.35">
      <c r="A34" s="272"/>
      <c r="B34" s="104"/>
      <c r="C34" s="269"/>
      <c r="D34" s="34"/>
      <c r="E34" s="35"/>
      <c r="O34" s="275"/>
      <c r="P34" s="275"/>
      <c r="S34" s="275"/>
      <c r="T34" s="275"/>
    </row>
    <row r="35" spans="1:20" ht="15" thickBot="1" x14ac:dyDescent="0.35">
      <c r="A35" s="272"/>
      <c r="B35" s="104"/>
      <c r="C35" s="269"/>
      <c r="D35" s="34"/>
      <c r="E35" s="35"/>
      <c r="O35" s="275"/>
      <c r="P35" s="275"/>
      <c r="S35" s="275"/>
      <c r="T35" s="275"/>
    </row>
    <row r="36" spans="1:20" ht="15" thickBot="1" x14ac:dyDescent="0.35">
      <c r="A36" s="272"/>
      <c r="B36" s="104"/>
      <c r="C36" s="269"/>
      <c r="D36" s="34"/>
      <c r="E36" s="35"/>
      <c r="O36" s="275"/>
      <c r="P36" s="275"/>
      <c r="S36" s="275"/>
      <c r="T36" s="275"/>
    </row>
    <row r="37" spans="1:20" ht="15" thickBot="1" x14ac:dyDescent="0.35">
      <c r="A37" s="272"/>
      <c r="B37" s="104"/>
      <c r="C37" s="269"/>
      <c r="D37" s="34"/>
      <c r="E37" s="35"/>
      <c r="O37" s="275"/>
      <c r="P37" s="275"/>
      <c r="S37" s="275"/>
      <c r="T37" s="275"/>
    </row>
    <row r="38" spans="1:20" ht="15" thickBot="1" x14ac:dyDescent="0.35">
      <c r="A38" s="272"/>
      <c r="B38" s="104"/>
      <c r="C38" s="269"/>
      <c r="D38" s="34"/>
      <c r="E38" s="35"/>
      <c r="O38" s="275"/>
      <c r="P38" s="275"/>
      <c r="S38" s="275"/>
      <c r="T38" s="275"/>
    </row>
    <row r="39" spans="1:20" ht="15" thickBot="1" x14ac:dyDescent="0.35">
      <c r="A39" s="272"/>
      <c r="B39" s="104"/>
      <c r="C39" s="269"/>
      <c r="D39" s="34"/>
      <c r="E39" s="35"/>
      <c r="O39" s="275"/>
      <c r="P39" s="275"/>
      <c r="S39" s="275"/>
      <c r="T39" s="275"/>
    </row>
    <row r="40" spans="1:20" ht="15" thickBot="1" x14ac:dyDescent="0.35">
      <c r="A40" s="272"/>
      <c r="B40" s="104"/>
      <c r="C40" s="269"/>
      <c r="D40" s="34"/>
      <c r="E40" s="35"/>
      <c r="O40" s="275"/>
      <c r="P40" s="275"/>
      <c r="S40" s="275"/>
      <c r="T40" s="275"/>
    </row>
    <row r="41" spans="1:20" ht="15" thickBot="1" x14ac:dyDescent="0.35">
      <c r="A41" s="272"/>
      <c r="B41" s="104"/>
      <c r="C41" s="269"/>
      <c r="D41" s="34"/>
      <c r="E41" s="35"/>
      <c r="O41" s="275"/>
      <c r="P41" s="275"/>
      <c r="S41" s="275"/>
      <c r="T41" s="275"/>
    </row>
    <row r="42" spans="1:20" ht="15" thickBot="1" x14ac:dyDescent="0.35">
      <c r="A42" s="272"/>
      <c r="B42" s="104"/>
      <c r="C42" s="269"/>
      <c r="D42" s="34"/>
      <c r="E42" s="35"/>
      <c r="O42" s="275"/>
      <c r="P42" s="275"/>
      <c r="S42" s="275"/>
      <c r="T42" s="275"/>
    </row>
    <row r="43" spans="1:20" ht="15" thickBot="1" x14ac:dyDescent="0.35">
      <c r="A43" s="272"/>
      <c r="B43" s="104"/>
      <c r="C43" s="269"/>
      <c r="D43" s="34"/>
      <c r="E43" s="35"/>
      <c r="O43" s="275"/>
      <c r="P43" s="275"/>
      <c r="S43" s="275"/>
      <c r="T43" s="275"/>
    </row>
    <row r="44" spans="1:20" ht="15" thickBot="1" x14ac:dyDescent="0.35">
      <c r="A44" s="272"/>
      <c r="B44" s="104"/>
      <c r="C44" s="269"/>
      <c r="D44" s="34"/>
      <c r="E44" s="35"/>
      <c r="O44" s="275"/>
      <c r="P44" s="275"/>
      <c r="S44" s="275"/>
      <c r="T44" s="275"/>
    </row>
    <row r="45" spans="1:20" ht="15" thickBot="1" x14ac:dyDescent="0.35">
      <c r="A45" s="272"/>
      <c r="B45" s="104"/>
      <c r="C45" s="269"/>
      <c r="D45" s="34"/>
      <c r="E45" s="35"/>
      <c r="O45" s="275"/>
      <c r="P45" s="275"/>
      <c r="S45" s="275"/>
      <c r="T45" s="275"/>
    </row>
    <row r="46" spans="1:20" ht="15" thickBot="1" x14ac:dyDescent="0.35">
      <c r="A46" s="272"/>
      <c r="B46" s="104"/>
      <c r="C46" s="269"/>
      <c r="D46" s="34"/>
      <c r="E46" s="35"/>
      <c r="O46" s="275"/>
      <c r="P46" s="275"/>
      <c r="S46" s="275"/>
      <c r="T46" s="275"/>
    </row>
    <row r="47" spans="1:20" ht="15" thickBot="1" x14ac:dyDescent="0.35">
      <c r="A47" s="272"/>
      <c r="B47" s="104"/>
      <c r="C47" s="269"/>
      <c r="D47" s="34"/>
      <c r="E47" s="35"/>
      <c r="O47" s="275"/>
      <c r="P47" s="275"/>
      <c r="S47" s="275"/>
      <c r="T47" s="275"/>
    </row>
    <row r="48" spans="1:20" ht="15" thickBot="1" x14ac:dyDescent="0.35">
      <c r="A48" s="272"/>
      <c r="B48" s="104"/>
      <c r="C48" s="269"/>
      <c r="D48" s="34"/>
      <c r="E48" s="35"/>
      <c r="O48" s="275"/>
      <c r="P48" s="275"/>
      <c r="S48" s="275"/>
      <c r="T48" s="275"/>
    </row>
    <row r="49" spans="1:20" ht="15" thickBot="1" x14ac:dyDescent="0.35">
      <c r="A49" s="272"/>
      <c r="B49" s="104"/>
      <c r="C49" s="269"/>
      <c r="D49" s="34"/>
      <c r="E49" s="35"/>
      <c r="O49" s="275"/>
      <c r="P49" s="275"/>
      <c r="S49" s="275"/>
      <c r="T49" s="275"/>
    </row>
    <row r="50" spans="1:20" ht="15" thickBot="1" x14ac:dyDescent="0.35">
      <c r="A50" s="272"/>
      <c r="B50" s="104"/>
      <c r="C50" s="269"/>
      <c r="D50" s="34"/>
      <c r="E50" s="35"/>
      <c r="O50" s="275"/>
      <c r="P50" s="275"/>
      <c r="S50" s="275"/>
      <c r="T50" s="275"/>
    </row>
    <row r="51" spans="1:20" ht="15" thickBot="1" x14ac:dyDescent="0.35">
      <c r="A51" s="272"/>
      <c r="B51" s="104"/>
      <c r="C51" s="269"/>
      <c r="D51" s="34"/>
      <c r="E51" s="35"/>
      <c r="O51" s="275"/>
      <c r="P51" s="275"/>
      <c r="S51" s="275"/>
      <c r="T51" s="275"/>
    </row>
    <row r="52" spans="1:20" ht="15" thickBot="1" x14ac:dyDescent="0.35">
      <c r="A52" s="272"/>
      <c r="B52" s="104"/>
      <c r="C52" s="269"/>
      <c r="D52" s="34"/>
      <c r="E52" s="35"/>
      <c r="O52" s="275"/>
      <c r="P52" s="275"/>
      <c r="S52" s="275"/>
      <c r="T52" s="275"/>
    </row>
    <row r="53" spans="1:20" ht="15" thickBot="1" x14ac:dyDescent="0.35">
      <c r="A53" s="272"/>
      <c r="B53" s="104"/>
      <c r="C53" s="269"/>
      <c r="D53" s="34"/>
      <c r="E53" s="35"/>
      <c r="O53" s="275"/>
      <c r="P53" s="275"/>
      <c r="S53" s="275"/>
      <c r="T53" s="275"/>
    </row>
    <row r="54" spans="1:20" ht="15" thickBot="1" x14ac:dyDescent="0.35">
      <c r="A54" s="272"/>
      <c r="B54" s="104"/>
      <c r="C54" s="269"/>
      <c r="D54" s="34"/>
      <c r="E54" s="35"/>
      <c r="O54" s="275"/>
      <c r="P54" s="275"/>
      <c r="S54" s="275"/>
      <c r="T54" s="275"/>
    </row>
    <row r="55" spans="1:20" ht="15" thickBot="1" x14ac:dyDescent="0.35">
      <c r="A55" s="272"/>
      <c r="B55" s="104"/>
      <c r="C55" s="269"/>
      <c r="D55" s="34"/>
      <c r="E55" s="35"/>
      <c r="O55" s="275"/>
      <c r="P55" s="275"/>
      <c r="S55" s="275"/>
      <c r="T55" s="275"/>
    </row>
    <row r="56" spans="1:20" ht="15" thickBot="1" x14ac:dyDescent="0.35">
      <c r="A56" s="272"/>
      <c r="B56" s="104"/>
      <c r="C56" s="269"/>
      <c r="D56" s="34"/>
      <c r="E56" s="35"/>
      <c r="O56" s="275"/>
      <c r="P56" s="275"/>
      <c r="S56" s="275"/>
      <c r="T56" s="275"/>
    </row>
    <row r="57" spans="1:20" ht="15" thickBot="1" x14ac:dyDescent="0.35">
      <c r="A57" s="272"/>
      <c r="B57" s="104"/>
      <c r="C57" s="269"/>
      <c r="D57" s="34"/>
      <c r="E57" s="35"/>
      <c r="O57" s="275"/>
      <c r="P57" s="275"/>
      <c r="S57" s="275"/>
      <c r="T57" s="275"/>
    </row>
    <row r="58" spans="1:20" ht="15" thickBot="1" x14ac:dyDescent="0.35">
      <c r="A58" s="272"/>
      <c r="B58" s="104"/>
      <c r="C58" s="269"/>
      <c r="D58" s="34"/>
      <c r="E58" s="35"/>
      <c r="O58" s="275"/>
      <c r="P58" s="275"/>
      <c r="S58" s="275"/>
      <c r="T58" s="275"/>
    </row>
    <row r="59" spans="1:20" ht="15" thickBot="1" x14ac:dyDescent="0.35">
      <c r="A59" s="272"/>
      <c r="B59" s="104"/>
      <c r="C59" s="269"/>
      <c r="D59" s="34"/>
      <c r="E59" s="35"/>
      <c r="O59" s="275"/>
      <c r="P59" s="275"/>
      <c r="S59" s="275"/>
      <c r="T59" s="275"/>
    </row>
    <row r="60" spans="1:20" ht="15" thickBot="1" x14ac:dyDescent="0.35">
      <c r="A60" s="272"/>
      <c r="B60" s="104"/>
      <c r="C60" s="269"/>
      <c r="D60" s="34"/>
      <c r="E60" s="35"/>
      <c r="O60" s="275"/>
      <c r="P60" s="275"/>
      <c r="S60" s="275"/>
      <c r="T60" s="275"/>
    </row>
    <row r="61" spans="1:20" ht="15" thickBot="1" x14ac:dyDescent="0.35">
      <c r="A61" s="272"/>
      <c r="B61" s="104"/>
      <c r="C61" s="269"/>
      <c r="D61" s="34"/>
      <c r="E61" s="35"/>
      <c r="O61" s="275"/>
      <c r="P61" s="275"/>
      <c r="S61" s="275"/>
      <c r="T61" s="275"/>
    </row>
    <row r="62" spans="1:20" ht="15" thickBot="1" x14ac:dyDescent="0.35">
      <c r="A62" s="272"/>
      <c r="B62" s="104"/>
      <c r="C62" s="269"/>
      <c r="D62" s="34"/>
      <c r="E62" s="35"/>
      <c r="O62" s="275"/>
      <c r="P62" s="275"/>
      <c r="S62" s="275"/>
      <c r="T62" s="275"/>
    </row>
    <row r="63" spans="1:20" ht="15" thickBot="1" x14ac:dyDescent="0.35">
      <c r="A63" s="272"/>
      <c r="B63" s="104"/>
      <c r="C63" s="269"/>
      <c r="D63" s="34"/>
      <c r="E63" s="35"/>
      <c r="O63" s="275"/>
      <c r="P63" s="275"/>
      <c r="S63" s="275"/>
      <c r="T63" s="275"/>
    </row>
    <row r="64" spans="1:20" ht="15" thickBot="1" x14ac:dyDescent="0.35">
      <c r="A64" s="272"/>
      <c r="B64" s="104"/>
      <c r="C64" s="269"/>
      <c r="D64" s="34"/>
      <c r="E64" s="35"/>
      <c r="O64" s="275"/>
      <c r="P64" s="275"/>
      <c r="S64" s="275"/>
      <c r="T64" s="275"/>
    </row>
    <row r="65" spans="1:20" ht="15" thickBot="1" x14ac:dyDescent="0.35">
      <c r="A65" s="272"/>
      <c r="B65" s="104"/>
      <c r="C65" s="269"/>
      <c r="D65" s="34"/>
      <c r="E65" s="35"/>
      <c r="O65" s="275"/>
      <c r="P65" s="275"/>
      <c r="S65" s="275"/>
      <c r="T65" s="275"/>
    </row>
    <row r="66" spans="1:20" ht="15" thickBot="1" x14ac:dyDescent="0.35">
      <c r="A66" s="272"/>
      <c r="B66" s="104"/>
      <c r="C66" s="269"/>
      <c r="D66" s="34"/>
      <c r="E66" s="35"/>
      <c r="O66" s="275"/>
      <c r="P66" s="275"/>
      <c r="S66" s="275"/>
      <c r="T66" s="275"/>
    </row>
    <row r="67" spans="1:20" ht="15" thickBot="1" x14ac:dyDescent="0.35">
      <c r="A67" s="272"/>
      <c r="B67" s="104"/>
      <c r="C67" s="269"/>
      <c r="D67" s="34"/>
      <c r="E67" s="35"/>
      <c r="O67" s="275"/>
      <c r="P67" s="275"/>
      <c r="S67" s="275"/>
      <c r="T67" s="275"/>
    </row>
    <row r="68" spans="1:20" ht="15" thickBot="1" x14ac:dyDescent="0.35">
      <c r="A68" s="272"/>
      <c r="B68" s="104"/>
      <c r="C68" s="269"/>
      <c r="D68" s="34"/>
      <c r="E68" s="35"/>
      <c r="O68" s="275"/>
      <c r="P68" s="275"/>
      <c r="S68" s="275"/>
      <c r="T68" s="275"/>
    </row>
  </sheetData>
  <sheetProtection algorithmName="SHA-512" hashValue="uPFYiaibwzolf9ZKAsosGbPwFKSCnKnZoizevVuSm4VKCniQMLQF/tghE3icU69yzci0GPZf9hU03vtibwuoRw==" saltValue="tjQaCBp0QhrzanYoc0VgI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A1:BTH218"/>
  <sheetViews>
    <sheetView zoomScale="95" zoomScaleNormal="95"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16" customWidth="1"/>
    <col min="2" max="2" width="16.33203125" style="4" customWidth="1"/>
    <col min="3" max="3" width="17.44140625" style="4" customWidth="1"/>
    <col min="4" max="4" width="46.33203125" style="275" customWidth="1"/>
    <col min="5" max="5" width="17.109375" style="16" customWidth="1"/>
    <col min="6" max="6" width="21.5546875" style="275" customWidth="1"/>
    <col min="7" max="7" width="26.6640625" style="329" customWidth="1"/>
    <col min="8" max="8" width="25.109375" style="213" customWidth="1"/>
    <col min="9" max="9" width="24" style="275" customWidth="1"/>
    <col min="10" max="10" width="13.5546875" style="16" customWidth="1"/>
    <col min="11" max="11" width="11.6640625" style="16" customWidth="1"/>
    <col min="12" max="12" width="4" hidden="1" customWidth="1"/>
    <col min="13" max="13" width="11" style="16" hidden="1" customWidth="1"/>
    <col min="14" max="14" width="3.33203125" style="132" hidden="1" customWidth="1"/>
    <col min="15" max="15" width="2.109375" style="16" hidden="1" customWidth="1"/>
    <col min="16" max="16" width="13.44140625" style="16" hidden="1" customWidth="1"/>
    <col min="17" max="17" width="13.109375" style="16" customWidth="1"/>
    <col min="18" max="24" width="9.109375" style="16"/>
    <col min="25" max="25" width="8.88671875" customWidth="1"/>
    <col min="26" max="28" width="10.5546875" customWidth="1"/>
    <col min="29" max="95" width="20.6640625" customWidth="1"/>
    <col min="123" max="1880" width="9.109375" style="16"/>
    <col min="1881" max="16384" width="9.109375" style="275"/>
  </cols>
  <sheetData>
    <row r="1" spans="1:122" x14ac:dyDescent="0.3">
      <c r="B1" s="331" t="s">
        <v>248</v>
      </c>
      <c r="C1" s="331"/>
      <c r="E1" s="276" t="s">
        <v>7</v>
      </c>
      <c r="F1" s="277">
        <v>2022</v>
      </c>
      <c r="G1" s="77" t="s">
        <v>55</v>
      </c>
      <c r="H1" s="278"/>
      <c r="I1" s="279"/>
      <c r="J1" s="280"/>
      <c r="M1" s="16" t="s">
        <v>17</v>
      </c>
      <c r="O1" s="16">
        <v>1</v>
      </c>
    </row>
    <row r="2" spans="1:122" ht="44.25" customHeight="1" thickBot="1" x14ac:dyDescent="0.35">
      <c r="B2" s="610" t="s">
        <v>189</v>
      </c>
      <c r="C2" s="611"/>
      <c r="D2" s="281" t="s">
        <v>376</v>
      </c>
      <c r="E2" s="608" t="s">
        <v>191</v>
      </c>
      <c r="F2" s="608"/>
      <c r="G2" s="609"/>
      <c r="H2" s="405" t="s">
        <v>1007</v>
      </c>
      <c r="M2" s="16" t="s">
        <v>18</v>
      </c>
      <c r="N2" s="132">
        <v>50</v>
      </c>
      <c r="O2" s="16">
        <v>2</v>
      </c>
    </row>
    <row r="3" spans="1:122" ht="15" thickBot="1" x14ac:dyDescent="0.35">
      <c r="B3" s="332" t="s">
        <v>0</v>
      </c>
      <c r="C3" s="333"/>
      <c r="D3" s="283" t="e">
        <f>VLOOKUP(D2,'Unit Names(H)'!A2:B139,2,FALSE)</f>
        <v>#N/A</v>
      </c>
      <c r="E3" s="372"/>
      <c r="F3" s="284"/>
      <c r="G3" s="285"/>
      <c r="H3" s="282"/>
      <c r="N3" s="132">
        <v>51</v>
      </c>
      <c r="O3" s="16">
        <v>3</v>
      </c>
    </row>
    <row r="4" spans="1:122" ht="15" thickBot="1" x14ac:dyDescent="0.35">
      <c r="B4" s="334" t="s">
        <v>339</v>
      </c>
      <c r="C4" s="335"/>
      <c r="D4" s="286"/>
      <c r="E4" s="286"/>
      <c r="F4" s="287"/>
      <c r="G4" s="288"/>
      <c r="H4" s="282"/>
      <c r="I4" s="1"/>
      <c r="M4" s="16" t="s">
        <v>211</v>
      </c>
      <c r="N4" s="132">
        <v>52</v>
      </c>
      <c r="O4" s="16">
        <v>4</v>
      </c>
    </row>
    <row r="5" spans="1:122" ht="37.5" customHeight="1" x14ac:dyDescent="0.3">
      <c r="A5" s="265" t="s">
        <v>246</v>
      </c>
      <c r="B5" s="188" t="s">
        <v>41</v>
      </c>
      <c r="C5" s="188" t="s">
        <v>57</v>
      </c>
      <c r="D5" s="289" t="s">
        <v>1</v>
      </c>
      <c r="E5" s="289">
        <v>2021</v>
      </c>
      <c r="F5" s="290">
        <v>2022</v>
      </c>
      <c r="G5" s="291" t="s">
        <v>373</v>
      </c>
      <c r="H5" s="292" t="s">
        <v>195</v>
      </c>
      <c r="I5" s="277" t="s">
        <v>2</v>
      </c>
      <c r="M5" s="16" t="s">
        <v>273</v>
      </c>
    </row>
    <row r="6" spans="1:122" ht="22.5" customHeight="1" x14ac:dyDescent="0.3">
      <c r="A6" s="187"/>
      <c r="B6" s="348" t="s">
        <v>56</v>
      </c>
      <c r="C6" s="349"/>
      <c r="D6" s="350"/>
      <c r="E6" s="351"/>
      <c r="F6" s="352"/>
      <c r="G6" s="344"/>
      <c r="H6" s="15"/>
      <c r="M6" s="16" t="s">
        <v>259</v>
      </c>
    </row>
    <row r="7" spans="1:122" s="16" customFormat="1" ht="63.75" customHeight="1" x14ac:dyDescent="0.3">
      <c r="A7" s="407">
        <v>333</v>
      </c>
      <c r="B7" s="151" t="s">
        <v>26</v>
      </c>
      <c r="C7" s="151" t="s">
        <v>58</v>
      </c>
      <c r="D7" s="274" t="s">
        <v>340</v>
      </c>
      <c r="E7" s="264" t="e">
        <f>INDEX('PY1 Data(H)'!$A$1:$CZ$258,MATCH('Unit Data from Audit Worksheet'!$A7,'PY1 Data(H)'!$A$1:$A$258,0),MATCH('Unit Data from Audit Worksheet'!$D$2,'PY1 Data(H)'!$A$1:$CZ$1,0))</f>
        <v>#N/A</v>
      </c>
      <c r="F7" s="131">
        <v>0</v>
      </c>
      <c r="G7" s="294"/>
      <c r="H7" s="295"/>
      <c r="I7" s="296"/>
      <c r="J7" s="200"/>
      <c r="L7"/>
      <c r="M7" s="16" t="s">
        <v>274</v>
      </c>
      <c r="N7" s="132"/>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6" customFormat="1" ht="51" customHeight="1" x14ac:dyDescent="0.3">
      <c r="A8" s="66">
        <v>500</v>
      </c>
      <c r="B8" s="151" t="s">
        <v>21</v>
      </c>
      <c r="C8" s="151" t="s">
        <v>58</v>
      </c>
      <c r="D8" s="274" t="s">
        <v>341</v>
      </c>
      <c r="E8" s="264" t="e">
        <f>INDEX('PY1 Data(H)'!$A$1:$CZ$258,MATCH('Unit Data from Audit Worksheet'!$A8,'PY1 Data(H)'!$A$1:$A$258,0),MATCH('Unit Data from Audit Worksheet'!$D$2,'PY1 Data(H)'!$A$1:$CZ$1,0))</f>
        <v>#N/A</v>
      </c>
      <c r="F8" s="131">
        <v>0</v>
      </c>
      <c r="G8" s="294">
        <f>IF(F8&lt;0,"Note: Number is normally positive.",)</f>
        <v>0</v>
      </c>
      <c r="H8" s="295"/>
      <c r="I8" s="295"/>
      <c r="J8" s="200"/>
      <c r="L8"/>
      <c r="M8" s="16" t="s">
        <v>275</v>
      </c>
      <c r="N8" s="132"/>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419">
        <v>385</v>
      </c>
      <c r="B9" s="525" t="s">
        <v>24</v>
      </c>
      <c r="C9" s="151" t="s">
        <v>58</v>
      </c>
      <c r="D9" s="65" t="s">
        <v>59</v>
      </c>
      <c r="E9" s="264" t="e">
        <f>INDEX('PY1 Data(H)'!$A$1:$CZ$258,MATCH('Unit Data from Audit Worksheet'!$A9,'PY1 Data(H)'!$A$1:$A$258,0),MATCH('Unit Data from Audit Worksheet'!$D$2,'PY1 Data(H)'!$A$1:$CZ$1,0))-INDEX('PY1 Data(H)'!$A$1:$CZ$258,MATCH('Unit Data from Audit Worksheet'!$A11,'PY1 Data(H)'!$A$1:$A$258,0),MATCH('Unit Data from Audit Worksheet'!$D$2,'PY1 Data(H)'!$A$1:$CZ$1,0))</f>
        <v>#N/A</v>
      </c>
      <c r="F9" s="131">
        <v>0</v>
      </c>
      <c r="G9" s="294">
        <f>IF((F7+F8)&gt;F9,"Error: Please review Account numbers (333+500)&gt;385",)</f>
        <v>0</v>
      </c>
      <c r="H9" s="15"/>
      <c r="I9" s="295"/>
      <c r="J9"/>
    </row>
    <row r="10" spans="1:122" s="16" customFormat="1" ht="90" customHeight="1" x14ac:dyDescent="0.3">
      <c r="A10" s="66">
        <v>575</v>
      </c>
      <c r="B10" s="151" t="s">
        <v>28</v>
      </c>
      <c r="C10" s="151" t="s">
        <v>58</v>
      </c>
      <c r="D10" s="336" t="s">
        <v>342</v>
      </c>
      <c r="E10" s="264" t="e">
        <f>INDEX('PY1 Data(H)'!$A$1:$CZ$258,MATCH('Unit Data from Audit Worksheet'!$A10,'PY1 Data(H)'!$A$1:$A$258,0),MATCH('Unit Data from Audit Worksheet'!$D$2,'PY1 Data(H)'!$A$1:$CZ$1,0))</f>
        <v>#N/A</v>
      </c>
      <c r="F10" s="131">
        <v>0</v>
      </c>
      <c r="G10" s="294">
        <f>IF(F10&lt;0,"Note: Number is normally positive.",)</f>
        <v>0</v>
      </c>
      <c r="H10" s="297"/>
      <c r="I10" s="298"/>
      <c r="J10"/>
      <c r="L10"/>
      <c r="N10" s="132"/>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6" customFormat="1" ht="93.75" customHeight="1" x14ac:dyDescent="0.3">
      <c r="A11" s="66">
        <v>576</v>
      </c>
      <c r="B11" s="151" t="s">
        <v>28</v>
      </c>
      <c r="C11" s="151" t="s">
        <v>58</v>
      </c>
      <c r="D11" s="336" t="s">
        <v>343</v>
      </c>
      <c r="E11" s="264" t="e">
        <f>INDEX('PY1 Data(H)'!$A$1:$CZ$258,MATCH('Unit Data from Audit Worksheet'!$A11,'PY1 Data(H)'!$A$1:$A$258,0),MATCH('Unit Data from Audit Worksheet'!$D$2,'PY1 Data(H)'!$A$1:$CZ$1,0))</f>
        <v>#N/A</v>
      </c>
      <c r="F11" s="131">
        <v>0</v>
      </c>
      <c r="G11" s="294">
        <f>IF(F11&lt;0,"Error: Enter as positive.",)</f>
        <v>0</v>
      </c>
      <c r="H11" s="297"/>
      <c r="I11" s="298"/>
      <c r="J11"/>
      <c r="L11"/>
      <c r="N11" s="132"/>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419">
        <v>626</v>
      </c>
      <c r="B12" s="137" t="s">
        <v>282</v>
      </c>
      <c r="C12" s="137" t="s">
        <v>58</v>
      </c>
      <c r="D12" s="153" t="s">
        <v>344</v>
      </c>
      <c r="E12" s="264" t="e">
        <f>INDEX('PY1 Data(H)'!$A$1:$CZ$258,MATCH('Unit Data from Audit Worksheet'!$A12,'PY1 Data(H)'!$A$1:$A$258,0),MATCH('Unit Data from Audit Worksheet'!$D$2,'PY1 Data(H)'!$A$1:$CZ$1,0))-INDEX('PY1 Data(H)'!$A$1:$CZ$258,MATCH('Unit Data from Audit Worksheet'!$A11,'PY1 Data(H)'!$A$1:$A$258,0),MATCH('Unit Data from Audit Worksheet'!$D$2,'PY1 Data(H)'!$A$1:$CZ$1,0))</f>
        <v>#N/A</v>
      </c>
      <c r="F12" s="131">
        <v>0</v>
      </c>
      <c r="G12" s="294">
        <f>IF(F12&lt;0,"Error: Enter as positive.",)</f>
        <v>0</v>
      </c>
      <c r="H12" s="299"/>
      <c r="I12" s="299"/>
      <c r="J12"/>
    </row>
    <row r="13" spans="1:122" ht="89.25" customHeight="1" x14ac:dyDescent="0.3">
      <c r="A13" s="135">
        <v>627</v>
      </c>
      <c r="B13" s="526" t="s">
        <v>233</v>
      </c>
      <c r="C13" s="137" t="s">
        <v>58</v>
      </c>
      <c r="D13" s="153" t="s">
        <v>345</v>
      </c>
      <c r="E13" s="264" t="e">
        <f>INDEX('PY1 Data(H)'!$A$1:$CZ$258,MATCH('Unit Data from Audit Worksheet'!$A13,'PY1 Data(H)'!$A$1:$A$258,0),MATCH('Unit Data from Audit Worksheet'!$D$2,'PY1 Data(H)'!$A$1:$CZ$1,0))</f>
        <v>#N/A</v>
      </c>
      <c r="F13" s="131">
        <v>0</v>
      </c>
      <c r="G13" s="294">
        <f>IF(F13&gt;F12,"Please review account numbers 627 &gt;626",)</f>
        <v>0</v>
      </c>
      <c r="H13" s="299"/>
      <c r="I13" s="299"/>
      <c r="J13"/>
    </row>
    <row r="14" spans="1:122" ht="105" customHeight="1" x14ac:dyDescent="0.3">
      <c r="A14" s="135">
        <v>628</v>
      </c>
      <c r="B14" s="526" t="s">
        <v>233</v>
      </c>
      <c r="C14" s="137" t="s">
        <v>58</v>
      </c>
      <c r="D14" s="153" t="s">
        <v>346</v>
      </c>
      <c r="E14" s="264" t="e">
        <f>INDEX('PY1 Data(H)'!$A$1:$CZ$258,MATCH('Unit Data from Audit Worksheet'!$A14,'PY1 Data(H)'!$A$1:$A$258,0),MATCH('Unit Data from Audit Worksheet'!$D$2,'PY1 Data(H)'!$A$1:$CZ$1,0))</f>
        <v>#N/A</v>
      </c>
      <c r="F14" s="131">
        <v>0</v>
      </c>
      <c r="G14" s="294">
        <f>IF(F14&gt;F12,"Please review account numbers 628 &gt; 626",)</f>
        <v>0</v>
      </c>
      <c r="H14" s="299"/>
      <c r="I14" s="299"/>
      <c r="J14"/>
    </row>
    <row r="15" spans="1:122" ht="95.25" customHeight="1" x14ac:dyDescent="0.3">
      <c r="A15" s="135">
        <v>629</v>
      </c>
      <c r="B15" s="538" t="s">
        <v>233</v>
      </c>
      <c r="C15" s="337" t="s">
        <v>58</v>
      </c>
      <c r="D15" s="153" t="s">
        <v>347</v>
      </c>
      <c r="E15" s="264" t="e">
        <f>INDEX('PY1 Data(H)'!$A$1:$CZ$258,MATCH('Unit Data from Audit Worksheet'!$A15,'PY1 Data(H)'!$A$1:$A$258,0),MATCH('Unit Data from Audit Worksheet'!$D$2,'PY1 Data(H)'!$A$1:$CZ$1,0))</f>
        <v>#N/A</v>
      </c>
      <c r="F15" s="131">
        <v>0</v>
      </c>
      <c r="G15" s="294">
        <f>IF(F15&gt;F12,"Please review account numbers 629 &gt; 626",)</f>
        <v>0</v>
      </c>
      <c r="H15" s="299"/>
      <c r="I15" s="299"/>
      <c r="J15"/>
    </row>
    <row r="16" spans="1:122" ht="69" customHeight="1" x14ac:dyDescent="0.3">
      <c r="A16" s="135">
        <v>630</v>
      </c>
      <c r="B16" s="538" t="s">
        <v>233</v>
      </c>
      <c r="C16" s="337" t="s">
        <v>58</v>
      </c>
      <c r="D16" s="153" t="s">
        <v>270</v>
      </c>
      <c r="E16" s="264" t="e">
        <f>INDEX('PY1 Data(H)'!$A$1:$CZ$258,MATCH('Unit Data from Audit Worksheet'!$A16,'PY1 Data(H)'!$A$1:$A$258,0),MATCH('Unit Data from Audit Worksheet'!$D$2,'PY1 Data(H)'!$A$1:$CZ$1,0))</f>
        <v>#N/A</v>
      </c>
      <c r="F16" s="131">
        <v>0</v>
      </c>
      <c r="G16" s="294">
        <f>IF(F16&gt;F12,"Please review account numbers 630 &gt; 626",)</f>
        <v>0</v>
      </c>
      <c r="H16" s="299"/>
      <c r="I16" s="299"/>
      <c r="J16"/>
    </row>
    <row r="17" spans="1:10" ht="95.25" customHeight="1" x14ac:dyDescent="0.3">
      <c r="A17" s="135">
        <v>631</v>
      </c>
      <c r="B17" s="538" t="s">
        <v>233</v>
      </c>
      <c r="C17" s="337" t="s">
        <v>58</v>
      </c>
      <c r="D17" s="153" t="s">
        <v>348</v>
      </c>
      <c r="E17" s="264" t="e">
        <f>INDEX('PY1 Data(H)'!$A$1:$CZ$258,MATCH('Unit Data from Audit Worksheet'!$A17,'PY1 Data(H)'!$A$1:$A$258,0),MATCH('Unit Data from Audit Worksheet'!$D$2,'PY1 Data(H)'!$A$1:$CZ$1,0))</f>
        <v>#N/A</v>
      </c>
      <c r="F17" s="131">
        <v>0</v>
      </c>
      <c r="G17" s="294">
        <f>IF(F17&gt;F12,"Please review account numbers 631 &gt; 626",)</f>
        <v>0</v>
      </c>
      <c r="H17" s="299"/>
      <c r="I17" s="299"/>
      <c r="J17"/>
    </row>
    <row r="18" spans="1:10" ht="55.5" customHeight="1" x14ac:dyDescent="0.3">
      <c r="A18" s="419">
        <v>338</v>
      </c>
      <c r="B18" s="3" t="s">
        <v>22</v>
      </c>
      <c r="C18" s="265" t="s">
        <v>58</v>
      </c>
      <c r="D18" s="65" t="s">
        <v>60</v>
      </c>
      <c r="E18" s="264" t="e">
        <f>INDEX('PY1 Data(H)'!$A$1:$CZ$258,MATCH('Unit Data from Audit Worksheet'!$A18,'PY1 Data(H)'!$A$1:$A$258,0),MATCH('Unit Data from Audit Worksheet'!$D$2,'PY1 Data(H)'!$A$1:$CZ$1,0))-INDEX('PY1 Data(H)'!$A$1:$CZ$258,MATCH('Unit Data from Audit Worksheet'!$A11,'PY1 Data(H)'!$A$1:$A$258,0),MATCH('Unit Data from Audit Worksheet'!$D$2,'PY1 Data(H)'!$A$1:$CZ$1,0))</f>
        <v>#N/A</v>
      </c>
      <c r="F18" s="131">
        <v>0</v>
      </c>
      <c r="G18" s="294" t="str">
        <f>IF(F12&gt;F18,"Error: Please review accts 626 &gt; 338","")</f>
        <v/>
      </c>
      <c r="H18" s="15"/>
      <c r="I18" s="295"/>
      <c r="J18"/>
    </row>
    <row r="19" spans="1:10" ht="89.25" customHeight="1" x14ac:dyDescent="0.3">
      <c r="A19" s="66">
        <v>335</v>
      </c>
      <c r="B19" s="3" t="s">
        <v>22</v>
      </c>
      <c r="C19" s="265" t="s">
        <v>58</v>
      </c>
      <c r="D19" s="274" t="s">
        <v>349</v>
      </c>
      <c r="E19" s="264" t="e">
        <f>INDEX('PY1 Data(H)'!$A$1:$CZ$258,MATCH('Unit Data from Audit Worksheet'!$A19,'PY1 Data(H)'!$A$1:$A$258,0),MATCH('Unit Data from Audit Worksheet'!$D$2,'PY1 Data(H)'!$A$1:$CZ$1,0))</f>
        <v>#N/A</v>
      </c>
      <c r="F19" s="131">
        <v>0</v>
      </c>
      <c r="G19" s="294">
        <f>IF(F19&lt;0,"Error: Enter as positive.",)</f>
        <v>0</v>
      </c>
      <c r="H19" s="15"/>
      <c r="I19" s="176"/>
      <c r="J19"/>
    </row>
    <row r="20" spans="1:10" ht="48.75" customHeight="1" x14ac:dyDescent="0.3">
      <c r="A20" s="66">
        <v>252</v>
      </c>
      <c r="B20" s="3" t="s">
        <v>22</v>
      </c>
      <c r="C20" s="265" t="s">
        <v>58</v>
      </c>
      <c r="D20" s="65" t="s">
        <v>61</v>
      </c>
      <c r="E20" s="264" t="e">
        <f>INDEX('PY1 Data(H)'!$A$1:$CZ$258,MATCH('Unit Data from Audit Worksheet'!$A20,'PY1 Data(H)'!$A$1:$A$258,0),MATCH('Unit Data from Audit Worksheet'!$D$2,'PY1 Data(H)'!$A$1:$CZ$1,0))</f>
        <v>#N/A</v>
      </c>
      <c r="F20" s="131">
        <v>0</v>
      </c>
      <c r="G20" s="300"/>
      <c r="H20" s="15"/>
      <c r="I20" s="50"/>
      <c r="J20"/>
    </row>
    <row r="21" spans="1:10" ht="43.2" x14ac:dyDescent="0.3">
      <c r="A21" s="66">
        <v>253</v>
      </c>
      <c r="B21" s="3" t="s">
        <v>22</v>
      </c>
      <c r="C21" s="265" t="s">
        <v>58</v>
      </c>
      <c r="D21" s="65" t="s">
        <v>62</v>
      </c>
      <c r="E21" s="264" t="e">
        <f>INDEX('PY1 Data(H)'!$A$1:$CZ$258,MATCH('Unit Data from Audit Worksheet'!$A21,'PY1 Data(H)'!$A$1:$A$258,0),MATCH('Unit Data from Audit Worksheet'!$D$2,'PY1 Data(H)'!$A$1:$CZ$1,0))</f>
        <v>#N/A</v>
      </c>
      <c r="F21" s="131">
        <v>0</v>
      </c>
      <c r="G21" s="294"/>
      <c r="H21" s="15"/>
      <c r="I21" s="50"/>
      <c r="J21"/>
    </row>
    <row r="22" spans="1:10" ht="73.5" customHeight="1" x14ac:dyDescent="0.3">
      <c r="A22" s="66">
        <v>254</v>
      </c>
      <c r="B22" s="3" t="s">
        <v>22</v>
      </c>
      <c r="C22" s="265" t="s">
        <v>58</v>
      </c>
      <c r="D22" s="65" t="s">
        <v>350</v>
      </c>
      <c r="E22" s="264" t="e">
        <f>INDEX('PY1 Data(H)'!$A$1:$CZ$258,MATCH('Unit Data from Audit Worksheet'!$A22,'PY1 Data(H)'!$A$1:$A$258,0),MATCH('Unit Data from Audit Worksheet'!$D$2,'PY1 Data(H)'!$A$1:$CZ$1,0))</f>
        <v>#N/A</v>
      </c>
      <c r="F22" s="131">
        <v>0</v>
      </c>
      <c r="G22" s="294">
        <f>IF(H22=0,,"Error: Total assets and deferred outflows less total liabilities and deferred inflows do not equal total net position. Account numbers  385-338-252-253-254 = 0.  The amount the formula is off is located in the cell to the right")</f>
        <v>0</v>
      </c>
      <c r="H22" s="297">
        <f>F9-F18-F20-F21-F22</f>
        <v>0</v>
      </c>
      <c r="I22" s="50"/>
      <c r="J22"/>
    </row>
    <row r="23" spans="1:10" ht="21.75" customHeight="1" x14ac:dyDescent="0.3">
      <c r="A23" s="66"/>
      <c r="B23" s="605" t="s">
        <v>63</v>
      </c>
      <c r="C23" s="540"/>
      <c r="D23" s="341"/>
      <c r="E23" s="342"/>
      <c r="F23" s="353"/>
      <c r="G23" s="354"/>
      <c r="H23" s="15"/>
      <c r="I23" s="50"/>
      <c r="J23"/>
    </row>
    <row r="24" spans="1:10" ht="59.25" customHeight="1" x14ac:dyDescent="0.3">
      <c r="A24" s="66">
        <v>502</v>
      </c>
      <c r="B24" s="3" t="s">
        <v>21</v>
      </c>
      <c r="C24" s="265" t="s">
        <v>65</v>
      </c>
      <c r="D24" s="274" t="s">
        <v>351</v>
      </c>
      <c r="E24" s="264" t="e">
        <f>INDEX('PY1 Data(H)'!$A$1:$CZ$258,MATCH('Unit Data from Audit Worksheet'!$A24,'PY1 Data(H)'!$A$1:$A$258,0),MATCH('Unit Data from Audit Worksheet'!$D$2,'PY1 Data(H)'!$A$1:$CZ$1,0))</f>
        <v>#N/A</v>
      </c>
      <c r="F24" s="130">
        <v>0</v>
      </c>
      <c r="G24" s="294">
        <f>IF(F24&lt;0,"Note: Number is normally positive.",)</f>
        <v>0</v>
      </c>
      <c r="H24" s="15"/>
      <c r="I24" s="50"/>
      <c r="J24"/>
    </row>
    <row r="25" spans="1:10" ht="59.25" customHeight="1" x14ac:dyDescent="0.3">
      <c r="A25" s="66">
        <v>503</v>
      </c>
      <c r="B25" s="3" t="s">
        <v>21</v>
      </c>
      <c r="C25" s="265" t="s">
        <v>65</v>
      </c>
      <c r="D25" s="65" t="s">
        <v>64</v>
      </c>
      <c r="E25" s="264" t="e">
        <f>INDEX('PY1 Data(H)'!$A$1:$CZ$258,MATCH('Unit Data from Audit Worksheet'!$A25,'PY1 Data(H)'!$A$1:$A$258,0),MATCH('Unit Data from Audit Worksheet'!$D$2,'PY1 Data(H)'!$A$1:$CZ$1,0))</f>
        <v>#N/A</v>
      </c>
      <c r="F25" s="523">
        <v>0</v>
      </c>
      <c r="G25" s="294">
        <f>IF(F25&lt;0,"Note: Number is normally positive.",)</f>
        <v>0</v>
      </c>
      <c r="H25" s="15"/>
      <c r="I25" s="50"/>
      <c r="J25"/>
    </row>
    <row r="26" spans="1:10" ht="27" customHeight="1" x14ac:dyDescent="0.3">
      <c r="A26" s="66"/>
      <c r="B26" s="605" t="s">
        <v>66</v>
      </c>
      <c r="C26" s="540"/>
      <c r="D26" s="341"/>
      <c r="E26" s="342"/>
      <c r="F26" s="343"/>
      <c r="G26" s="344"/>
      <c r="H26" s="15"/>
      <c r="I26" s="50"/>
      <c r="J26"/>
    </row>
    <row r="27" spans="1:10" ht="49.5" customHeight="1" x14ac:dyDescent="0.3">
      <c r="A27" s="66">
        <v>388</v>
      </c>
      <c r="B27" s="3" t="s">
        <v>24</v>
      </c>
      <c r="C27" s="3" t="s">
        <v>71</v>
      </c>
      <c r="D27" s="65" t="s">
        <v>67</v>
      </c>
      <c r="E27" s="264" t="e">
        <f>INDEX('PY1 Data(H)'!$A$1:$CZ$258,MATCH('Unit Data from Audit Worksheet'!$A27,'PY1 Data(H)'!$A$1:$A$258,0),MATCH('Unit Data from Audit Worksheet'!$D$2,'PY1 Data(H)'!$A$1:$CZ$1,0))</f>
        <v>#N/A</v>
      </c>
      <c r="F27" s="131">
        <v>0</v>
      </c>
      <c r="G27" s="294">
        <f t="shared" ref="G27:G33" si="0">IF(F27&lt;0,"Error: Enter as positive.",)</f>
        <v>0</v>
      </c>
      <c r="H27" s="15"/>
      <c r="I27" s="50"/>
      <c r="J27"/>
    </row>
    <row r="28" spans="1:10" ht="51.75" customHeight="1" x14ac:dyDescent="0.3">
      <c r="A28" s="66">
        <v>339</v>
      </c>
      <c r="B28" s="3" t="s">
        <v>22</v>
      </c>
      <c r="C28" s="3" t="s">
        <v>71</v>
      </c>
      <c r="D28" s="65" t="s">
        <v>68</v>
      </c>
      <c r="E28" s="264" t="e">
        <f>INDEX('PY1 Data(H)'!$A$1:$CZ$258,MATCH('Unit Data from Audit Worksheet'!$A28,'PY1 Data(H)'!$A$1:$A$258,0),MATCH('Unit Data from Audit Worksheet'!$D$2,'PY1 Data(H)'!$A$1:$CZ$1,0))</f>
        <v>#N/A</v>
      </c>
      <c r="F28" s="131">
        <v>0</v>
      </c>
      <c r="G28" s="294">
        <f t="shared" si="0"/>
        <v>0</v>
      </c>
      <c r="H28" s="15"/>
      <c r="I28" s="50"/>
      <c r="J28"/>
    </row>
    <row r="29" spans="1:10" ht="50.25" customHeight="1" x14ac:dyDescent="0.3">
      <c r="A29" s="66">
        <v>504</v>
      </c>
      <c r="B29" s="3" t="s">
        <v>22</v>
      </c>
      <c r="C29" s="3" t="s">
        <v>71</v>
      </c>
      <c r="D29" s="65" t="s">
        <v>69</v>
      </c>
      <c r="E29" s="264" t="e">
        <f>INDEX('PY1 Data(H)'!$A$1:$CZ$258,MATCH('Unit Data from Audit Worksheet'!$A29,'PY1 Data(H)'!$A$1:$A$258,0),MATCH('Unit Data from Audit Worksheet'!$D$2,'PY1 Data(H)'!$A$1:$CZ$1,0))</f>
        <v>#N/A</v>
      </c>
      <c r="F29" s="131">
        <v>0</v>
      </c>
      <c r="G29" s="294">
        <f t="shared" si="0"/>
        <v>0</v>
      </c>
      <c r="H29" s="15"/>
      <c r="I29" s="50"/>
      <c r="J29"/>
    </row>
    <row r="30" spans="1:10" ht="60" customHeight="1" x14ac:dyDescent="0.3">
      <c r="A30" s="66">
        <v>505</v>
      </c>
      <c r="B30" s="3" t="s">
        <v>22</v>
      </c>
      <c r="C30" s="3" t="s">
        <v>71</v>
      </c>
      <c r="D30" s="268" t="s">
        <v>70</v>
      </c>
      <c r="E30" s="264" t="e">
        <f>INDEX('PY1 Data(H)'!$A$1:$CZ$258,MATCH('Unit Data from Audit Worksheet'!$A30,'PY1 Data(H)'!$A$1:$A$258,0),MATCH('Unit Data from Audit Worksheet'!$D$2,'PY1 Data(H)'!$A$1:$CZ$1,0))</f>
        <v>#N/A</v>
      </c>
      <c r="F30" s="131">
        <v>0</v>
      </c>
      <c r="G30" s="294">
        <f t="shared" si="0"/>
        <v>0</v>
      </c>
      <c r="H30" s="15"/>
      <c r="I30" s="50"/>
      <c r="J30"/>
    </row>
    <row r="31" spans="1:10" ht="79.2" customHeight="1" x14ac:dyDescent="0.3">
      <c r="A31" s="66">
        <v>341</v>
      </c>
      <c r="B31" s="3" t="s">
        <v>22</v>
      </c>
      <c r="C31" s="3" t="s">
        <v>71</v>
      </c>
      <c r="D31" s="274" t="s">
        <v>352</v>
      </c>
      <c r="E31" s="264" t="e">
        <f>INDEX('PY1 Data(H)'!$A$1:$CZ$258,MATCH('Unit Data from Audit Worksheet'!$A31,'PY1 Data(H)'!$A$1:$A$258,0),MATCH('Unit Data from Audit Worksheet'!$D$2,'PY1 Data(H)'!$A$1:$CZ$1,0))</f>
        <v>#N/A</v>
      </c>
      <c r="F31" s="131">
        <v>0</v>
      </c>
      <c r="G31" s="294">
        <f t="shared" si="0"/>
        <v>0</v>
      </c>
      <c r="H31" s="15"/>
      <c r="I31" s="50"/>
      <c r="J31"/>
    </row>
    <row r="32" spans="1:10" ht="64.8" customHeight="1" x14ac:dyDescent="0.3">
      <c r="A32" s="66">
        <v>386</v>
      </c>
      <c r="B32" s="3" t="s">
        <v>22</v>
      </c>
      <c r="C32" s="3" t="s">
        <v>71</v>
      </c>
      <c r="D32" s="65" t="s">
        <v>353</v>
      </c>
      <c r="E32" s="264" t="e">
        <f>INDEX('PY1 Data(H)'!$A$1:$CZ$258,MATCH('Unit Data from Audit Worksheet'!$A32,'PY1 Data(H)'!$A$1:$A$258,0),MATCH('Unit Data from Audit Worksheet'!$D$2,'PY1 Data(H)'!$A$1:$CZ$1,0))</f>
        <v>#N/A</v>
      </c>
      <c r="F32" s="131">
        <v>0</v>
      </c>
      <c r="G32" s="294">
        <f t="shared" si="0"/>
        <v>0</v>
      </c>
      <c r="H32" s="15"/>
      <c r="I32" s="50"/>
      <c r="J32"/>
    </row>
    <row r="33" spans="1:122" ht="67.2" customHeight="1" x14ac:dyDescent="0.3">
      <c r="A33" s="66">
        <v>387</v>
      </c>
      <c r="B33" s="3" t="s">
        <v>24</v>
      </c>
      <c r="C33" s="3" t="s">
        <v>71</v>
      </c>
      <c r="D33" s="65" t="s">
        <v>354</v>
      </c>
      <c r="E33" s="264" t="e">
        <f>INDEX('PY1 Data(H)'!$A$1:$CZ$258,MATCH('Unit Data from Audit Worksheet'!$A33,'PY1 Data(H)'!$A$1:$A$258,0),MATCH('Unit Data from Audit Worksheet'!$D$2,'PY1 Data(H)'!$A$1:$CZ$1,0))</f>
        <v>#N/A</v>
      </c>
      <c r="F33" s="131">
        <v>0</v>
      </c>
      <c r="G33" s="294">
        <f t="shared" si="0"/>
        <v>0</v>
      </c>
      <c r="H33" s="15"/>
      <c r="I33" s="50"/>
      <c r="J33"/>
    </row>
    <row r="34" spans="1:122" ht="92.25" customHeight="1" x14ac:dyDescent="0.3">
      <c r="A34" s="66">
        <v>389</v>
      </c>
      <c r="B34" s="3" t="s">
        <v>24</v>
      </c>
      <c r="C34" s="3" t="s">
        <v>71</v>
      </c>
      <c r="D34" s="274" t="s">
        <v>355</v>
      </c>
      <c r="E34" s="264" t="e">
        <f>INDEX('PY1 Data(H)'!$A$1:$CZ$258,MATCH('Unit Data from Audit Worksheet'!$A34,'PY1 Data(H)'!$A$1:$A$258,0),MATCH('Unit Data from Audit Worksheet'!$D$2,'PY1 Data(H)'!$A$1:$CZ$1,0))</f>
        <v>#N/A</v>
      </c>
      <c r="F34" s="131">
        <v>0</v>
      </c>
      <c r="G34" s="294"/>
      <c r="H34" s="15"/>
      <c r="I34" s="50"/>
      <c r="J34"/>
    </row>
    <row r="35" spans="1:122" ht="89.4" customHeight="1" x14ac:dyDescent="0.3">
      <c r="A35" s="66">
        <v>255</v>
      </c>
      <c r="B35" s="3" t="s">
        <v>22</v>
      </c>
      <c r="C35" s="3" t="s">
        <v>71</v>
      </c>
      <c r="D35" s="274" t="s">
        <v>356</v>
      </c>
      <c r="E35" s="264" t="e">
        <f>INDEX('PY1 Data(H)'!$A$1:$CZ$258,MATCH('Unit Data from Audit Worksheet'!$A35,'PY1 Data(H)'!$A$1:$A$258,0),MATCH('Unit Data from Audit Worksheet'!$D$2,'PY1 Data(H)'!$A$1:$CZ$1,0))</f>
        <v>#N/A</v>
      </c>
      <c r="F35" s="130">
        <v>0</v>
      </c>
      <c r="G35" s="511">
        <f>IF(H35=0,,"Error: Total revenues less total expenses do not equal total change in net position. Account numbers 339+504+505+341+386-387+389-388-255 = 0  The amount the formula is off is located in the cell to the right")</f>
        <v>0</v>
      </c>
      <c r="H35" s="297">
        <f>F28+F29+F30+F31+F32-F33+F34-F27-F35</f>
        <v>0</v>
      </c>
      <c r="I35" s="50"/>
      <c r="J35"/>
    </row>
    <row r="36" spans="1:122" ht="111.6" customHeight="1" x14ac:dyDescent="0.3">
      <c r="A36" s="66">
        <v>376</v>
      </c>
      <c r="B36" s="265" t="s">
        <v>22</v>
      </c>
      <c r="C36" s="265" t="s">
        <v>71</v>
      </c>
      <c r="D36" s="274" t="s">
        <v>357</v>
      </c>
      <c r="E36" s="264" t="e">
        <f>INDEX('PY1 Data(H)'!$A$1:$CZ$258,MATCH('Unit Data from Audit Worksheet'!$A36,'PY1 Data(H)'!$A$1:$A$258,0),MATCH('Unit Data from Audit Worksheet'!$D$2,'PY1 Data(H)'!$A$1:$CZ$1,0))</f>
        <v>#N/A</v>
      </c>
      <c r="F36" s="130">
        <v>0</v>
      </c>
      <c r="G36" s="511" t="e">
        <f>IF(H36=0,,"Error: Beginning Balance does not agree with our records.  Account numbers  252+253+254-255-376-(Prior Year 252+253+254)=0  The amount the formula is off is located in the cell to the right")</f>
        <v>#N/A</v>
      </c>
      <c r="H36" s="301" t="e">
        <f>F20+F21+F22-F35-F36-(E20+E21+E22)</f>
        <v>#N/A</v>
      </c>
      <c r="I36" s="524" t="s">
        <v>933</v>
      </c>
      <c r="J36"/>
    </row>
    <row r="37" spans="1:122" ht="25.5" customHeight="1" x14ac:dyDescent="0.3">
      <c r="A37" s="66"/>
      <c r="B37" s="605" t="s">
        <v>212</v>
      </c>
      <c r="C37" s="540"/>
      <c r="D37" s="341"/>
      <c r="E37" s="342"/>
      <c r="F37" s="343"/>
      <c r="G37" s="344"/>
      <c r="H37" s="15"/>
      <c r="I37" s="50"/>
      <c r="J37"/>
    </row>
    <row r="38" spans="1:122" s="16" customFormat="1" ht="86.25" customHeight="1" x14ac:dyDescent="0.3">
      <c r="A38" s="66">
        <v>592</v>
      </c>
      <c r="B38" s="265" t="s">
        <v>23</v>
      </c>
      <c r="C38" s="265" t="s">
        <v>214</v>
      </c>
      <c r="D38" s="274" t="s">
        <v>358</v>
      </c>
      <c r="E38" s="264" t="e">
        <f>INDEX('PY1 Data(H)'!$A$1:$CZ$258,MATCH('Unit Data from Audit Worksheet'!$A38,'PY1 Data(H)'!$A$1:$A$258,0),MATCH('Unit Data from Audit Worksheet'!$D$2,'PY1 Data(H)'!$A$1:$CZ$1,0))</f>
        <v>#N/A</v>
      </c>
      <c r="F38" s="302">
        <v>0</v>
      </c>
      <c r="G38" s="294"/>
      <c r="H38" s="295"/>
      <c r="J38"/>
      <c r="L38"/>
      <c r="N38" s="132"/>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row>
    <row r="39" spans="1:122" s="16" customFormat="1" ht="71.25" customHeight="1" x14ac:dyDescent="0.3">
      <c r="A39" s="66">
        <v>591</v>
      </c>
      <c r="B39" s="265" t="s">
        <v>23</v>
      </c>
      <c r="C39" s="265" t="s">
        <v>214</v>
      </c>
      <c r="D39" s="65" t="s">
        <v>215</v>
      </c>
      <c r="E39" s="264" t="e">
        <f>INDEX('PY1 Data(H)'!$A$1:$CZ$258,MATCH('Unit Data from Audit Worksheet'!$A39,'PY1 Data(H)'!$A$1:$A$258,0),MATCH('Unit Data from Audit Worksheet'!$D$2,'PY1 Data(H)'!$A$1:$CZ$1,0))</f>
        <v>#N/A</v>
      </c>
      <c r="F39" s="302">
        <v>0</v>
      </c>
      <c r="G39" s="294">
        <f>IF(F39&lt;0,"Error: Enter as positive.",)</f>
        <v>0</v>
      </c>
      <c r="H39" s="295"/>
      <c r="J39"/>
      <c r="L39"/>
      <c r="N39" s="132"/>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7" customHeight="1" x14ac:dyDescent="0.3">
      <c r="A40" s="66"/>
      <c r="B40" s="605" t="s">
        <v>72</v>
      </c>
      <c r="C40" s="540"/>
      <c r="D40" s="345"/>
      <c r="E40" s="342"/>
      <c r="F40" s="346"/>
      <c r="G40" s="347"/>
      <c r="H40" s="15"/>
      <c r="I40" s="50"/>
      <c r="J40"/>
    </row>
    <row r="41" spans="1:122" s="16" customFormat="1" ht="55.5" customHeight="1" x14ac:dyDescent="0.3">
      <c r="A41" s="66">
        <v>506</v>
      </c>
      <c r="B41" s="541" t="s">
        <v>21</v>
      </c>
      <c r="C41" s="541" t="s">
        <v>76</v>
      </c>
      <c r="D41" s="65" t="s">
        <v>359</v>
      </c>
      <c r="E41" s="264" t="e">
        <f>INDEX('PY1 Data(H)'!$A$1:$CZ$258,MATCH('Unit Data from Audit Worksheet'!$A41,'PY1 Data(H)'!$A$1:$A$258,0),MATCH('Unit Data from Audit Worksheet'!$D$2,'PY1 Data(H)'!$A$1:$CZ$1,0))</f>
        <v>#N/A</v>
      </c>
      <c r="F41" s="131">
        <v>0</v>
      </c>
      <c r="G41" s="294">
        <f>IF(F41&lt;0,"Note: Number is normally positive.",)</f>
        <v>0</v>
      </c>
      <c r="H41" s="295"/>
      <c r="I41" s="50"/>
      <c r="J41"/>
      <c r="L41"/>
      <c r="N41" s="132"/>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6" customFormat="1" ht="45.75" customHeight="1" x14ac:dyDescent="0.3">
      <c r="A42" s="66">
        <v>536</v>
      </c>
      <c r="B42" s="541" t="s">
        <v>21</v>
      </c>
      <c r="C42" s="541" t="s">
        <v>76</v>
      </c>
      <c r="D42" s="65" t="s">
        <v>73</v>
      </c>
      <c r="E42" s="264" t="e">
        <f>INDEX('PY1 Data(H)'!$A$1:$CZ$258,MATCH('Unit Data from Audit Worksheet'!$A42,'PY1 Data(H)'!$A$1:$A$258,0),MATCH('Unit Data from Audit Worksheet'!$D$2,'PY1 Data(H)'!$A$1:$CZ$1,0))</f>
        <v>#N/A</v>
      </c>
      <c r="F42" s="131">
        <v>0</v>
      </c>
      <c r="G42" s="294">
        <f>IF(F42&lt;0,"Note: Number is normally positive.",)</f>
        <v>0</v>
      </c>
      <c r="H42" s="295"/>
      <c r="I42" s="296"/>
      <c r="J42"/>
      <c r="L42"/>
      <c r="N42" s="13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s="16" customFormat="1" ht="64.2" customHeight="1" x14ac:dyDescent="0.3">
      <c r="A43" s="66">
        <v>586</v>
      </c>
      <c r="B43" s="541" t="s">
        <v>23</v>
      </c>
      <c r="C43" s="541" t="s">
        <v>76</v>
      </c>
      <c r="D43" s="267" t="s">
        <v>205</v>
      </c>
      <c r="E43" s="264" t="e">
        <f>INDEX('PY1 Data(H)'!$A$1:$CZ$258,MATCH('Unit Data from Audit Worksheet'!$A43,'PY1 Data(H)'!$A$1:$A$258,0),MATCH('Unit Data from Audit Worksheet'!$D$2,'PY1 Data(H)'!$A$1:$CZ$1,0))</f>
        <v>#N/A</v>
      </c>
      <c r="F43" s="131">
        <v>0</v>
      </c>
      <c r="G43" s="294">
        <f>IF(F43&lt;0,"Note: Number is normally positive.",)</f>
        <v>0</v>
      </c>
      <c r="H43" s="295"/>
      <c r="I43" s="296"/>
      <c r="J43"/>
      <c r="L43"/>
      <c r="N43" s="132"/>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row>
    <row r="44" spans="1:122" ht="57" customHeight="1" x14ac:dyDescent="0.3">
      <c r="A44" s="66">
        <v>379</v>
      </c>
      <c r="B44" s="541" t="s">
        <v>24</v>
      </c>
      <c r="C44" s="541" t="s">
        <v>76</v>
      </c>
      <c r="D44" s="65" t="s">
        <v>59</v>
      </c>
      <c r="E44" s="264" t="e">
        <f>INDEX('PY1 Data(H)'!$A$1:$CZ$258,MATCH('Unit Data from Audit Worksheet'!$A44,'PY1 Data(H)'!$A$1:$A$258,0),MATCH('Unit Data from Audit Worksheet'!$D$2,'PY1 Data(H)'!$A$1:$CZ$1,0))</f>
        <v>#N/A</v>
      </c>
      <c r="F44" s="131">
        <v>0</v>
      </c>
      <c r="G44" s="294">
        <f>IF((F41+F42)&gt;F44,"Error: Please review account numbers (506+536)&gt;379",)</f>
        <v>0</v>
      </c>
      <c r="H44" s="15"/>
      <c r="I44" s="50"/>
      <c r="J44"/>
    </row>
    <row r="45" spans="1:122" ht="72.599999999999994" customHeight="1" x14ac:dyDescent="0.3">
      <c r="A45" s="66">
        <v>368</v>
      </c>
      <c r="B45" s="541" t="s">
        <v>27</v>
      </c>
      <c r="C45" s="541" t="s">
        <v>76</v>
      </c>
      <c r="D45" s="65" t="s">
        <v>929</v>
      </c>
      <c r="E45" s="264" t="e">
        <f>INDEX('PY1 Data(H)'!$A$1:$CZ$258,MATCH('Unit Data from Audit Worksheet'!$A45,'PY1 Data(H)'!$A$1:$A$258,0),MATCH('Unit Data from Audit Worksheet'!$D$2,'PY1 Data(H)'!$A$1:$CZ$1,0))</f>
        <v>#N/A</v>
      </c>
      <c r="F45" s="131">
        <v>0</v>
      </c>
      <c r="G45" s="294"/>
      <c r="H45" s="15"/>
      <c r="I45" s="50"/>
      <c r="J45" s="126"/>
      <c r="L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c r="CV45" s="126"/>
      <c r="CW45" s="126"/>
      <c r="CX45" s="126"/>
      <c r="CY45" s="126"/>
      <c r="CZ45" s="126"/>
      <c r="DA45" s="126"/>
      <c r="DB45" s="126"/>
      <c r="DC45" s="126"/>
      <c r="DD45" s="126"/>
      <c r="DE45" s="126"/>
      <c r="DF45" s="126"/>
      <c r="DG45" s="126"/>
      <c r="DH45" s="126"/>
      <c r="DI45" s="126"/>
      <c r="DJ45" s="126"/>
      <c r="DK45" s="126"/>
      <c r="DL45" s="126"/>
      <c r="DM45" s="126"/>
      <c r="DN45" s="126"/>
      <c r="DO45" s="126"/>
      <c r="DP45" s="126"/>
      <c r="DQ45" s="126"/>
      <c r="DR45" s="126"/>
    </row>
    <row r="46" spans="1:122" ht="90" customHeight="1" x14ac:dyDescent="0.3">
      <c r="A46" s="66">
        <v>4</v>
      </c>
      <c r="B46" s="541" t="s">
        <v>21</v>
      </c>
      <c r="C46" s="541" t="s">
        <v>76</v>
      </c>
      <c r="D46" s="134" t="s">
        <v>360</v>
      </c>
      <c r="E46" s="264" t="e">
        <f>INDEX('PY1 Data(H)'!$A$1:$CZ$258,MATCH('Unit Data from Audit Worksheet'!$A46,'PY1 Data(H)'!$A$1:$A$258,0),MATCH('Unit Data from Audit Worksheet'!$D$2,'PY1 Data(H)'!$A$1:$CZ$1,0))</f>
        <v>#N/A</v>
      </c>
      <c r="F46" s="131">
        <v>0</v>
      </c>
      <c r="G46" s="294">
        <f t="shared" ref="G46:G50" si="1">IF(F46&lt;0,"Error: Enter as positive.",)</f>
        <v>0</v>
      </c>
      <c r="H46" s="15"/>
      <c r="I46" s="50"/>
      <c r="J46"/>
    </row>
    <row r="47" spans="1:122" ht="132" customHeight="1" x14ac:dyDescent="0.3">
      <c r="A47" s="66">
        <v>5</v>
      </c>
      <c r="B47" s="541" t="s">
        <v>21</v>
      </c>
      <c r="C47" s="541" t="s">
        <v>76</v>
      </c>
      <c r="D47" s="151" t="s">
        <v>361</v>
      </c>
      <c r="E47" s="264" t="e">
        <f>INDEX('PY1 Data(H)'!$A$1:$CZ$258,MATCH('Unit Data from Audit Worksheet'!$A47,'PY1 Data(H)'!$A$1:$A$258,0),MATCH('Unit Data from Audit Worksheet'!$D$2,'PY1 Data(H)'!$A$1:$CZ$1,0))</f>
        <v>#N/A</v>
      </c>
      <c r="F47" s="131">
        <v>0</v>
      </c>
      <c r="G47" s="294">
        <f t="shared" si="1"/>
        <v>0</v>
      </c>
      <c r="H47" s="15"/>
      <c r="I47" s="50"/>
      <c r="J47"/>
    </row>
    <row r="48" spans="1:122" ht="93.75" customHeight="1" x14ac:dyDescent="0.3">
      <c r="A48" s="66">
        <v>380</v>
      </c>
      <c r="B48" s="541" t="s">
        <v>24</v>
      </c>
      <c r="C48" s="541" t="s">
        <v>76</v>
      </c>
      <c r="D48" s="151" t="s">
        <v>362</v>
      </c>
      <c r="E48" s="264" t="e">
        <f>INDEX('PY1 Data(H)'!$A$1:$CZ$258,MATCH('Unit Data from Audit Worksheet'!$A48,'PY1 Data(H)'!$A$1:$A$258,0),MATCH('Unit Data from Audit Worksheet'!$D$2,'PY1 Data(H)'!$A$1:$CZ$1,0))</f>
        <v>#N/A</v>
      </c>
      <c r="F48" s="131">
        <v>0</v>
      </c>
      <c r="G48" s="294">
        <f t="shared" si="1"/>
        <v>0</v>
      </c>
      <c r="H48" s="15"/>
      <c r="I48" s="50"/>
      <c r="J48"/>
    </row>
    <row r="49" spans="1:122" ht="48.75" customHeight="1" x14ac:dyDescent="0.3">
      <c r="A49" s="66">
        <v>391</v>
      </c>
      <c r="B49" s="541" t="s">
        <v>27</v>
      </c>
      <c r="C49" s="541" t="s">
        <v>76</v>
      </c>
      <c r="D49" s="65" t="s">
        <v>74</v>
      </c>
      <c r="E49" s="264" t="e">
        <f>INDEX('PY1 Data(H)'!$A$1:$CZ$258,MATCH('Unit Data from Audit Worksheet'!$A49,'PY1 Data(H)'!$A$1:$A$258,0),MATCH('Unit Data from Audit Worksheet'!$D$2,'PY1 Data(H)'!$A$1:$CZ$1,0))</f>
        <v>#N/A</v>
      </c>
      <c r="F49" s="131">
        <v>0</v>
      </c>
      <c r="G49" s="294">
        <f t="shared" si="1"/>
        <v>0</v>
      </c>
      <c r="H49" s="15"/>
      <c r="I49" s="50"/>
      <c r="J49"/>
    </row>
    <row r="50" spans="1:122" ht="62.4" customHeight="1" x14ac:dyDescent="0.3">
      <c r="A50" s="66">
        <v>7</v>
      </c>
      <c r="B50" s="541" t="s">
        <v>27</v>
      </c>
      <c r="C50" s="541" t="s">
        <v>76</v>
      </c>
      <c r="D50" s="65" t="s">
        <v>75</v>
      </c>
      <c r="E50" s="264" t="e">
        <f>INDEX('PY1 Data(H)'!$A$1:$CZ$258,MATCH('Unit Data from Audit Worksheet'!$A50,'PY1 Data(H)'!$A$1:$A$258,0),MATCH('Unit Data from Audit Worksheet'!$D$2,'PY1 Data(H)'!$A$1:$CZ$1,0))</f>
        <v>#N/A</v>
      </c>
      <c r="F50" s="131">
        <v>0</v>
      </c>
      <c r="G50" s="294">
        <f t="shared" si="1"/>
        <v>0</v>
      </c>
      <c r="H50" s="15"/>
      <c r="I50" s="50"/>
      <c r="J50"/>
    </row>
    <row r="51" spans="1:122" ht="78.75" customHeight="1" x14ac:dyDescent="0.3">
      <c r="A51" s="135">
        <v>645</v>
      </c>
      <c r="B51" s="538" t="s">
        <v>233</v>
      </c>
      <c r="C51" s="538" t="s">
        <v>76</v>
      </c>
      <c r="D51" s="482" t="s">
        <v>247</v>
      </c>
      <c r="E51" s="264" t="e">
        <f>INDEX('PY1 Data(H)'!$A$1:$CZ$258,MATCH('Unit Data from Audit Worksheet'!$A51,'PY1 Data(H)'!$A$1:$A$258,0),MATCH('Unit Data from Audit Worksheet'!$D$2,'PY1 Data(H)'!$A$1:$CZ$1,0))</f>
        <v>#N/A</v>
      </c>
      <c r="F51" s="131">
        <v>0</v>
      </c>
      <c r="G51" s="294">
        <f>IF(F51&lt;0,"Note: Number is normally positive.",)</f>
        <v>0</v>
      </c>
      <c r="H51" s="295"/>
      <c r="I51" s="296"/>
      <c r="J51"/>
    </row>
    <row r="52" spans="1:122" ht="78.75" customHeight="1" x14ac:dyDescent="0.3">
      <c r="A52" s="135">
        <v>646</v>
      </c>
      <c r="B52" s="538" t="s">
        <v>233</v>
      </c>
      <c r="C52" s="538" t="s">
        <v>76</v>
      </c>
      <c r="D52" s="134" t="s">
        <v>234</v>
      </c>
      <c r="E52" s="264" t="e">
        <f>INDEX('PY1 Data(H)'!$A$1:$CZ$258,MATCH('Unit Data from Audit Worksheet'!$A52,'PY1 Data(H)'!$A$1:$A$258,0),MATCH('Unit Data from Audit Worksheet'!$D$2,'PY1 Data(H)'!$A$1:$CZ$1,0))</f>
        <v>#N/A</v>
      </c>
      <c r="F52" s="131">
        <v>0</v>
      </c>
      <c r="G52" s="294">
        <f>IF(F52&lt;0,"Note: Number is normally positive.",)</f>
        <v>0</v>
      </c>
      <c r="H52" s="295"/>
      <c r="I52" s="296"/>
      <c r="J52"/>
    </row>
    <row r="53" spans="1:122" ht="69.599999999999994" customHeight="1" x14ac:dyDescent="0.3">
      <c r="A53" s="66">
        <v>9</v>
      </c>
      <c r="B53" s="541" t="s">
        <v>24</v>
      </c>
      <c r="C53" s="541" t="s">
        <v>76</v>
      </c>
      <c r="D53" s="274" t="s">
        <v>363</v>
      </c>
      <c r="E53" s="264" t="e">
        <f>INDEX('PY1 Data(H)'!$A$1:$CZ$258,MATCH('Unit Data from Audit Worksheet'!$A53,'PY1 Data(H)'!$A$1:$A$258,0),MATCH('Unit Data from Audit Worksheet'!$D$2,'PY1 Data(H)'!$A$1:$CZ$1,0))</f>
        <v>#N/A</v>
      </c>
      <c r="F53" s="131">
        <v>0</v>
      </c>
      <c r="G53" s="294">
        <f>IF(F44-F46-F47-F48-F53=0,,"Error: Total assets less total liabilities do not equal total fund balance. Account numbers 379-4-5-380-9= 0  The amount of the formula is in the cell to the right")</f>
        <v>0</v>
      </c>
      <c r="H53" s="297">
        <f>F44-F46-F47-F48-F53</f>
        <v>0</v>
      </c>
      <c r="I53" s="50"/>
      <c r="J53"/>
    </row>
    <row r="54" spans="1:122" s="16" customFormat="1" ht="63.75" customHeight="1" x14ac:dyDescent="0.3">
      <c r="A54" s="474">
        <v>1052</v>
      </c>
      <c r="B54" s="542" t="s">
        <v>308</v>
      </c>
      <c r="C54" s="542" t="s">
        <v>79</v>
      </c>
      <c r="D54" s="475" t="s">
        <v>961</v>
      </c>
      <c r="E54" s="476" t="s">
        <v>614</v>
      </c>
      <c r="F54" s="131">
        <v>0</v>
      </c>
      <c r="G54" s="294"/>
      <c r="H54" s="295"/>
      <c r="I54" s="296"/>
      <c r="J54" s="126"/>
      <c r="L54" s="126"/>
      <c r="N54" s="132"/>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c r="CV54" s="126"/>
      <c r="CW54" s="126"/>
      <c r="CX54" s="126"/>
      <c r="CY54" s="126"/>
      <c r="CZ54" s="126"/>
      <c r="DA54" s="126"/>
      <c r="DB54" s="126"/>
      <c r="DC54" s="126"/>
      <c r="DD54" s="126"/>
      <c r="DE54" s="126"/>
      <c r="DF54" s="126"/>
      <c r="DG54" s="126"/>
      <c r="DH54" s="126"/>
      <c r="DI54" s="126"/>
      <c r="DJ54" s="126"/>
      <c r="DK54" s="126"/>
      <c r="DL54" s="126"/>
      <c r="DM54" s="126"/>
      <c r="DN54" s="126"/>
      <c r="DO54" s="126"/>
      <c r="DP54" s="126"/>
      <c r="DQ54" s="126"/>
      <c r="DR54" s="126"/>
    </row>
    <row r="55" spans="1:122" ht="30" customHeight="1" x14ac:dyDescent="0.3">
      <c r="A55" s="66"/>
      <c r="B55" s="605" t="s">
        <v>78</v>
      </c>
      <c r="C55" s="540"/>
      <c r="D55" s="341"/>
      <c r="E55" s="342"/>
      <c r="F55" s="343"/>
      <c r="G55" s="344"/>
      <c r="H55" s="15"/>
      <c r="I55" s="50"/>
      <c r="J55"/>
    </row>
    <row r="56" spans="1:122" ht="57.75" customHeight="1" x14ac:dyDescent="0.3">
      <c r="A56" s="66">
        <v>16</v>
      </c>
      <c r="B56" s="3" t="s">
        <v>25</v>
      </c>
      <c r="C56" s="3" t="s">
        <v>79</v>
      </c>
      <c r="D56" s="65" t="s">
        <v>77</v>
      </c>
      <c r="E56" s="264" t="e">
        <f>INDEX('PY1 Data(H)'!$A$1:$CZ$258,MATCH('Unit Data from Audit Worksheet'!$A56,'PY1 Data(H)'!$A$1:$A$258,0),MATCH('Unit Data from Audit Worksheet'!$D$2,'PY1 Data(H)'!$A$1:$CZ$1,0))</f>
        <v>#N/A</v>
      </c>
      <c r="F56" s="131">
        <v>0</v>
      </c>
      <c r="G56" s="294"/>
      <c r="H56" s="15"/>
      <c r="I56" s="50"/>
      <c r="J56"/>
    </row>
    <row r="57" spans="1:122" ht="69.75" customHeight="1" x14ac:dyDescent="0.3">
      <c r="A57" s="66">
        <v>532</v>
      </c>
      <c r="B57" s="3" t="s">
        <v>21</v>
      </c>
      <c r="C57" s="3" t="s">
        <v>79</v>
      </c>
      <c r="D57" s="270" t="s">
        <v>364</v>
      </c>
      <c r="E57" s="264" t="e">
        <f>INDEX('PY1 Data(H)'!$A$1:$CZ$258,MATCH('Unit Data from Audit Worksheet'!$A57,'PY1 Data(H)'!$A$1:$A$258,0),MATCH('Unit Data from Audit Worksheet'!$D$2,'PY1 Data(H)'!$A$1:$CZ$1,0))</f>
        <v>#N/A</v>
      </c>
      <c r="F57" s="131">
        <v>0</v>
      </c>
      <c r="G57" s="294">
        <f>IF(F57&lt;0,"Error: Enter as positive.",)</f>
        <v>0</v>
      </c>
      <c r="H57" s="15"/>
      <c r="I57" s="50"/>
      <c r="J57"/>
    </row>
    <row r="58" spans="1:122" ht="66" customHeight="1" x14ac:dyDescent="0.3">
      <c r="A58" s="66">
        <v>17</v>
      </c>
      <c r="B58" s="3" t="s">
        <v>24</v>
      </c>
      <c r="C58" s="3" t="s">
        <v>79</v>
      </c>
      <c r="D58" s="65" t="s">
        <v>365</v>
      </c>
      <c r="E58" s="264" t="e">
        <f>INDEX('PY1 Data(H)'!$A$1:$CZ$258,MATCH('Unit Data from Audit Worksheet'!$A58,'PY1 Data(H)'!$A$1:$A$258,0),MATCH('Unit Data from Audit Worksheet'!$D$2,'PY1 Data(H)'!$A$1:$CZ$1,0))</f>
        <v>#N/A</v>
      </c>
      <c r="F58" s="131">
        <v>0</v>
      </c>
      <c r="G58" s="294"/>
      <c r="H58" s="15"/>
      <c r="I58" s="50"/>
      <c r="J58"/>
    </row>
    <row r="59" spans="1:122" ht="63" customHeight="1" x14ac:dyDescent="0.3">
      <c r="A59" s="66">
        <v>20</v>
      </c>
      <c r="B59" s="3" t="s">
        <v>21</v>
      </c>
      <c r="C59" s="3" t="s">
        <v>79</v>
      </c>
      <c r="D59" s="65" t="s">
        <v>366</v>
      </c>
      <c r="E59" s="264" t="e">
        <f>INDEX('PY1 Data(H)'!$A$1:$CZ$258,MATCH('Unit Data from Audit Worksheet'!$A59,'PY1 Data(H)'!$A$1:$A$258,0),MATCH('Unit Data from Audit Worksheet'!$D$2,'PY1 Data(H)'!$A$1:$CZ$1,0))</f>
        <v>#N/A</v>
      </c>
      <c r="F59" s="131">
        <v>0</v>
      </c>
      <c r="G59" s="294">
        <f>IF(F59&lt;0,"Error: Enter as positive.",)</f>
        <v>0</v>
      </c>
      <c r="H59" s="15"/>
      <c r="I59" s="50"/>
      <c r="J59"/>
    </row>
    <row r="60" spans="1:122" ht="65.400000000000006" customHeight="1" x14ac:dyDescent="0.3">
      <c r="A60" s="66">
        <v>533</v>
      </c>
      <c r="B60" s="3" t="s">
        <v>21</v>
      </c>
      <c r="C60" s="3" t="s">
        <v>79</v>
      </c>
      <c r="D60" s="270" t="s">
        <v>367</v>
      </c>
      <c r="E60" s="264" t="e">
        <f>INDEX('PY1 Data(H)'!$A$1:$CZ$258,MATCH('Unit Data from Audit Worksheet'!$A60,'PY1 Data(H)'!$A$1:$A$258,0),MATCH('Unit Data from Audit Worksheet'!$D$2,'PY1 Data(H)'!$A$1:$CZ$1,0))</f>
        <v>#N/A</v>
      </c>
      <c r="F60" s="131">
        <v>0</v>
      </c>
      <c r="G60" s="303"/>
      <c r="H60" s="15"/>
      <c r="I60" s="50"/>
      <c r="J60"/>
    </row>
    <row r="61" spans="1:122" ht="79.8" customHeight="1" x14ac:dyDescent="0.3">
      <c r="A61" s="66">
        <v>22</v>
      </c>
      <c r="B61" s="3" t="s">
        <v>24</v>
      </c>
      <c r="C61" s="3" t="s">
        <v>79</v>
      </c>
      <c r="D61" s="65" t="s">
        <v>190</v>
      </c>
      <c r="E61" s="264" t="e">
        <f>INDEX('PY1 Data(H)'!$A$1:$CZ$258,MATCH('Unit Data from Audit Worksheet'!$A61,'PY1 Data(H)'!$A$1:$A$258,0),MATCH('Unit Data from Audit Worksheet'!$D$2,'PY1 Data(H)'!$A$1:$CZ$1,0))</f>
        <v>#N/A</v>
      </c>
      <c r="F61" s="131">
        <v>0</v>
      </c>
      <c r="G61" s="303"/>
      <c r="H61" s="15"/>
      <c r="I61" s="50"/>
      <c r="J61"/>
    </row>
    <row r="62" spans="1:122" ht="72" customHeight="1" x14ac:dyDescent="0.3">
      <c r="A62" s="66">
        <v>23</v>
      </c>
      <c r="B62" s="3" t="s">
        <v>24</v>
      </c>
      <c r="C62" s="3" t="s">
        <v>79</v>
      </c>
      <c r="D62" s="274" t="s">
        <v>368</v>
      </c>
      <c r="E62" s="264" t="e">
        <f>INDEX('PY1 Data(H)'!$A$1:$CZ$258,MATCH('Unit Data from Audit Worksheet'!$A62,'PY1 Data(H)'!$A$1:$A$258,0),MATCH('Unit Data from Audit Worksheet'!$D$2,'PY1 Data(H)'!$A$1:$CZ$1,0))</f>
        <v>#N/A</v>
      </c>
      <c r="F62" s="131">
        <v>0</v>
      </c>
      <c r="G62" s="294">
        <f>IF(H62=0,,"Error: Total revenues less total expenditures do not equal total change in fund balance.  Account numbers 16-532+17-20+533+22-23=0  The amount of the formula is located in the cell to the right")</f>
        <v>0</v>
      </c>
      <c r="H62" s="297">
        <f>+F56-F57+F58-F59+F60+F61-F62</f>
        <v>0</v>
      </c>
      <c r="I62" s="50"/>
      <c r="J62"/>
    </row>
    <row r="63" spans="1:122" ht="115.5" customHeight="1" x14ac:dyDescent="0.3">
      <c r="A63" s="66">
        <v>507</v>
      </c>
      <c r="B63" s="265" t="s">
        <v>24</v>
      </c>
      <c r="C63" s="265" t="s">
        <v>79</v>
      </c>
      <c r="D63" s="274" t="s">
        <v>369</v>
      </c>
      <c r="E63" s="264" t="e">
        <f>INDEX('PY1 Data(H)'!$A$1:$CZ$258,MATCH('Unit Data from Audit Worksheet'!$A63,'PY1 Data(H)'!$A$1:$A$258,0),MATCH('Unit Data from Audit Worksheet'!$D$2,'PY1 Data(H)'!$A$1:$CZ$1,0))</f>
        <v>#N/A</v>
      </c>
      <c r="F63" s="131">
        <v>0</v>
      </c>
      <c r="G63" s="294" t="e">
        <f>IF(F53-F62-F63=E53,,"Error: Beginning Balance does not agree with our records.  (Acct# 9-23-507)= Prior Years Acct # 9 The amount of the formula is in the cell to the right")</f>
        <v>#N/A</v>
      </c>
      <c r="H63" s="297" t="e">
        <f>+F53-F62-F63-E53</f>
        <v>#N/A</v>
      </c>
      <c r="I63" s="524" t="s">
        <v>933</v>
      </c>
      <c r="J63"/>
    </row>
    <row r="64" spans="1:122" x14ac:dyDescent="0.3">
      <c r="A64" s="66"/>
      <c r="B64" s="539" t="s">
        <v>29</v>
      </c>
      <c r="C64" s="540"/>
      <c r="D64" s="340"/>
      <c r="E64" s="340"/>
      <c r="F64" s="356"/>
      <c r="G64" s="354"/>
      <c r="H64" s="15"/>
      <c r="I64" s="50"/>
      <c r="J64"/>
    </row>
    <row r="65" spans="1:1880" ht="93" customHeight="1" x14ac:dyDescent="0.3">
      <c r="A65" s="66">
        <v>512</v>
      </c>
      <c r="B65" s="187"/>
      <c r="C65" s="543" t="s">
        <v>80</v>
      </c>
      <c r="D65" s="17" t="s">
        <v>370</v>
      </c>
      <c r="E65" s="264" t="e">
        <f>INDEX('PY1 Data(H)'!$A$1:$CZ$258,MATCH('Unit Data from Audit Worksheet'!$A65,'PY1 Data(H)'!$A$1:$A$258,0),MATCH('Unit Data from Audit Worksheet'!$D$2,'PY1 Data(H)'!$A$1:$CZ$1,0))</f>
        <v>#N/A</v>
      </c>
      <c r="F65" s="130">
        <v>0</v>
      </c>
      <c r="G65" s="294">
        <f>IF(F65&lt;0,"Error: Enter as positive.",)</f>
        <v>0</v>
      </c>
      <c r="H65" s="15"/>
      <c r="I65" s="50"/>
      <c r="J65"/>
    </row>
    <row r="66" spans="1:1880" s="308" customFormat="1" ht="33" customHeight="1" x14ac:dyDescent="0.3">
      <c r="A66" s="66"/>
      <c r="B66" s="606" t="s">
        <v>230</v>
      </c>
      <c r="C66" s="544"/>
      <c r="D66" s="59"/>
      <c r="E66" s="307"/>
      <c r="F66" s="304"/>
      <c r="G66" s="293"/>
      <c r="H66" s="15"/>
      <c r="I66" s="306"/>
      <c r="J66"/>
      <c r="K66" s="16"/>
      <c r="L66"/>
      <c r="M66" s="16"/>
      <c r="N66" s="132"/>
      <c r="O66" s="16"/>
      <c r="P66" s="16"/>
      <c r="Q66" s="16"/>
      <c r="R66" s="16"/>
      <c r="S66" s="16"/>
      <c r="T66" s="16"/>
      <c r="U66" s="16"/>
      <c r="V66" s="16"/>
      <c r="W66" s="16"/>
      <c r="X66" s="1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c r="PJ66" s="16"/>
      <c r="PK66" s="16"/>
      <c r="PL66" s="16"/>
      <c r="PM66" s="16"/>
      <c r="PN66" s="16"/>
      <c r="PO66" s="16"/>
      <c r="PP66" s="16"/>
      <c r="PQ66" s="16"/>
      <c r="PR66" s="16"/>
      <c r="PS66" s="16"/>
      <c r="PT66" s="16"/>
      <c r="PU66" s="16"/>
      <c r="PV66" s="16"/>
      <c r="PW66" s="16"/>
      <c r="PX66" s="16"/>
      <c r="PY66" s="16"/>
      <c r="PZ66" s="16"/>
      <c r="QA66" s="16"/>
      <c r="QB66" s="16"/>
      <c r="QC66" s="16"/>
      <c r="QD66" s="16"/>
      <c r="QE66" s="16"/>
      <c r="QF66" s="16"/>
      <c r="QG66" s="16"/>
      <c r="QH66" s="16"/>
      <c r="QI66" s="16"/>
      <c r="QJ66" s="16"/>
      <c r="QK66" s="16"/>
      <c r="QL66" s="16"/>
      <c r="QM66" s="16"/>
      <c r="QN66" s="16"/>
      <c r="QO66" s="16"/>
      <c r="QP66" s="16"/>
      <c r="QQ66" s="16"/>
      <c r="QR66" s="16"/>
      <c r="QS66" s="16"/>
      <c r="QT66" s="16"/>
      <c r="QU66" s="16"/>
      <c r="QV66" s="16"/>
      <c r="QW66" s="16"/>
      <c r="QX66" s="16"/>
      <c r="QY66" s="16"/>
      <c r="QZ66" s="16"/>
      <c r="RA66" s="16"/>
      <c r="RB66" s="16"/>
      <c r="RC66" s="16"/>
      <c r="RD66" s="16"/>
      <c r="RE66" s="16"/>
      <c r="RF66" s="16"/>
      <c r="RG66" s="16"/>
      <c r="RH66" s="16"/>
      <c r="RI66" s="16"/>
      <c r="RJ66" s="16"/>
      <c r="RK66" s="16"/>
      <c r="RL66" s="16"/>
      <c r="RM66" s="16"/>
      <c r="RN66" s="16"/>
      <c r="RO66" s="16"/>
      <c r="RP66" s="16"/>
      <c r="RQ66" s="16"/>
      <c r="RR66" s="16"/>
      <c r="RS66" s="16"/>
      <c r="RT66" s="16"/>
      <c r="RU66" s="16"/>
      <c r="RV66" s="16"/>
      <c r="RW66" s="16"/>
      <c r="RX66" s="16"/>
      <c r="RY66" s="16"/>
      <c r="RZ66" s="16"/>
      <c r="SA66" s="16"/>
      <c r="SB66" s="16"/>
      <c r="SC66" s="16"/>
      <c r="SD66" s="16"/>
      <c r="SE66" s="16"/>
      <c r="SF66" s="16"/>
      <c r="SG66" s="16"/>
      <c r="SH66" s="16"/>
      <c r="SI66" s="16"/>
      <c r="SJ66" s="16"/>
      <c r="SK66" s="16"/>
      <c r="SL66" s="16"/>
      <c r="SM66" s="16"/>
      <c r="SN66" s="16"/>
      <c r="SO66" s="16"/>
      <c r="SP66" s="16"/>
      <c r="SQ66" s="16"/>
      <c r="SR66" s="16"/>
      <c r="SS66" s="16"/>
      <c r="ST66" s="16"/>
      <c r="SU66" s="16"/>
      <c r="SV66" s="16"/>
      <c r="SW66" s="16"/>
      <c r="SX66" s="16"/>
      <c r="SY66" s="16"/>
      <c r="SZ66" s="16"/>
      <c r="TA66" s="16"/>
      <c r="TB66" s="16"/>
      <c r="TC66" s="16"/>
      <c r="TD66" s="16"/>
      <c r="TE66" s="16"/>
      <c r="TF66" s="16"/>
      <c r="TG66" s="16"/>
      <c r="TH66" s="16"/>
      <c r="TI66" s="16"/>
      <c r="TJ66" s="16"/>
      <c r="TK66" s="16"/>
      <c r="TL66" s="16"/>
      <c r="TM66" s="16"/>
      <c r="TN66" s="16"/>
      <c r="TO66" s="16"/>
      <c r="TP66" s="16"/>
      <c r="TQ66" s="16"/>
      <c r="TR66" s="16"/>
      <c r="TS66" s="16"/>
      <c r="TT66" s="16"/>
      <c r="TU66" s="16"/>
      <c r="TV66" s="16"/>
      <c r="TW66" s="16"/>
      <c r="TX66" s="16"/>
      <c r="TY66" s="16"/>
      <c r="TZ66" s="16"/>
      <c r="UA66" s="16"/>
      <c r="UB66" s="16"/>
      <c r="UC66" s="16"/>
      <c r="UD66" s="16"/>
      <c r="UE66" s="16"/>
      <c r="UF66" s="16"/>
      <c r="UG66" s="16"/>
      <c r="UH66" s="16"/>
      <c r="UI66" s="16"/>
      <c r="UJ66" s="16"/>
      <c r="UK66" s="16"/>
      <c r="UL66" s="16"/>
      <c r="UM66" s="16"/>
      <c r="UN66" s="16"/>
      <c r="UO66" s="16"/>
      <c r="UP66" s="16"/>
      <c r="UQ66" s="16"/>
      <c r="UR66" s="16"/>
      <c r="US66" s="16"/>
      <c r="UT66" s="16"/>
      <c r="UU66" s="16"/>
      <c r="UV66" s="16"/>
      <c r="UW66" s="16"/>
      <c r="UX66" s="16"/>
      <c r="UY66" s="16"/>
      <c r="UZ66" s="16"/>
      <c r="VA66" s="16"/>
      <c r="VB66" s="16"/>
      <c r="VC66" s="16"/>
      <c r="VD66" s="16"/>
      <c r="VE66" s="16"/>
      <c r="VF66" s="16"/>
      <c r="VG66" s="16"/>
      <c r="VH66" s="16"/>
      <c r="VI66" s="16"/>
      <c r="VJ66" s="16"/>
      <c r="VK66" s="16"/>
      <c r="VL66" s="16"/>
      <c r="VM66" s="16"/>
      <c r="VN66" s="16"/>
      <c r="VO66" s="16"/>
      <c r="VP66" s="16"/>
      <c r="VQ66" s="16"/>
      <c r="VR66" s="16"/>
      <c r="VS66" s="16"/>
      <c r="VT66" s="16"/>
      <c r="VU66" s="16"/>
      <c r="VV66" s="16"/>
      <c r="VW66" s="16"/>
      <c r="VX66" s="16"/>
      <c r="VY66" s="16"/>
      <c r="VZ66" s="16"/>
      <c r="WA66" s="16"/>
      <c r="WB66" s="16"/>
      <c r="WC66" s="16"/>
      <c r="WD66" s="16"/>
      <c r="WE66" s="16"/>
      <c r="WF66" s="16"/>
      <c r="WG66" s="16"/>
      <c r="WH66" s="16"/>
      <c r="WI66" s="16"/>
      <c r="WJ66" s="16"/>
      <c r="WK66" s="16"/>
      <c r="WL66" s="16"/>
      <c r="WM66" s="16"/>
      <c r="WN66" s="16"/>
      <c r="WO66" s="16"/>
      <c r="WP66" s="16"/>
      <c r="WQ66" s="16"/>
      <c r="WR66" s="16"/>
      <c r="WS66" s="16"/>
      <c r="WT66" s="16"/>
      <c r="WU66" s="16"/>
      <c r="WV66" s="16"/>
      <c r="WW66" s="16"/>
      <c r="WX66" s="16"/>
      <c r="WY66" s="16"/>
      <c r="WZ66" s="16"/>
      <c r="XA66" s="16"/>
      <c r="XB66" s="16"/>
      <c r="XC66" s="16"/>
      <c r="XD66" s="16"/>
      <c r="XE66" s="16"/>
      <c r="XF66" s="16"/>
      <c r="XG66" s="16"/>
      <c r="XH66" s="16"/>
      <c r="XI66" s="16"/>
      <c r="XJ66" s="16"/>
      <c r="XK66" s="16"/>
      <c r="XL66" s="16"/>
      <c r="XM66" s="16"/>
      <c r="XN66" s="16"/>
      <c r="XO66" s="16"/>
      <c r="XP66" s="16"/>
      <c r="XQ66" s="16"/>
      <c r="XR66" s="16"/>
      <c r="XS66" s="16"/>
      <c r="XT66" s="16"/>
      <c r="XU66" s="16"/>
      <c r="XV66" s="16"/>
      <c r="XW66" s="16"/>
      <c r="XX66" s="16"/>
      <c r="XY66" s="16"/>
      <c r="XZ66" s="16"/>
      <c r="YA66" s="16"/>
      <c r="YB66" s="16"/>
      <c r="YC66" s="16"/>
      <c r="YD66" s="16"/>
      <c r="YE66" s="16"/>
      <c r="YF66" s="16"/>
      <c r="YG66" s="16"/>
      <c r="YH66" s="16"/>
      <c r="YI66" s="16"/>
      <c r="YJ66" s="16"/>
      <c r="YK66" s="16"/>
      <c r="YL66" s="16"/>
      <c r="YM66" s="16"/>
      <c r="YN66" s="16"/>
      <c r="YO66" s="16"/>
      <c r="YP66" s="16"/>
      <c r="YQ66" s="16"/>
      <c r="YR66" s="16"/>
      <c r="YS66" s="16"/>
      <c r="YT66" s="16"/>
      <c r="YU66" s="16"/>
      <c r="YV66" s="16"/>
      <c r="YW66" s="16"/>
      <c r="YX66" s="16"/>
      <c r="YY66" s="16"/>
      <c r="YZ66" s="16"/>
      <c r="ZA66" s="16"/>
      <c r="ZB66" s="16"/>
      <c r="ZC66" s="16"/>
      <c r="ZD66" s="16"/>
      <c r="ZE66" s="16"/>
      <c r="ZF66" s="16"/>
      <c r="ZG66" s="16"/>
      <c r="ZH66" s="16"/>
      <c r="ZI66" s="16"/>
      <c r="ZJ66" s="16"/>
      <c r="ZK66" s="16"/>
      <c r="ZL66" s="16"/>
      <c r="ZM66" s="16"/>
      <c r="ZN66" s="16"/>
      <c r="ZO66" s="16"/>
      <c r="ZP66" s="16"/>
      <c r="ZQ66" s="16"/>
      <c r="ZR66" s="16"/>
      <c r="ZS66" s="16"/>
      <c r="ZT66" s="16"/>
      <c r="ZU66" s="16"/>
      <c r="ZV66" s="16"/>
      <c r="ZW66" s="16"/>
      <c r="ZX66" s="16"/>
      <c r="ZY66" s="16"/>
      <c r="ZZ66" s="16"/>
      <c r="AAA66" s="16"/>
      <c r="AAB66" s="16"/>
      <c r="AAC66" s="16"/>
      <c r="AAD66" s="16"/>
      <c r="AAE66" s="16"/>
      <c r="AAF66" s="16"/>
      <c r="AAG66" s="16"/>
      <c r="AAH66" s="16"/>
      <c r="AAI66" s="16"/>
      <c r="AAJ66" s="16"/>
      <c r="AAK66" s="16"/>
      <c r="AAL66" s="16"/>
      <c r="AAM66" s="16"/>
      <c r="AAN66" s="16"/>
      <c r="AAO66" s="16"/>
      <c r="AAP66" s="16"/>
      <c r="AAQ66" s="16"/>
      <c r="AAR66" s="16"/>
      <c r="AAS66" s="16"/>
      <c r="AAT66" s="16"/>
      <c r="AAU66" s="16"/>
      <c r="AAV66" s="16"/>
      <c r="AAW66" s="16"/>
      <c r="AAX66" s="16"/>
      <c r="AAY66" s="16"/>
      <c r="AAZ66" s="16"/>
      <c r="ABA66" s="16"/>
      <c r="ABB66" s="16"/>
      <c r="ABC66" s="16"/>
      <c r="ABD66" s="16"/>
      <c r="ABE66" s="16"/>
      <c r="ABF66" s="16"/>
      <c r="ABG66" s="16"/>
      <c r="ABH66" s="16"/>
      <c r="ABI66" s="16"/>
      <c r="ABJ66" s="16"/>
      <c r="ABK66" s="16"/>
      <c r="ABL66" s="16"/>
      <c r="ABM66" s="16"/>
      <c r="ABN66" s="16"/>
      <c r="ABO66" s="16"/>
      <c r="ABP66" s="16"/>
      <c r="ABQ66" s="16"/>
      <c r="ABR66" s="16"/>
      <c r="ABS66" s="16"/>
      <c r="ABT66" s="16"/>
      <c r="ABU66" s="16"/>
      <c r="ABV66" s="16"/>
      <c r="ABW66" s="16"/>
      <c r="ABX66" s="16"/>
      <c r="ABY66" s="16"/>
      <c r="ABZ66" s="16"/>
      <c r="ACA66" s="16"/>
      <c r="ACB66" s="16"/>
      <c r="ACC66" s="16"/>
      <c r="ACD66" s="16"/>
      <c r="ACE66" s="16"/>
      <c r="ACF66" s="16"/>
      <c r="ACG66" s="16"/>
      <c r="ACH66" s="16"/>
      <c r="ACI66" s="16"/>
      <c r="ACJ66" s="16"/>
      <c r="ACK66" s="16"/>
      <c r="ACL66" s="16"/>
      <c r="ACM66" s="16"/>
      <c r="ACN66" s="16"/>
      <c r="ACO66" s="16"/>
      <c r="ACP66" s="16"/>
      <c r="ACQ66" s="16"/>
      <c r="ACR66" s="16"/>
      <c r="ACS66" s="16"/>
      <c r="ACT66" s="16"/>
      <c r="ACU66" s="16"/>
      <c r="ACV66" s="16"/>
      <c r="ACW66" s="16"/>
      <c r="ACX66" s="16"/>
      <c r="ACY66" s="16"/>
      <c r="ACZ66" s="16"/>
      <c r="ADA66" s="16"/>
      <c r="ADB66" s="16"/>
      <c r="ADC66" s="16"/>
      <c r="ADD66" s="16"/>
      <c r="ADE66" s="16"/>
      <c r="ADF66" s="16"/>
      <c r="ADG66" s="16"/>
      <c r="ADH66" s="16"/>
      <c r="ADI66" s="16"/>
      <c r="ADJ66" s="16"/>
      <c r="ADK66" s="16"/>
      <c r="ADL66" s="16"/>
      <c r="ADM66" s="16"/>
      <c r="ADN66" s="16"/>
      <c r="ADO66" s="16"/>
      <c r="ADP66" s="16"/>
      <c r="ADQ66" s="16"/>
      <c r="ADR66" s="16"/>
      <c r="ADS66" s="16"/>
      <c r="ADT66" s="16"/>
      <c r="ADU66" s="16"/>
      <c r="ADV66" s="16"/>
      <c r="ADW66" s="16"/>
      <c r="ADX66" s="16"/>
      <c r="ADY66" s="16"/>
      <c r="ADZ66" s="16"/>
      <c r="AEA66" s="16"/>
      <c r="AEB66" s="16"/>
      <c r="AEC66" s="16"/>
      <c r="AED66" s="16"/>
      <c r="AEE66" s="16"/>
      <c r="AEF66" s="16"/>
      <c r="AEG66" s="16"/>
      <c r="AEH66" s="16"/>
      <c r="AEI66" s="16"/>
      <c r="AEJ66" s="16"/>
      <c r="AEK66" s="16"/>
      <c r="AEL66" s="16"/>
      <c r="AEM66" s="16"/>
      <c r="AEN66" s="16"/>
      <c r="AEO66" s="16"/>
      <c r="AEP66" s="16"/>
      <c r="AEQ66" s="16"/>
      <c r="AER66" s="16"/>
      <c r="AES66" s="16"/>
      <c r="AET66" s="16"/>
      <c r="AEU66" s="16"/>
      <c r="AEV66" s="16"/>
      <c r="AEW66" s="16"/>
      <c r="AEX66" s="16"/>
      <c r="AEY66" s="16"/>
      <c r="AEZ66" s="16"/>
      <c r="AFA66" s="16"/>
      <c r="AFB66" s="16"/>
      <c r="AFC66" s="16"/>
      <c r="AFD66" s="16"/>
      <c r="AFE66" s="16"/>
      <c r="AFF66" s="16"/>
      <c r="AFG66" s="16"/>
      <c r="AFH66" s="16"/>
      <c r="AFI66" s="16"/>
      <c r="AFJ66" s="16"/>
      <c r="AFK66" s="16"/>
      <c r="AFL66" s="16"/>
      <c r="AFM66" s="16"/>
      <c r="AFN66" s="16"/>
      <c r="AFO66" s="16"/>
      <c r="AFP66" s="16"/>
      <c r="AFQ66" s="16"/>
      <c r="AFR66" s="16"/>
      <c r="AFS66" s="16"/>
      <c r="AFT66" s="16"/>
      <c r="AFU66" s="16"/>
      <c r="AFV66" s="16"/>
      <c r="AFW66" s="16"/>
      <c r="AFX66" s="16"/>
      <c r="AFY66" s="16"/>
      <c r="AFZ66" s="16"/>
      <c r="AGA66" s="16"/>
      <c r="AGB66" s="16"/>
      <c r="AGC66" s="16"/>
      <c r="AGD66" s="16"/>
      <c r="AGE66" s="16"/>
      <c r="AGF66" s="16"/>
      <c r="AGG66" s="16"/>
      <c r="AGH66" s="16"/>
      <c r="AGI66" s="16"/>
      <c r="AGJ66" s="16"/>
      <c r="AGK66" s="16"/>
      <c r="AGL66" s="16"/>
      <c r="AGM66" s="16"/>
      <c r="AGN66" s="16"/>
      <c r="AGO66" s="16"/>
      <c r="AGP66" s="16"/>
      <c r="AGQ66" s="16"/>
      <c r="AGR66" s="16"/>
      <c r="AGS66" s="16"/>
      <c r="AGT66" s="16"/>
      <c r="AGU66" s="16"/>
      <c r="AGV66" s="16"/>
      <c r="AGW66" s="16"/>
      <c r="AGX66" s="16"/>
      <c r="AGY66" s="16"/>
      <c r="AGZ66" s="16"/>
      <c r="AHA66" s="16"/>
      <c r="AHB66" s="16"/>
      <c r="AHC66" s="16"/>
      <c r="AHD66" s="16"/>
      <c r="AHE66" s="16"/>
      <c r="AHF66" s="16"/>
      <c r="AHG66" s="16"/>
      <c r="AHH66" s="16"/>
      <c r="AHI66" s="16"/>
      <c r="AHJ66" s="16"/>
      <c r="AHK66" s="16"/>
      <c r="AHL66" s="16"/>
      <c r="AHM66" s="16"/>
      <c r="AHN66" s="16"/>
      <c r="AHO66" s="16"/>
      <c r="AHP66" s="16"/>
      <c r="AHQ66" s="16"/>
      <c r="AHR66" s="16"/>
      <c r="AHS66" s="16"/>
      <c r="AHT66" s="16"/>
      <c r="AHU66" s="16"/>
      <c r="AHV66" s="16"/>
      <c r="AHW66" s="16"/>
      <c r="AHX66" s="16"/>
      <c r="AHY66" s="16"/>
      <c r="AHZ66" s="16"/>
      <c r="AIA66" s="16"/>
      <c r="AIB66" s="16"/>
      <c r="AIC66" s="16"/>
      <c r="AID66" s="16"/>
      <c r="AIE66" s="16"/>
      <c r="AIF66" s="16"/>
      <c r="AIG66" s="16"/>
      <c r="AIH66" s="16"/>
      <c r="AII66" s="16"/>
      <c r="AIJ66" s="16"/>
      <c r="AIK66" s="16"/>
      <c r="AIL66" s="16"/>
      <c r="AIM66" s="16"/>
      <c r="AIN66" s="16"/>
      <c r="AIO66" s="16"/>
      <c r="AIP66" s="16"/>
      <c r="AIQ66" s="16"/>
      <c r="AIR66" s="16"/>
      <c r="AIS66" s="16"/>
      <c r="AIT66" s="16"/>
      <c r="AIU66" s="16"/>
      <c r="AIV66" s="16"/>
      <c r="AIW66" s="16"/>
      <c r="AIX66" s="16"/>
      <c r="AIY66" s="16"/>
      <c r="AIZ66" s="16"/>
      <c r="AJA66" s="16"/>
      <c r="AJB66" s="16"/>
      <c r="AJC66" s="16"/>
      <c r="AJD66" s="16"/>
      <c r="AJE66" s="16"/>
      <c r="AJF66" s="16"/>
      <c r="AJG66" s="16"/>
      <c r="AJH66" s="16"/>
      <c r="AJI66" s="16"/>
      <c r="AJJ66" s="16"/>
      <c r="AJK66" s="16"/>
      <c r="AJL66" s="16"/>
      <c r="AJM66" s="16"/>
      <c r="AJN66" s="16"/>
      <c r="AJO66" s="16"/>
      <c r="AJP66" s="16"/>
      <c r="AJQ66" s="16"/>
      <c r="AJR66" s="16"/>
      <c r="AJS66" s="16"/>
      <c r="AJT66" s="16"/>
      <c r="AJU66" s="16"/>
      <c r="AJV66" s="16"/>
      <c r="AJW66" s="16"/>
      <c r="AJX66" s="16"/>
      <c r="AJY66" s="16"/>
      <c r="AJZ66" s="16"/>
      <c r="AKA66" s="16"/>
      <c r="AKB66" s="16"/>
      <c r="AKC66" s="16"/>
      <c r="AKD66" s="16"/>
      <c r="AKE66" s="16"/>
      <c r="AKF66" s="16"/>
      <c r="AKG66" s="16"/>
      <c r="AKH66" s="16"/>
      <c r="AKI66" s="16"/>
      <c r="AKJ66" s="16"/>
      <c r="AKK66" s="16"/>
      <c r="AKL66" s="16"/>
      <c r="AKM66" s="16"/>
      <c r="AKN66" s="16"/>
      <c r="AKO66" s="16"/>
      <c r="AKP66" s="16"/>
      <c r="AKQ66" s="16"/>
      <c r="AKR66" s="16"/>
      <c r="AKS66" s="16"/>
      <c r="AKT66" s="16"/>
      <c r="AKU66" s="16"/>
      <c r="AKV66" s="16"/>
      <c r="AKW66" s="16"/>
      <c r="AKX66" s="16"/>
      <c r="AKY66" s="16"/>
      <c r="AKZ66" s="16"/>
      <c r="ALA66" s="16"/>
      <c r="ALB66" s="16"/>
      <c r="ALC66" s="16"/>
      <c r="ALD66" s="16"/>
      <c r="ALE66" s="16"/>
      <c r="ALF66" s="16"/>
      <c r="ALG66" s="16"/>
      <c r="ALH66" s="16"/>
      <c r="ALI66" s="16"/>
      <c r="ALJ66" s="16"/>
      <c r="ALK66" s="16"/>
      <c r="ALL66" s="16"/>
      <c r="ALM66" s="16"/>
      <c r="ALN66" s="16"/>
      <c r="ALO66" s="16"/>
      <c r="ALP66" s="16"/>
      <c r="ALQ66" s="16"/>
      <c r="ALR66" s="16"/>
      <c r="ALS66" s="16"/>
      <c r="ALT66" s="16"/>
      <c r="ALU66" s="16"/>
      <c r="ALV66" s="16"/>
      <c r="ALW66" s="16"/>
      <c r="ALX66" s="16"/>
      <c r="ALY66" s="16"/>
      <c r="ALZ66" s="16"/>
      <c r="AMA66" s="16"/>
      <c r="AMB66" s="16"/>
      <c r="AMC66" s="16"/>
      <c r="AMD66" s="16"/>
      <c r="AME66" s="16"/>
      <c r="AMF66" s="16"/>
      <c r="AMG66" s="16"/>
      <c r="AMH66" s="16"/>
      <c r="AMI66" s="16"/>
      <c r="AMJ66" s="16"/>
      <c r="AMK66" s="16"/>
      <c r="AML66" s="16"/>
      <c r="AMM66" s="16"/>
      <c r="AMN66" s="16"/>
      <c r="AMO66" s="16"/>
      <c r="AMP66" s="16"/>
      <c r="AMQ66" s="16"/>
      <c r="AMR66" s="16"/>
      <c r="AMS66" s="16"/>
      <c r="AMT66" s="16"/>
      <c r="AMU66" s="16"/>
      <c r="AMV66" s="16"/>
      <c r="AMW66" s="16"/>
      <c r="AMX66" s="16"/>
      <c r="AMY66" s="16"/>
      <c r="AMZ66" s="16"/>
      <c r="ANA66" s="16"/>
      <c r="ANB66" s="16"/>
      <c r="ANC66" s="16"/>
      <c r="AND66" s="16"/>
      <c r="ANE66" s="16"/>
      <c r="ANF66" s="16"/>
      <c r="ANG66" s="16"/>
      <c r="ANH66" s="16"/>
      <c r="ANI66" s="16"/>
      <c r="ANJ66" s="16"/>
      <c r="ANK66" s="16"/>
      <c r="ANL66" s="16"/>
      <c r="ANM66" s="16"/>
      <c r="ANN66" s="16"/>
      <c r="ANO66" s="16"/>
      <c r="ANP66" s="16"/>
      <c r="ANQ66" s="16"/>
      <c r="ANR66" s="16"/>
      <c r="ANS66" s="16"/>
      <c r="ANT66" s="16"/>
      <c r="ANU66" s="16"/>
      <c r="ANV66" s="16"/>
      <c r="ANW66" s="16"/>
      <c r="ANX66" s="16"/>
      <c r="ANY66" s="16"/>
      <c r="ANZ66" s="16"/>
      <c r="AOA66" s="16"/>
      <c r="AOB66" s="16"/>
      <c r="AOC66" s="16"/>
      <c r="AOD66" s="16"/>
      <c r="AOE66" s="16"/>
      <c r="AOF66" s="16"/>
      <c r="AOG66" s="16"/>
      <c r="AOH66" s="16"/>
      <c r="AOI66" s="16"/>
      <c r="AOJ66" s="16"/>
      <c r="AOK66" s="16"/>
      <c r="AOL66" s="16"/>
      <c r="AOM66" s="16"/>
      <c r="AON66" s="16"/>
      <c r="AOO66" s="16"/>
      <c r="AOP66" s="16"/>
      <c r="AOQ66" s="16"/>
      <c r="AOR66" s="16"/>
      <c r="AOS66" s="16"/>
      <c r="AOT66" s="16"/>
      <c r="AOU66" s="16"/>
      <c r="AOV66" s="16"/>
      <c r="AOW66" s="16"/>
      <c r="AOX66" s="16"/>
      <c r="AOY66" s="16"/>
      <c r="AOZ66" s="16"/>
      <c r="APA66" s="16"/>
      <c r="APB66" s="16"/>
      <c r="APC66" s="16"/>
      <c r="APD66" s="16"/>
      <c r="APE66" s="16"/>
      <c r="APF66" s="16"/>
      <c r="APG66" s="16"/>
      <c r="APH66" s="16"/>
      <c r="API66" s="16"/>
      <c r="APJ66" s="16"/>
      <c r="APK66" s="16"/>
      <c r="APL66" s="16"/>
      <c r="APM66" s="16"/>
      <c r="APN66" s="16"/>
      <c r="APO66" s="16"/>
      <c r="APP66" s="16"/>
      <c r="APQ66" s="16"/>
      <c r="APR66" s="16"/>
      <c r="APS66" s="16"/>
      <c r="APT66" s="16"/>
      <c r="APU66" s="16"/>
      <c r="APV66" s="16"/>
      <c r="APW66" s="16"/>
      <c r="APX66" s="16"/>
      <c r="APY66" s="16"/>
      <c r="APZ66" s="16"/>
      <c r="AQA66" s="16"/>
      <c r="AQB66" s="16"/>
      <c r="AQC66" s="16"/>
      <c r="AQD66" s="16"/>
      <c r="AQE66" s="16"/>
      <c r="AQF66" s="16"/>
      <c r="AQG66" s="16"/>
      <c r="AQH66" s="16"/>
      <c r="AQI66" s="16"/>
      <c r="AQJ66" s="16"/>
      <c r="AQK66" s="16"/>
      <c r="AQL66" s="16"/>
      <c r="AQM66" s="16"/>
      <c r="AQN66" s="16"/>
      <c r="AQO66" s="16"/>
      <c r="AQP66" s="16"/>
      <c r="AQQ66" s="16"/>
      <c r="AQR66" s="16"/>
      <c r="AQS66" s="16"/>
      <c r="AQT66" s="16"/>
      <c r="AQU66" s="16"/>
      <c r="AQV66" s="16"/>
      <c r="AQW66" s="16"/>
      <c r="AQX66" s="16"/>
      <c r="AQY66" s="16"/>
      <c r="AQZ66" s="16"/>
      <c r="ARA66" s="16"/>
      <c r="ARB66" s="16"/>
      <c r="ARC66" s="16"/>
      <c r="ARD66" s="16"/>
      <c r="ARE66" s="16"/>
      <c r="ARF66" s="16"/>
      <c r="ARG66" s="16"/>
      <c r="ARH66" s="16"/>
      <c r="ARI66" s="16"/>
      <c r="ARJ66" s="16"/>
      <c r="ARK66" s="16"/>
      <c r="ARL66" s="16"/>
      <c r="ARM66" s="16"/>
      <c r="ARN66" s="16"/>
      <c r="ARO66" s="16"/>
      <c r="ARP66" s="16"/>
      <c r="ARQ66" s="16"/>
      <c r="ARR66" s="16"/>
      <c r="ARS66" s="16"/>
      <c r="ART66" s="16"/>
      <c r="ARU66" s="16"/>
      <c r="ARV66" s="16"/>
      <c r="ARW66" s="16"/>
      <c r="ARX66" s="16"/>
      <c r="ARY66" s="16"/>
      <c r="ARZ66" s="16"/>
      <c r="ASA66" s="16"/>
      <c r="ASB66" s="16"/>
      <c r="ASC66" s="16"/>
      <c r="ASD66" s="16"/>
      <c r="ASE66" s="16"/>
      <c r="ASF66" s="16"/>
      <c r="ASG66" s="16"/>
      <c r="ASH66" s="16"/>
      <c r="ASI66" s="16"/>
      <c r="ASJ66" s="16"/>
      <c r="ASK66" s="16"/>
      <c r="ASL66" s="16"/>
      <c r="ASM66" s="16"/>
      <c r="ASN66" s="16"/>
      <c r="ASO66" s="16"/>
      <c r="ASP66" s="16"/>
      <c r="ASQ66" s="16"/>
      <c r="ASR66" s="16"/>
      <c r="ASS66" s="16"/>
      <c r="AST66" s="16"/>
      <c r="ASU66" s="16"/>
      <c r="ASV66" s="16"/>
      <c r="ASW66" s="16"/>
      <c r="ASX66" s="16"/>
      <c r="ASY66" s="16"/>
      <c r="ASZ66" s="16"/>
      <c r="ATA66" s="16"/>
      <c r="ATB66" s="16"/>
      <c r="ATC66" s="16"/>
      <c r="ATD66" s="16"/>
      <c r="ATE66" s="16"/>
      <c r="ATF66" s="16"/>
      <c r="ATG66" s="16"/>
      <c r="ATH66" s="16"/>
      <c r="ATI66" s="16"/>
      <c r="ATJ66" s="16"/>
      <c r="ATK66" s="16"/>
      <c r="ATL66" s="16"/>
      <c r="ATM66" s="16"/>
      <c r="ATN66" s="16"/>
      <c r="ATO66" s="16"/>
      <c r="ATP66" s="16"/>
      <c r="ATQ66" s="16"/>
      <c r="ATR66" s="16"/>
      <c r="ATS66" s="16"/>
      <c r="ATT66" s="16"/>
      <c r="ATU66" s="16"/>
      <c r="ATV66" s="16"/>
      <c r="ATW66" s="16"/>
      <c r="ATX66" s="16"/>
      <c r="ATY66" s="16"/>
      <c r="ATZ66" s="16"/>
      <c r="AUA66" s="16"/>
      <c r="AUB66" s="16"/>
      <c r="AUC66" s="16"/>
      <c r="AUD66" s="16"/>
      <c r="AUE66" s="16"/>
      <c r="AUF66" s="16"/>
      <c r="AUG66" s="16"/>
      <c r="AUH66" s="16"/>
      <c r="AUI66" s="16"/>
      <c r="AUJ66" s="16"/>
      <c r="AUK66" s="16"/>
      <c r="AUL66" s="16"/>
      <c r="AUM66" s="16"/>
      <c r="AUN66" s="16"/>
      <c r="AUO66" s="16"/>
      <c r="AUP66" s="16"/>
      <c r="AUQ66" s="16"/>
      <c r="AUR66" s="16"/>
      <c r="AUS66" s="16"/>
      <c r="AUT66" s="16"/>
      <c r="AUU66" s="16"/>
      <c r="AUV66" s="16"/>
      <c r="AUW66" s="16"/>
      <c r="AUX66" s="16"/>
      <c r="AUY66" s="16"/>
      <c r="AUZ66" s="16"/>
      <c r="AVA66" s="16"/>
      <c r="AVB66" s="16"/>
      <c r="AVC66" s="16"/>
      <c r="AVD66" s="16"/>
      <c r="AVE66" s="16"/>
      <c r="AVF66" s="16"/>
      <c r="AVG66" s="16"/>
      <c r="AVH66" s="16"/>
      <c r="AVI66" s="16"/>
      <c r="AVJ66" s="16"/>
      <c r="AVK66" s="16"/>
      <c r="AVL66" s="16"/>
      <c r="AVM66" s="16"/>
      <c r="AVN66" s="16"/>
      <c r="AVO66" s="16"/>
      <c r="AVP66" s="16"/>
      <c r="AVQ66" s="16"/>
      <c r="AVR66" s="16"/>
      <c r="AVS66" s="16"/>
      <c r="AVT66" s="16"/>
      <c r="AVU66" s="16"/>
      <c r="AVV66" s="16"/>
      <c r="AVW66" s="16"/>
      <c r="AVX66" s="16"/>
      <c r="AVY66" s="16"/>
      <c r="AVZ66" s="16"/>
      <c r="AWA66" s="16"/>
      <c r="AWB66" s="16"/>
      <c r="AWC66" s="16"/>
      <c r="AWD66" s="16"/>
      <c r="AWE66" s="16"/>
      <c r="AWF66" s="16"/>
      <c r="AWG66" s="16"/>
      <c r="AWH66" s="16"/>
      <c r="AWI66" s="16"/>
      <c r="AWJ66" s="16"/>
      <c r="AWK66" s="16"/>
      <c r="AWL66" s="16"/>
      <c r="AWM66" s="16"/>
      <c r="AWN66" s="16"/>
      <c r="AWO66" s="16"/>
      <c r="AWP66" s="16"/>
      <c r="AWQ66" s="16"/>
      <c r="AWR66" s="16"/>
      <c r="AWS66" s="16"/>
      <c r="AWT66" s="16"/>
      <c r="AWU66" s="16"/>
      <c r="AWV66" s="16"/>
      <c r="AWW66" s="16"/>
      <c r="AWX66" s="16"/>
      <c r="AWY66" s="16"/>
      <c r="AWZ66" s="16"/>
      <c r="AXA66" s="16"/>
      <c r="AXB66" s="16"/>
      <c r="AXC66" s="16"/>
      <c r="AXD66" s="16"/>
      <c r="AXE66" s="16"/>
      <c r="AXF66" s="16"/>
      <c r="AXG66" s="16"/>
      <c r="AXH66" s="16"/>
      <c r="AXI66" s="16"/>
      <c r="AXJ66" s="16"/>
      <c r="AXK66" s="16"/>
      <c r="AXL66" s="16"/>
      <c r="AXM66" s="16"/>
      <c r="AXN66" s="16"/>
      <c r="AXO66" s="16"/>
      <c r="AXP66" s="16"/>
      <c r="AXQ66" s="16"/>
      <c r="AXR66" s="16"/>
      <c r="AXS66" s="16"/>
      <c r="AXT66" s="16"/>
      <c r="AXU66" s="16"/>
      <c r="AXV66" s="16"/>
      <c r="AXW66" s="16"/>
      <c r="AXX66" s="16"/>
      <c r="AXY66" s="16"/>
      <c r="AXZ66" s="16"/>
      <c r="AYA66" s="16"/>
      <c r="AYB66" s="16"/>
      <c r="AYC66" s="16"/>
      <c r="AYD66" s="16"/>
      <c r="AYE66" s="16"/>
      <c r="AYF66" s="16"/>
      <c r="AYG66" s="16"/>
      <c r="AYH66" s="16"/>
      <c r="AYI66" s="16"/>
      <c r="AYJ66" s="16"/>
      <c r="AYK66" s="16"/>
      <c r="AYL66" s="16"/>
      <c r="AYM66" s="16"/>
      <c r="AYN66" s="16"/>
      <c r="AYO66" s="16"/>
      <c r="AYP66" s="16"/>
      <c r="AYQ66" s="16"/>
      <c r="AYR66" s="16"/>
      <c r="AYS66" s="16"/>
      <c r="AYT66" s="16"/>
      <c r="AYU66" s="16"/>
      <c r="AYV66" s="16"/>
      <c r="AYW66" s="16"/>
      <c r="AYX66" s="16"/>
      <c r="AYY66" s="16"/>
      <c r="AYZ66" s="16"/>
      <c r="AZA66" s="16"/>
      <c r="AZB66" s="16"/>
      <c r="AZC66" s="16"/>
      <c r="AZD66" s="16"/>
      <c r="AZE66" s="16"/>
      <c r="AZF66" s="16"/>
      <c r="AZG66" s="16"/>
      <c r="AZH66" s="16"/>
      <c r="AZI66" s="16"/>
      <c r="AZJ66" s="16"/>
      <c r="AZK66" s="16"/>
      <c r="AZL66" s="16"/>
      <c r="AZM66" s="16"/>
      <c r="AZN66" s="16"/>
      <c r="AZO66" s="16"/>
      <c r="AZP66" s="16"/>
      <c r="AZQ66" s="16"/>
      <c r="AZR66" s="16"/>
      <c r="AZS66" s="16"/>
      <c r="AZT66" s="16"/>
      <c r="AZU66" s="16"/>
      <c r="AZV66" s="16"/>
      <c r="AZW66" s="16"/>
      <c r="AZX66" s="16"/>
      <c r="AZY66" s="16"/>
      <c r="AZZ66" s="16"/>
      <c r="BAA66" s="16"/>
      <c r="BAB66" s="16"/>
      <c r="BAC66" s="16"/>
      <c r="BAD66" s="16"/>
      <c r="BAE66" s="16"/>
      <c r="BAF66" s="16"/>
      <c r="BAG66" s="16"/>
      <c r="BAH66" s="16"/>
      <c r="BAI66" s="16"/>
      <c r="BAJ66" s="16"/>
      <c r="BAK66" s="16"/>
      <c r="BAL66" s="16"/>
      <c r="BAM66" s="16"/>
      <c r="BAN66" s="16"/>
      <c r="BAO66" s="16"/>
      <c r="BAP66" s="16"/>
      <c r="BAQ66" s="16"/>
      <c r="BAR66" s="16"/>
      <c r="BAS66" s="16"/>
      <c r="BAT66" s="16"/>
      <c r="BAU66" s="16"/>
      <c r="BAV66" s="16"/>
      <c r="BAW66" s="16"/>
      <c r="BAX66" s="16"/>
      <c r="BAY66" s="16"/>
      <c r="BAZ66" s="16"/>
      <c r="BBA66" s="16"/>
      <c r="BBB66" s="16"/>
      <c r="BBC66" s="16"/>
      <c r="BBD66" s="16"/>
      <c r="BBE66" s="16"/>
      <c r="BBF66" s="16"/>
      <c r="BBG66" s="16"/>
      <c r="BBH66" s="16"/>
      <c r="BBI66" s="16"/>
      <c r="BBJ66" s="16"/>
      <c r="BBK66" s="16"/>
      <c r="BBL66" s="16"/>
      <c r="BBM66" s="16"/>
      <c r="BBN66" s="16"/>
      <c r="BBO66" s="16"/>
      <c r="BBP66" s="16"/>
      <c r="BBQ66" s="16"/>
      <c r="BBR66" s="16"/>
      <c r="BBS66" s="16"/>
      <c r="BBT66" s="16"/>
      <c r="BBU66" s="16"/>
      <c r="BBV66" s="16"/>
      <c r="BBW66" s="16"/>
      <c r="BBX66" s="16"/>
      <c r="BBY66" s="16"/>
      <c r="BBZ66" s="16"/>
      <c r="BCA66" s="16"/>
      <c r="BCB66" s="16"/>
      <c r="BCC66" s="16"/>
      <c r="BCD66" s="16"/>
      <c r="BCE66" s="16"/>
      <c r="BCF66" s="16"/>
      <c r="BCG66" s="16"/>
      <c r="BCH66" s="16"/>
      <c r="BCI66" s="16"/>
      <c r="BCJ66" s="16"/>
      <c r="BCK66" s="16"/>
      <c r="BCL66" s="16"/>
      <c r="BCM66" s="16"/>
      <c r="BCN66" s="16"/>
      <c r="BCO66" s="16"/>
      <c r="BCP66" s="16"/>
      <c r="BCQ66" s="16"/>
      <c r="BCR66" s="16"/>
      <c r="BCS66" s="16"/>
      <c r="BCT66" s="16"/>
      <c r="BCU66" s="16"/>
      <c r="BCV66" s="16"/>
      <c r="BCW66" s="16"/>
      <c r="BCX66" s="16"/>
      <c r="BCY66" s="16"/>
      <c r="BCZ66" s="16"/>
      <c r="BDA66" s="16"/>
      <c r="BDB66" s="16"/>
      <c r="BDC66" s="16"/>
      <c r="BDD66" s="16"/>
      <c r="BDE66" s="16"/>
      <c r="BDF66" s="16"/>
      <c r="BDG66" s="16"/>
      <c r="BDH66" s="16"/>
      <c r="BDI66" s="16"/>
      <c r="BDJ66" s="16"/>
      <c r="BDK66" s="16"/>
      <c r="BDL66" s="16"/>
      <c r="BDM66" s="16"/>
      <c r="BDN66" s="16"/>
      <c r="BDO66" s="16"/>
      <c r="BDP66" s="16"/>
      <c r="BDQ66" s="16"/>
      <c r="BDR66" s="16"/>
      <c r="BDS66" s="16"/>
      <c r="BDT66" s="16"/>
      <c r="BDU66" s="16"/>
      <c r="BDV66" s="16"/>
      <c r="BDW66" s="16"/>
      <c r="BDX66" s="16"/>
      <c r="BDY66" s="16"/>
      <c r="BDZ66" s="16"/>
      <c r="BEA66" s="16"/>
      <c r="BEB66" s="16"/>
      <c r="BEC66" s="16"/>
      <c r="BED66" s="16"/>
      <c r="BEE66" s="16"/>
      <c r="BEF66" s="16"/>
      <c r="BEG66" s="16"/>
      <c r="BEH66" s="16"/>
      <c r="BEI66" s="16"/>
      <c r="BEJ66" s="16"/>
      <c r="BEK66" s="16"/>
      <c r="BEL66" s="16"/>
      <c r="BEM66" s="16"/>
      <c r="BEN66" s="16"/>
      <c r="BEO66" s="16"/>
      <c r="BEP66" s="16"/>
      <c r="BEQ66" s="16"/>
      <c r="BER66" s="16"/>
      <c r="BES66" s="16"/>
      <c r="BET66" s="16"/>
      <c r="BEU66" s="16"/>
      <c r="BEV66" s="16"/>
      <c r="BEW66" s="16"/>
      <c r="BEX66" s="16"/>
      <c r="BEY66" s="16"/>
      <c r="BEZ66" s="16"/>
      <c r="BFA66" s="16"/>
      <c r="BFB66" s="16"/>
      <c r="BFC66" s="16"/>
      <c r="BFD66" s="16"/>
      <c r="BFE66" s="16"/>
      <c r="BFF66" s="16"/>
      <c r="BFG66" s="16"/>
      <c r="BFH66" s="16"/>
      <c r="BFI66" s="16"/>
      <c r="BFJ66" s="16"/>
      <c r="BFK66" s="16"/>
      <c r="BFL66" s="16"/>
      <c r="BFM66" s="16"/>
      <c r="BFN66" s="16"/>
      <c r="BFO66" s="16"/>
      <c r="BFP66" s="16"/>
      <c r="BFQ66" s="16"/>
      <c r="BFR66" s="16"/>
      <c r="BFS66" s="16"/>
      <c r="BFT66" s="16"/>
      <c r="BFU66" s="16"/>
      <c r="BFV66" s="16"/>
      <c r="BFW66" s="16"/>
      <c r="BFX66" s="16"/>
      <c r="BFY66" s="16"/>
      <c r="BFZ66" s="16"/>
      <c r="BGA66" s="16"/>
      <c r="BGB66" s="16"/>
      <c r="BGC66" s="16"/>
      <c r="BGD66" s="16"/>
      <c r="BGE66" s="16"/>
      <c r="BGF66" s="16"/>
      <c r="BGG66" s="16"/>
      <c r="BGH66" s="16"/>
      <c r="BGI66" s="16"/>
      <c r="BGJ66" s="16"/>
      <c r="BGK66" s="16"/>
      <c r="BGL66" s="16"/>
      <c r="BGM66" s="16"/>
      <c r="BGN66" s="16"/>
      <c r="BGO66" s="16"/>
      <c r="BGP66" s="16"/>
      <c r="BGQ66" s="16"/>
      <c r="BGR66" s="16"/>
      <c r="BGS66" s="16"/>
      <c r="BGT66" s="16"/>
      <c r="BGU66" s="16"/>
      <c r="BGV66" s="16"/>
      <c r="BGW66" s="16"/>
      <c r="BGX66" s="16"/>
      <c r="BGY66" s="16"/>
      <c r="BGZ66" s="16"/>
      <c r="BHA66" s="16"/>
      <c r="BHB66" s="16"/>
      <c r="BHC66" s="16"/>
      <c r="BHD66" s="16"/>
      <c r="BHE66" s="16"/>
      <c r="BHF66" s="16"/>
      <c r="BHG66" s="16"/>
      <c r="BHH66" s="16"/>
      <c r="BHI66" s="16"/>
      <c r="BHJ66" s="16"/>
      <c r="BHK66" s="16"/>
      <c r="BHL66" s="16"/>
      <c r="BHM66" s="16"/>
      <c r="BHN66" s="16"/>
      <c r="BHO66" s="16"/>
      <c r="BHP66" s="16"/>
      <c r="BHQ66" s="16"/>
      <c r="BHR66" s="16"/>
      <c r="BHS66" s="16"/>
      <c r="BHT66" s="16"/>
      <c r="BHU66" s="16"/>
      <c r="BHV66" s="16"/>
      <c r="BHW66" s="16"/>
      <c r="BHX66" s="16"/>
      <c r="BHY66" s="16"/>
      <c r="BHZ66" s="16"/>
      <c r="BIA66" s="16"/>
      <c r="BIB66" s="16"/>
      <c r="BIC66" s="16"/>
      <c r="BID66" s="16"/>
      <c r="BIE66" s="16"/>
      <c r="BIF66" s="16"/>
      <c r="BIG66" s="16"/>
      <c r="BIH66" s="16"/>
      <c r="BII66" s="16"/>
      <c r="BIJ66" s="16"/>
      <c r="BIK66" s="16"/>
      <c r="BIL66" s="16"/>
      <c r="BIM66" s="16"/>
      <c r="BIN66" s="16"/>
      <c r="BIO66" s="16"/>
      <c r="BIP66" s="16"/>
      <c r="BIQ66" s="16"/>
      <c r="BIR66" s="16"/>
      <c r="BIS66" s="16"/>
      <c r="BIT66" s="16"/>
      <c r="BIU66" s="16"/>
      <c r="BIV66" s="16"/>
      <c r="BIW66" s="16"/>
      <c r="BIX66" s="16"/>
      <c r="BIY66" s="16"/>
      <c r="BIZ66" s="16"/>
      <c r="BJA66" s="16"/>
      <c r="BJB66" s="16"/>
      <c r="BJC66" s="16"/>
      <c r="BJD66" s="16"/>
      <c r="BJE66" s="16"/>
      <c r="BJF66" s="16"/>
      <c r="BJG66" s="16"/>
      <c r="BJH66" s="16"/>
      <c r="BJI66" s="16"/>
      <c r="BJJ66" s="16"/>
      <c r="BJK66" s="16"/>
      <c r="BJL66" s="16"/>
      <c r="BJM66" s="16"/>
      <c r="BJN66" s="16"/>
      <c r="BJO66" s="16"/>
      <c r="BJP66" s="16"/>
      <c r="BJQ66" s="16"/>
      <c r="BJR66" s="16"/>
      <c r="BJS66" s="16"/>
      <c r="BJT66" s="16"/>
      <c r="BJU66" s="16"/>
      <c r="BJV66" s="16"/>
      <c r="BJW66" s="16"/>
      <c r="BJX66" s="16"/>
      <c r="BJY66" s="16"/>
      <c r="BJZ66" s="16"/>
      <c r="BKA66" s="16"/>
      <c r="BKB66" s="16"/>
      <c r="BKC66" s="16"/>
      <c r="BKD66" s="16"/>
      <c r="BKE66" s="16"/>
      <c r="BKF66" s="16"/>
      <c r="BKG66" s="16"/>
      <c r="BKH66" s="16"/>
      <c r="BKI66" s="16"/>
      <c r="BKJ66" s="16"/>
      <c r="BKK66" s="16"/>
      <c r="BKL66" s="16"/>
      <c r="BKM66" s="16"/>
      <c r="BKN66" s="16"/>
      <c r="BKO66" s="16"/>
      <c r="BKP66" s="16"/>
      <c r="BKQ66" s="16"/>
      <c r="BKR66" s="16"/>
      <c r="BKS66" s="16"/>
      <c r="BKT66" s="16"/>
      <c r="BKU66" s="16"/>
      <c r="BKV66" s="16"/>
      <c r="BKW66" s="16"/>
      <c r="BKX66" s="16"/>
      <c r="BKY66" s="16"/>
      <c r="BKZ66" s="16"/>
      <c r="BLA66" s="16"/>
      <c r="BLB66" s="16"/>
      <c r="BLC66" s="16"/>
      <c r="BLD66" s="16"/>
      <c r="BLE66" s="16"/>
      <c r="BLF66" s="16"/>
      <c r="BLG66" s="16"/>
      <c r="BLH66" s="16"/>
      <c r="BLI66" s="16"/>
      <c r="BLJ66" s="16"/>
      <c r="BLK66" s="16"/>
      <c r="BLL66" s="16"/>
      <c r="BLM66" s="16"/>
      <c r="BLN66" s="16"/>
      <c r="BLO66" s="16"/>
      <c r="BLP66" s="16"/>
      <c r="BLQ66" s="16"/>
      <c r="BLR66" s="16"/>
      <c r="BLS66" s="16"/>
      <c r="BLT66" s="16"/>
      <c r="BLU66" s="16"/>
      <c r="BLV66" s="16"/>
      <c r="BLW66" s="16"/>
      <c r="BLX66" s="16"/>
      <c r="BLY66" s="16"/>
      <c r="BLZ66" s="16"/>
      <c r="BMA66" s="16"/>
      <c r="BMB66" s="16"/>
      <c r="BMC66" s="16"/>
      <c r="BMD66" s="16"/>
      <c r="BME66" s="16"/>
      <c r="BMF66" s="16"/>
      <c r="BMG66" s="16"/>
      <c r="BMH66" s="16"/>
      <c r="BMI66" s="16"/>
      <c r="BMJ66" s="16"/>
      <c r="BMK66" s="16"/>
      <c r="BML66" s="16"/>
      <c r="BMM66" s="16"/>
      <c r="BMN66" s="16"/>
      <c r="BMO66" s="16"/>
      <c r="BMP66" s="16"/>
      <c r="BMQ66" s="16"/>
      <c r="BMR66" s="16"/>
      <c r="BMS66" s="16"/>
      <c r="BMT66" s="16"/>
      <c r="BMU66" s="16"/>
      <c r="BMV66" s="16"/>
      <c r="BMW66" s="16"/>
      <c r="BMX66" s="16"/>
      <c r="BMY66" s="16"/>
      <c r="BMZ66" s="16"/>
      <c r="BNA66" s="16"/>
      <c r="BNB66" s="16"/>
      <c r="BNC66" s="16"/>
      <c r="BND66" s="16"/>
      <c r="BNE66" s="16"/>
      <c r="BNF66" s="16"/>
      <c r="BNG66" s="16"/>
      <c r="BNH66" s="16"/>
      <c r="BNI66" s="16"/>
      <c r="BNJ66" s="16"/>
      <c r="BNK66" s="16"/>
      <c r="BNL66" s="16"/>
      <c r="BNM66" s="16"/>
      <c r="BNN66" s="16"/>
      <c r="BNO66" s="16"/>
      <c r="BNP66" s="16"/>
      <c r="BNQ66" s="16"/>
      <c r="BNR66" s="16"/>
      <c r="BNS66" s="16"/>
      <c r="BNT66" s="16"/>
      <c r="BNU66" s="16"/>
      <c r="BNV66" s="16"/>
      <c r="BNW66" s="16"/>
      <c r="BNX66" s="16"/>
      <c r="BNY66" s="16"/>
      <c r="BNZ66" s="16"/>
      <c r="BOA66" s="16"/>
      <c r="BOB66" s="16"/>
      <c r="BOC66" s="16"/>
      <c r="BOD66" s="16"/>
      <c r="BOE66" s="16"/>
      <c r="BOF66" s="16"/>
      <c r="BOG66" s="16"/>
      <c r="BOH66" s="16"/>
      <c r="BOI66" s="16"/>
      <c r="BOJ66" s="16"/>
      <c r="BOK66" s="16"/>
      <c r="BOL66" s="16"/>
      <c r="BOM66" s="16"/>
      <c r="BON66" s="16"/>
      <c r="BOO66" s="16"/>
      <c r="BOP66" s="16"/>
      <c r="BOQ66" s="16"/>
      <c r="BOR66" s="16"/>
      <c r="BOS66" s="16"/>
      <c r="BOT66" s="16"/>
      <c r="BOU66" s="16"/>
      <c r="BOV66" s="16"/>
      <c r="BOW66" s="16"/>
      <c r="BOX66" s="16"/>
      <c r="BOY66" s="16"/>
      <c r="BOZ66" s="16"/>
      <c r="BPA66" s="16"/>
      <c r="BPB66" s="16"/>
      <c r="BPC66" s="16"/>
      <c r="BPD66" s="16"/>
      <c r="BPE66" s="16"/>
      <c r="BPF66" s="16"/>
      <c r="BPG66" s="16"/>
      <c r="BPH66" s="16"/>
      <c r="BPI66" s="16"/>
      <c r="BPJ66" s="16"/>
      <c r="BPK66" s="16"/>
      <c r="BPL66" s="16"/>
      <c r="BPM66" s="16"/>
      <c r="BPN66" s="16"/>
      <c r="BPO66" s="16"/>
      <c r="BPP66" s="16"/>
      <c r="BPQ66" s="16"/>
      <c r="BPR66" s="16"/>
      <c r="BPS66" s="16"/>
      <c r="BPT66" s="16"/>
      <c r="BPU66" s="16"/>
      <c r="BPV66" s="16"/>
      <c r="BPW66" s="16"/>
      <c r="BPX66" s="16"/>
      <c r="BPY66" s="16"/>
      <c r="BPZ66" s="16"/>
      <c r="BQA66" s="16"/>
      <c r="BQB66" s="16"/>
      <c r="BQC66" s="16"/>
      <c r="BQD66" s="16"/>
      <c r="BQE66" s="16"/>
      <c r="BQF66" s="16"/>
      <c r="BQG66" s="16"/>
      <c r="BQH66" s="16"/>
      <c r="BQI66" s="16"/>
      <c r="BQJ66" s="16"/>
      <c r="BQK66" s="16"/>
      <c r="BQL66" s="16"/>
      <c r="BQM66" s="16"/>
      <c r="BQN66" s="16"/>
      <c r="BQO66" s="16"/>
      <c r="BQP66" s="16"/>
      <c r="BQQ66" s="16"/>
      <c r="BQR66" s="16"/>
      <c r="BQS66" s="16"/>
      <c r="BQT66" s="16"/>
      <c r="BQU66" s="16"/>
      <c r="BQV66" s="16"/>
      <c r="BQW66" s="16"/>
      <c r="BQX66" s="16"/>
      <c r="BQY66" s="16"/>
      <c r="BQZ66" s="16"/>
      <c r="BRA66" s="16"/>
      <c r="BRB66" s="16"/>
      <c r="BRC66" s="16"/>
      <c r="BRD66" s="16"/>
      <c r="BRE66" s="16"/>
      <c r="BRF66" s="16"/>
      <c r="BRG66" s="16"/>
      <c r="BRH66" s="16"/>
      <c r="BRI66" s="16"/>
      <c r="BRJ66" s="16"/>
      <c r="BRK66" s="16"/>
      <c r="BRL66" s="16"/>
      <c r="BRM66" s="16"/>
      <c r="BRN66" s="16"/>
      <c r="BRO66" s="16"/>
      <c r="BRP66" s="16"/>
      <c r="BRQ66" s="16"/>
      <c r="BRR66" s="16"/>
      <c r="BRS66" s="16"/>
      <c r="BRT66" s="16"/>
      <c r="BRU66" s="16"/>
      <c r="BRV66" s="16"/>
      <c r="BRW66" s="16"/>
      <c r="BRX66" s="16"/>
      <c r="BRY66" s="16"/>
      <c r="BRZ66" s="16"/>
      <c r="BSA66" s="16"/>
      <c r="BSB66" s="16"/>
      <c r="BSC66" s="16"/>
      <c r="BSD66" s="16"/>
      <c r="BSE66" s="16"/>
      <c r="BSF66" s="16"/>
      <c r="BSG66" s="16"/>
      <c r="BSH66" s="16"/>
      <c r="BSI66" s="16"/>
      <c r="BSJ66" s="16"/>
      <c r="BSK66" s="16"/>
      <c r="BSL66" s="16"/>
      <c r="BSM66" s="16"/>
      <c r="BSN66" s="16"/>
      <c r="BSO66" s="16"/>
      <c r="BSP66" s="16"/>
      <c r="BSQ66" s="16"/>
      <c r="BSR66" s="16"/>
      <c r="BSS66" s="16"/>
      <c r="BST66" s="16"/>
      <c r="BSU66" s="16"/>
      <c r="BSV66" s="16"/>
      <c r="BSW66" s="16"/>
      <c r="BSX66" s="16"/>
      <c r="BSY66" s="16"/>
      <c r="BSZ66" s="16"/>
      <c r="BTA66" s="16"/>
      <c r="BTB66" s="16"/>
      <c r="BTC66" s="16"/>
      <c r="BTD66" s="16"/>
      <c r="BTE66" s="16"/>
      <c r="BTF66" s="16"/>
      <c r="BTG66" s="16"/>
      <c r="BTH66" s="16"/>
    </row>
    <row r="67" spans="1:1880" s="308" customFormat="1" ht="105" customHeight="1" x14ac:dyDescent="0.3">
      <c r="A67" s="78">
        <v>622</v>
      </c>
      <c r="B67" s="545" t="s">
        <v>213</v>
      </c>
      <c r="C67" s="546" t="s">
        <v>229</v>
      </c>
      <c r="D67" s="78" t="s">
        <v>334</v>
      </c>
      <c r="E67" s="264" t="e">
        <f>INDEX('PY1 Data(H)'!$A$1:$CZ$258,MATCH('Unit Data from Audit Worksheet'!$A67,'PY1 Data(H)'!$A$1:$A$258,0),MATCH('Unit Data from Audit Worksheet'!$D$2,'PY1 Data(H)'!$A$1:$CZ$1,0))</f>
        <v>#N/A</v>
      </c>
      <c r="F67" s="130">
        <v>0</v>
      </c>
      <c r="G67" s="294"/>
      <c r="H67" s="15"/>
      <c r="I67" s="306"/>
      <c r="J67"/>
      <c r="K67" s="16"/>
      <c r="L67"/>
      <c r="M67" s="16"/>
      <c r="N67" s="132"/>
      <c r="O67" s="16"/>
      <c r="P67" s="16"/>
      <c r="Q67" s="16"/>
      <c r="R67" s="16"/>
      <c r="S67" s="16"/>
      <c r="T67" s="16"/>
      <c r="U67" s="16"/>
      <c r="V67" s="16"/>
      <c r="W67" s="16"/>
      <c r="X67" s="16"/>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c r="NZ67" s="16"/>
      <c r="OA67" s="16"/>
      <c r="OB67" s="16"/>
      <c r="OC67" s="16"/>
      <c r="OD67" s="16"/>
      <c r="OE67" s="16"/>
      <c r="OF67" s="16"/>
      <c r="OG67" s="16"/>
      <c r="OH67" s="16"/>
      <c r="OI67" s="16"/>
      <c r="OJ67" s="16"/>
      <c r="OK67" s="16"/>
      <c r="OL67" s="16"/>
      <c r="OM67" s="16"/>
      <c r="ON67" s="16"/>
      <c r="OO67" s="16"/>
      <c r="OP67" s="16"/>
      <c r="OQ67" s="16"/>
      <c r="OR67" s="16"/>
      <c r="OS67" s="16"/>
      <c r="OT67" s="16"/>
      <c r="OU67" s="16"/>
      <c r="OV67" s="16"/>
      <c r="OW67" s="16"/>
      <c r="OX67" s="16"/>
      <c r="OY67" s="16"/>
      <c r="OZ67" s="16"/>
      <c r="PA67" s="16"/>
      <c r="PB67" s="16"/>
      <c r="PC67" s="16"/>
      <c r="PD67" s="16"/>
      <c r="PE67" s="16"/>
      <c r="PF67" s="16"/>
      <c r="PG67" s="16"/>
      <c r="PH67" s="16"/>
      <c r="PI67" s="16"/>
      <c r="PJ67" s="16"/>
      <c r="PK67" s="16"/>
      <c r="PL67" s="16"/>
      <c r="PM67" s="16"/>
      <c r="PN67" s="16"/>
      <c r="PO67" s="16"/>
      <c r="PP67" s="16"/>
      <c r="PQ67" s="16"/>
      <c r="PR67" s="16"/>
      <c r="PS67" s="16"/>
      <c r="PT67" s="16"/>
      <c r="PU67" s="16"/>
      <c r="PV67" s="16"/>
      <c r="PW67" s="16"/>
      <c r="PX67" s="16"/>
      <c r="PY67" s="16"/>
      <c r="PZ67" s="16"/>
      <c r="QA67" s="16"/>
      <c r="QB67" s="16"/>
      <c r="QC67" s="16"/>
      <c r="QD67" s="16"/>
      <c r="QE67" s="16"/>
      <c r="QF67" s="16"/>
      <c r="QG67" s="16"/>
      <c r="QH67" s="16"/>
      <c r="QI67" s="16"/>
      <c r="QJ67" s="16"/>
      <c r="QK67" s="16"/>
      <c r="QL67" s="16"/>
      <c r="QM67" s="16"/>
      <c r="QN67" s="16"/>
      <c r="QO67" s="16"/>
      <c r="QP67" s="16"/>
      <c r="QQ67" s="16"/>
      <c r="QR67" s="16"/>
      <c r="QS67" s="16"/>
      <c r="QT67" s="16"/>
      <c r="QU67" s="16"/>
      <c r="QV67" s="16"/>
      <c r="QW67" s="16"/>
      <c r="QX67" s="16"/>
      <c r="QY67" s="16"/>
      <c r="QZ67" s="16"/>
      <c r="RA67" s="16"/>
      <c r="RB67" s="16"/>
      <c r="RC67" s="16"/>
      <c r="RD67" s="16"/>
      <c r="RE67" s="16"/>
      <c r="RF67" s="16"/>
      <c r="RG67" s="16"/>
      <c r="RH67" s="16"/>
      <c r="RI67" s="16"/>
      <c r="RJ67" s="16"/>
      <c r="RK67" s="16"/>
      <c r="RL67" s="16"/>
      <c r="RM67" s="16"/>
      <c r="RN67" s="16"/>
      <c r="RO67" s="16"/>
      <c r="RP67" s="16"/>
      <c r="RQ67" s="16"/>
      <c r="RR67" s="16"/>
      <c r="RS67" s="16"/>
      <c r="RT67" s="16"/>
      <c r="RU67" s="16"/>
      <c r="RV67" s="16"/>
      <c r="RW67" s="16"/>
      <c r="RX67" s="16"/>
      <c r="RY67" s="16"/>
      <c r="RZ67" s="16"/>
      <c r="SA67" s="16"/>
      <c r="SB67" s="16"/>
      <c r="SC67" s="16"/>
      <c r="SD67" s="16"/>
      <c r="SE67" s="16"/>
      <c r="SF67" s="16"/>
      <c r="SG67" s="16"/>
      <c r="SH67" s="16"/>
      <c r="SI67" s="16"/>
      <c r="SJ67" s="16"/>
      <c r="SK67" s="16"/>
      <c r="SL67" s="16"/>
      <c r="SM67" s="16"/>
      <c r="SN67" s="16"/>
      <c r="SO67" s="16"/>
      <c r="SP67" s="16"/>
      <c r="SQ67" s="16"/>
      <c r="SR67" s="16"/>
      <c r="SS67" s="16"/>
      <c r="ST67" s="16"/>
      <c r="SU67" s="16"/>
      <c r="SV67" s="16"/>
      <c r="SW67" s="16"/>
      <c r="SX67" s="16"/>
      <c r="SY67" s="16"/>
      <c r="SZ67" s="16"/>
      <c r="TA67" s="16"/>
      <c r="TB67" s="16"/>
      <c r="TC67" s="16"/>
      <c r="TD67" s="16"/>
      <c r="TE67" s="16"/>
      <c r="TF67" s="16"/>
      <c r="TG67" s="16"/>
      <c r="TH67" s="16"/>
      <c r="TI67" s="16"/>
      <c r="TJ67" s="16"/>
      <c r="TK67" s="16"/>
      <c r="TL67" s="16"/>
      <c r="TM67" s="16"/>
      <c r="TN67" s="16"/>
      <c r="TO67" s="16"/>
      <c r="TP67" s="16"/>
      <c r="TQ67" s="16"/>
      <c r="TR67" s="16"/>
      <c r="TS67" s="16"/>
      <c r="TT67" s="16"/>
      <c r="TU67" s="16"/>
      <c r="TV67" s="16"/>
      <c r="TW67" s="16"/>
      <c r="TX67" s="16"/>
      <c r="TY67" s="16"/>
      <c r="TZ67" s="16"/>
      <c r="UA67" s="16"/>
      <c r="UB67" s="16"/>
      <c r="UC67" s="16"/>
      <c r="UD67" s="16"/>
      <c r="UE67" s="16"/>
      <c r="UF67" s="16"/>
      <c r="UG67" s="16"/>
      <c r="UH67" s="16"/>
      <c r="UI67" s="16"/>
      <c r="UJ67" s="16"/>
      <c r="UK67" s="16"/>
      <c r="UL67" s="16"/>
      <c r="UM67" s="16"/>
      <c r="UN67" s="16"/>
      <c r="UO67" s="16"/>
      <c r="UP67" s="16"/>
      <c r="UQ67" s="16"/>
      <c r="UR67" s="16"/>
      <c r="US67" s="16"/>
      <c r="UT67" s="16"/>
      <c r="UU67" s="16"/>
      <c r="UV67" s="16"/>
      <c r="UW67" s="16"/>
      <c r="UX67" s="16"/>
      <c r="UY67" s="16"/>
      <c r="UZ67" s="16"/>
      <c r="VA67" s="16"/>
      <c r="VB67" s="16"/>
      <c r="VC67" s="16"/>
      <c r="VD67" s="16"/>
      <c r="VE67" s="16"/>
      <c r="VF67" s="16"/>
      <c r="VG67" s="16"/>
      <c r="VH67" s="16"/>
      <c r="VI67" s="16"/>
      <c r="VJ67" s="16"/>
      <c r="VK67" s="16"/>
      <c r="VL67" s="16"/>
      <c r="VM67" s="16"/>
      <c r="VN67" s="16"/>
      <c r="VO67" s="16"/>
      <c r="VP67" s="16"/>
      <c r="VQ67" s="16"/>
      <c r="VR67" s="16"/>
      <c r="VS67" s="16"/>
      <c r="VT67" s="16"/>
      <c r="VU67" s="16"/>
      <c r="VV67" s="16"/>
      <c r="VW67" s="16"/>
      <c r="VX67" s="16"/>
      <c r="VY67" s="16"/>
      <c r="VZ67" s="16"/>
      <c r="WA67" s="16"/>
      <c r="WB67" s="16"/>
      <c r="WC67" s="16"/>
      <c r="WD67" s="16"/>
      <c r="WE67" s="16"/>
      <c r="WF67" s="16"/>
      <c r="WG67" s="16"/>
      <c r="WH67" s="16"/>
      <c r="WI67" s="16"/>
      <c r="WJ67" s="16"/>
      <c r="WK67" s="16"/>
      <c r="WL67" s="16"/>
      <c r="WM67" s="16"/>
      <c r="WN67" s="16"/>
      <c r="WO67" s="16"/>
      <c r="WP67" s="16"/>
      <c r="WQ67" s="16"/>
      <c r="WR67" s="16"/>
      <c r="WS67" s="16"/>
      <c r="WT67" s="16"/>
      <c r="WU67" s="16"/>
      <c r="WV67" s="16"/>
      <c r="WW67" s="16"/>
      <c r="WX67" s="16"/>
      <c r="WY67" s="16"/>
      <c r="WZ67" s="16"/>
      <c r="XA67" s="16"/>
      <c r="XB67" s="16"/>
      <c r="XC67" s="16"/>
      <c r="XD67" s="16"/>
      <c r="XE67" s="16"/>
      <c r="XF67" s="16"/>
      <c r="XG67" s="16"/>
      <c r="XH67" s="16"/>
      <c r="XI67" s="16"/>
      <c r="XJ67" s="16"/>
      <c r="XK67" s="16"/>
      <c r="XL67" s="16"/>
      <c r="XM67" s="16"/>
      <c r="XN67" s="16"/>
      <c r="XO67" s="16"/>
      <c r="XP67" s="16"/>
      <c r="XQ67" s="16"/>
      <c r="XR67" s="16"/>
      <c r="XS67" s="16"/>
      <c r="XT67" s="16"/>
      <c r="XU67" s="16"/>
      <c r="XV67" s="16"/>
      <c r="XW67" s="16"/>
      <c r="XX67" s="16"/>
      <c r="XY67" s="16"/>
      <c r="XZ67" s="16"/>
      <c r="YA67" s="16"/>
      <c r="YB67" s="16"/>
      <c r="YC67" s="16"/>
      <c r="YD67" s="16"/>
      <c r="YE67" s="16"/>
      <c r="YF67" s="16"/>
      <c r="YG67" s="16"/>
      <c r="YH67" s="16"/>
      <c r="YI67" s="16"/>
      <c r="YJ67" s="16"/>
      <c r="YK67" s="16"/>
      <c r="YL67" s="16"/>
      <c r="YM67" s="16"/>
      <c r="YN67" s="16"/>
      <c r="YO67" s="16"/>
      <c r="YP67" s="16"/>
      <c r="YQ67" s="16"/>
      <c r="YR67" s="16"/>
      <c r="YS67" s="16"/>
      <c r="YT67" s="16"/>
      <c r="YU67" s="16"/>
      <c r="YV67" s="16"/>
      <c r="YW67" s="16"/>
      <c r="YX67" s="16"/>
      <c r="YY67" s="16"/>
      <c r="YZ67" s="16"/>
      <c r="ZA67" s="16"/>
      <c r="ZB67" s="16"/>
      <c r="ZC67" s="16"/>
      <c r="ZD67" s="16"/>
      <c r="ZE67" s="16"/>
      <c r="ZF67" s="16"/>
      <c r="ZG67" s="16"/>
      <c r="ZH67" s="16"/>
      <c r="ZI67" s="16"/>
      <c r="ZJ67" s="16"/>
      <c r="ZK67" s="16"/>
      <c r="ZL67" s="16"/>
      <c r="ZM67" s="16"/>
      <c r="ZN67" s="16"/>
      <c r="ZO67" s="16"/>
      <c r="ZP67" s="16"/>
      <c r="ZQ67" s="16"/>
      <c r="ZR67" s="16"/>
      <c r="ZS67" s="16"/>
      <c r="ZT67" s="16"/>
      <c r="ZU67" s="16"/>
      <c r="ZV67" s="16"/>
      <c r="ZW67" s="16"/>
      <c r="ZX67" s="16"/>
      <c r="ZY67" s="16"/>
      <c r="ZZ67" s="16"/>
      <c r="AAA67" s="16"/>
      <c r="AAB67" s="16"/>
      <c r="AAC67" s="16"/>
      <c r="AAD67" s="16"/>
      <c r="AAE67" s="16"/>
      <c r="AAF67" s="16"/>
      <c r="AAG67" s="16"/>
      <c r="AAH67" s="16"/>
      <c r="AAI67" s="16"/>
      <c r="AAJ67" s="16"/>
      <c r="AAK67" s="16"/>
      <c r="AAL67" s="16"/>
      <c r="AAM67" s="16"/>
      <c r="AAN67" s="16"/>
      <c r="AAO67" s="16"/>
      <c r="AAP67" s="16"/>
      <c r="AAQ67" s="16"/>
      <c r="AAR67" s="16"/>
      <c r="AAS67" s="16"/>
      <c r="AAT67" s="16"/>
      <c r="AAU67" s="16"/>
      <c r="AAV67" s="16"/>
      <c r="AAW67" s="16"/>
      <c r="AAX67" s="16"/>
      <c r="AAY67" s="16"/>
      <c r="AAZ67" s="16"/>
      <c r="ABA67" s="16"/>
      <c r="ABB67" s="16"/>
      <c r="ABC67" s="16"/>
      <c r="ABD67" s="16"/>
      <c r="ABE67" s="16"/>
      <c r="ABF67" s="16"/>
      <c r="ABG67" s="16"/>
      <c r="ABH67" s="16"/>
      <c r="ABI67" s="16"/>
      <c r="ABJ67" s="16"/>
      <c r="ABK67" s="16"/>
      <c r="ABL67" s="16"/>
      <c r="ABM67" s="16"/>
      <c r="ABN67" s="16"/>
      <c r="ABO67" s="16"/>
      <c r="ABP67" s="16"/>
      <c r="ABQ67" s="16"/>
      <c r="ABR67" s="16"/>
      <c r="ABS67" s="16"/>
      <c r="ABT67" s="16"/>
      <c r="ABU67" s="16"/>
      <c r="ABV67" s="16"/>
      <c r="ABW67" s="16"/>
      <c r="ABX67" s="16"/>
      <c r="ABY67" s="16"/>
      <c r="ABZ67" s="16"/>
      <c r="ACA67" s="16"/>
      <c r="ACB67" s="16"/>
      <c r="ACC67" s="16"/>
      <c r="ACD67" s="16"/>
      <c r="ACE67" s="16"/>
      <c r="ACF67" s="16"/>
      <c r="ACG67" s="16"/>
      <c r="ACH67" s="16"/>
      <c r="ACI67" s="16"/>
      <c r="ACJ67" s="16"/>
      <c r="ACK67" s="16"/>
      <c r="ACL67" s="16"/>
      <c r="ACM67" s="16"/>
      <c r="ACN67" s="16"/>
      <c r="ACO67" s="16"/>
      <c r="ACP67" s="16"/>
      <c r="ACQ67" s="16"/>
      <c r="ACR67" s="16"/>
      <c r="ACS67" s="16"/>
      <c r="ACT67" s="16"/>
      <c r="ACU67" s="16"/>
      <c r="ACV67" s="16"/>
      <c r="ACW67" s="16"/>
      <c r="ACX67" s="16"/>
      <c r="ACY67" s="16"/>
      <c r="ACZ67" s="16"/>
      <c r="ADA67" s="16"/>
      <c r="ADB67" s="16"/>
      <c r="ADC67" s="16"/>
      <c r="ADD67" s="16"/>
      <c r="ADE67" s="16"/>
      <c r="ADF67" s="16"/>
      <c r="ADG67" s="16"/>
      <c r="ADH67" s="16"/>
      <c r="ADI67" s="16"/>
      <c r="ADJ67" s="16"/>
      <c r="ADK67" s="16"/>
      <c r="ADL67" s="16"/>
      <c r="ADM67" s="16"/>
      <c r="ADN67" s="16"/>
      <c r="ADO67" s="16"/>
      <c r="ADP67" s="16"/>
      <c r="ADQ67" s="16"/>
      <c r="ADR67" s="16"/>
      <c r="ADS67" s="16"/>
      <c r="ADT67" s="16"/>
      <c r="ADU67" s="16"/>
      <c r="ADV67" s="16"/>
      <c r="ADW67" s="16"/>
      <c r="ADX67" s="16"/>
      <c r="ADY67" s="16"/>
      <c r="ADZ67" s="16"/>
      <c r="AEA67" s="16"/>
      <c r="AEB67" s="16"/>
      <c r="AEC67" s="16"/>
      <c r="AED67" s="16"/>
      <c r="AEE67" s="16"/>
      <c r="AEF67" s="16"/>
      <c r="AEG67" s="16"/>
      <c r="AEH67" s="16"/>
      <c r="AEI67" s="16"/>
      <c r="AEJ67" s="16"/>
      <c r="AEK67" s="16"/>
      <c r="AEL67" s="16"/>
      <c r="AEM67" s="16"/>
      <c r="AEN67" s="16"/>
      <c r="AEO67" s="16"/>
      <c r="AEP67" s="16"/>
      <c r="AEQ67" s="16"/>
      <c r="AER67" s="16"/>
      <c r="AES67" s="16"/>
      <c r="AET67" s="16"/>
      <c r="AEU67" s="16"/>
      <c r="AEV67" s="16"/>
      <c r="AEW67" s="16"/>
      <c r="AEX67" s="16"/>
      <c r="AEY67" s="16"/>
      <c r="AEZ67" s="16"/>
      <c r="AFA67" s="16"/>
      <c r="AFB67" s="16"/>
      <c r="AFC67" s="16"/>
      <c r="AFD67" s="16"/>
      <c r="AFE67" s="16"/>
      <c r="AFF67" s="16"/>
      <c r="AFG67" s="16"/>
      <c r="AFH67" s="16"/>
      <c r="AFI67" s="16"/>
      <c r="AFJ67" s="16"/>
      <c r="AFK67" s="16"/>
      <c r="AFL67" s="16"/>
      <c r="AFM67" s="16"/>
      <c r="AFN67" s="16"/>
      <c r="AFO67" s="16"/>
      <c r="AFP67" s="16"/>
      <c r="AFQ67" s="16"/>
      <c r="AFR67" s="16"/>
      <c r="AFS67" s="16"/>
      <c r="AFT67" s="16"/>
      <c r="AFU67" s="16"/>
      <c r="AFV67" s="16"/>
      <c r="AFW67" s="16"/>
      <c r="AFX67" s="16"/>
      <c r="AFY67" s="16"/>
      <c r="AFZ67" s="16"/>
      <c r="AGA67" s="16"/>
      <c r="AGB67" s="16"/>
      <c r="AGC67" s="16"/>
      <c r="AGD67" s="16"/>
      <c r="AGE67" s="16"/>
      <c r="AGF67" s="16"/>
      <c r="AGG67" s="16"/>
      <c r="AGH67" s="16"/>
      <c r="AGI67" s="16"/>
      <c r="AGJ67" s="16"/>
      <c r="AGK67" s="16"/>
      <c r="AGL67" s="16"/>
      <c r="AGM67" s="16"/>
      <c r="AGN67" s="16"/>
      <c r="AGO67" s="16"/>
      <c r="AGP67" s="16"/>
      <c r="AGQ67" s="16"/>
      <c r="AGR67" s="16"/>
      <c r="AGS67" s="16"/>
      <c r="AGT67" s="16"/>
      <c r="AGU67" s="16"/>
      <c r="AGV67" s="16"/>
      <c r="AGW67" s="16"/>
      <c r="AGX67" s="16"/>
      <c r="AGY67" s="16"/>
      <c r="AGZ67" s="16"/>
      <c r="AHA67" s="16"/>
      <c r="AHB67" s="16"/>
      <c r="AHC67" s="16"/>
      <c r="AHD67" s="16"/>
      <c r="AHE67" s="16"/>
      <c r="AHF67" s="16"/>
      <c r="AHG67" s="16"/>
      <c r="AHH67" s="16"/>
      <c r="AHI67" s="16"/>
      <c r="AHJ67" s="16"/>
      <c r="AHK67" s="16"/>
      <c r="AHL67" s="16"/>
      <c r="AHM67" s="16"/>
      <c r="AHN67" s="16"/>
      <c r="AHO67" s="16"/>
      <c r="AHP67" s="16"/>
      <c r="AHQ67" s="16"/>
      <c r="AHR67" s="16"/>
      <c r="AHS67" s="16"/>
      <c r="AHT67" s="16"/>
      <c r="AHU67" s="16"/>
      <c r="AHV67" s="16"/>
      <c r="AHW67" s="16"/>
      <c r="AHX67" s="16"/>
      <c r="AHY67" s="16"/>
      <c r="AHZ67" s="16"/>
      <c r="AIA67" s="16"/>
      <c r="AIB67" s="16"/>
      <c r="AIC67" s="16"/>
      <c r="AID67" s="16"/>
      <c r="AIE67" s="16"/>
      <c r="AIF67" s="16"/>
      <c r="AIG67" s="16"/>
      <c r="AIH67" s="16"/>
      <c r="AII67" s="16"/>
      <c r="AIJ67" s="16"/>
      <c r="AIK67" s="16"/>
      <c r="AIL67" s="16"/>
      <c r="AIM67" s="16"/>
      <c r="AIN67" s="16"/>
      <c r="AIO67" s="16"/>
      <c r="AIP67" s="16"/>
      <c r="AIQ67" s="16"/>
      <c r="AIR67" s="16"/>
      <c r="AIS67" s="16"/>
      <c r="AIT67" s="16"/>
      <c r="AIU67" s="16"/>
      <c r="AIV67" s="16"/>
      <c r="AIW67" s="16"/>
      <c r="AIX67" s="16"/>
      <c r="AIY67" s="16"/>
      <c r="AIZ67" s="16"/>
      <c r="AJA67" s="16"/>
      <c r="AJB67" s="16"/>
      <c r="AJC67" s="16"/>
      <c r="AJD67" s="16"/>
      <c r="AJE67" s="16"/>
      <c r="AJF67" s="16"/>
      <c r="AJG67" s="16"/>
      <c r="AJH67" s="16"/>
      <c r="AJI67" s="16"/>
      <c r="AJJ67" s="16"/>
      <c r="AJK67" s="16"/>
      <c r="AJL67" s="16"/>
      <c r="AJM67" s="16"/>
      <c r="AJN67" s="16"/>
      <c r="AJO67" s="16"/>
      <c r="AJP67" s="16"/>
      <c r="AJQ67" s="16"/>
      <c r="AJR67" s="16"/>
      <c r="AJS67" s="16"/>
      <c r="AJT67" s="16"/>
      <c r="AJU67" s="16"/>
      <c r="AJV67" s="16"/>
      <c r="AJW67" s="16"/>
      <c r="AJX67" s="16"/>
      <c r="AJY67" s="16"/>
      <c r="AJZ67" s="16"/>
      <c r="AKA67" s="16"/>
      <c r="AKB67" s="16"/>
      <c r="AKC67" s="16"/>
      <c r="AKD67" s="16"/>
      <c r="AKE67" s="16"/>
      <c r="AKF67" s="16"/>
      <c r="AKG67" s="16"/>
      <c r="AKH67" s="16"/>
      <c r="AKI67" s="16"/>
      <c r="AKJ67" s="16"/>
      <c r="AKK67" s="16"/>
      <c r="AKL67" s="16"/>
      <c r="AKM67" s="16"/>
      <c r="AKN67" s="16"/>
      <c r="AKO67" s="16"/>
      <c r="AKP67" s="16"/>
      <c r="AKQ67" s="16"/>
      <c r="AKR67" s="16"/>
      <c r="AKS67" s="16"/>
      <c r="AKT67" s="16"/>
      <c r="AKU67" s="16"/>
      <c r="AKV67" s="16"/>
      <c r="AKW67" s="16"/>
      <c r="AKX67" s="16"/>
      <c r="AKY67" s="16"/>
      <c r="AKZ67" s="16"/>
      <c r="ALA67" s="16"/>
      <c r="ALB67" s="16"/>
      <c r="ALC67" s="16"/>
      <c r="ALD67" s="16"/>
      <c r="ALE67" s="16"/>
      <c r="ALF67" s="16"/>
      <c r="ALG67" s="16"/>
      <c r="ALH67" s="16"/>
      <c r="ALI67" s="16"/>
      <c r="ALJ67" s="16"/>
      <c r="ALK67" s="16"/>
      <c r="ALL67" s="16"/>
      <c r="ALM67" s="16"/>
      <c r="ALN67" s="16"/>
      <c r="ALO67" s="16"/>
      <c r="ALP67" s="16"/>
      <c r="ALQ67" s="16"/>
      <c r="ALR67" s="16"/>
      <c r="ALS67" s="16"/>
      <c r="ALT67" s="16"/>
      <c r="ALU67" s="16"/>
      <c r="ALV67" s="16"/>
      <c r="ALW67" s="16"/>
      <c r="ALX67" s="16"/>
      <c r="ALY67" s="16"/>
      <c r="ALZ67" s="16"/>
      <c r="AMA67" s="16"/>
      <c r="AMB67" s="16"/>
      <c r="AMC67" s="16"/>
      <c r="AMD67" s="16"/>
      <c r="AME67" s="16"/>
      <c r="AMF67" s="16"/>
      <c r="AMG67" s="16"/>
      <c r="AMH67" s="16"/>
      <c r="AMI67" s="16"/>
      <c r="AMJ67" s="16"/>
      <c r="AMK67" s="16"/>
      <c r="AML67" s="16"/>
      <c r="AMM67" s="16"/>
      <c r="AMN67" s="16"/>
      <c r="AMO67" s="16"/>
      <c r="AMP67" s="16"/>
      <c r="AMQ67" s="16"/>
      <c r="AMR67" s="16"/>
      <c r="AMS67" s="16"/>
      <c r="AMT67" s="16"/>
      <c r="AMU67" s="16"/>
      <c r="AMV67" s="16"/>
      <c r="AMW67" s="16"/>
      <c r="AMX67" s="16"/>
      <c r="AMY67" s="16"/>
      <c r="AMZ67" s="16"/>
      <c r="ANA67" s="16"/>
      <c r="ANB67" s="16"/>
      <c r="ANC67" s="16"/>
      <c r="AND67" s="16"/>
      <c r="ANE67" s="16"/>
      <c r="ANF67" s="16"/>
      <c r="ANG67" s="16"/>
      <c r="ANH67" s="16"/>
      <c r="ANI67" s="16"/>
      <c r="ANJ67" s="16"/>
      <c r="ANK67" s="16"/>
      <c r="ANL67" s="16"/>
      <c r="ANM67" s="16"/>
      <c r="ANN67" s="16"/>
      <c r="ANO67" s="16"/>
      <c r="ANP67" s="16"/>
      <c r="ANQ67" s="16"/>
      <c r="ANR67" s="16"/>
      <c r="ANS67" s="16"/>
      <c r="ANT67" s="16"/>
      <c r="ANU67" s="16"/>
      <c r="ANV67" s="16"/>
      <c r="ANW67" s="16"/>
      <c r="ANX67" s="16"/>
      <c r="ANY67" s="16"/>
      <c r="ANZ67" s="16"/>
      <c r="AOA67" s="16"/>
      <c r="AOB67" s="16"/>
      <c r="AOC67" s="16"/>
      <c r="AOD67" s="16"/>
      <c r="AOE67" s="16"/>
      <c r="AOF67" s="16"/>
      <c r="AOG67" s="16"/>
      <c r="AOH67" s="16"/>
      <c r="AOI67" s="16"/>
      <c r="AOJ67" s="16"/>
      <c r="AOK67" s="16"/>
      <c r="AOL67" s="16"/>
      <c r="AOM67" s="16"/>
      <c r="AON67" s="16"/>
      <c r="AOO67" s="16"/>
      <c r="AOP67" s="16"/>
      <c r="AOQ67" s="16"/>
      <c r="AOR67" s="16"/>
      <c r="AOS67" s="16"/>
      <c r="AOT67" s="16"/>
      <c r="AOU67" s="16"/>
      <c r="AOV67" s="16"/>
      <c r="AOW67" s="16"/>
      <c r="AOX67" s="16"/>
      <c r="AOY67" s="16"/>
      <c r="AOZ67" s="16"/>
      <c r="APA67" s="16"/>
      <c r="APB67" s="16"/>
      <c r="APC67" s="16"/>
      <c r="APD67" s="16"/>
      <c r="APE67" s="16"/>
      <c r="APF67" s="16"/>
      <c r="APG67" s="16"/>
      <c r="APH67" s="16"/>
      <c r="API67" s="16"/>
      <c r="APJ67" s="16"/>
      <c r="APK67" s="16"/>
      <c r="APL67" s="16"/>
      <c r="APM67" s="16"/>
      <c r="APN67" s="16"/>
      <c r="APO67" s="16"/>
      <c r="APP67" s="16"/>
      <c r="APQ67" s="16"/>
      <c r="APR67" s="16"/>
      <c r="APS67" s="16"/>
      <c r="APT67" s="16"/>
      <c r="APU67" s="16"/>
      <c r="APV67" s="16"/>
      <c r="APW67" s="16"/>
      <c r="APX67" s="16"/>
      <c r="APY67" s="16"/>
      <c r="APZ67" s="16"/>
      <c r="AQA67" s="16"/>
      <c r="AQB67" s="16"/>
      <c r="AQC67" s="16"/>
      <c r="AQD67" s="16"/>
      <c r="AQE67" s="16"/>
      <c r="AQF67" s="16"/>
      <c r="AQG67" s="16"/>
      <c r="AQH67" s="16"/>
      <c r="AQI67" s="16"/>
      <c r="AQJ67" s="16"/>
      <c r="AQK67" s="16"/>
      <c r="AQL67" s="16"/>
      <c r="AQM67" s="16"/>
      <c r="AQN67" s="16"/>
      <c r="AQO67" s="16"/>
      <c r="AQP67" s="16"/>
      <c r="AQQ67" s="16"/>
      <c r="AQR67" s="16"/>
      <c r="AQS67" s="16"/>
      <c r="AQT67" s="16"/>
      <c r="AQU67" s="16"/>
      <c r="AQV67" s="16"/>
      <c r="AQW67" s="16"/>
      <c r="AQX67" s="16"/>
      <c r="AQY67" s="16"/>
      <c r="AQZ67" s="16"/>
      <c r="ARA67" s="16"/>
      <c r="ARB67" s="16"/>
      <c r="ARC67" s="16"/>
      <c r="ARD67" s="16"/>
      <c r="ARE67" s="16"/>
      <c r="ARF67" s="16"/>
      <c r="ARG67" s="16"/>
      <c r="ARH67" s="16"/>
      <c r="ARI67" s="16"/>
      <c r="ARJ67" s="16"/>
      <c r="ARK67" s="16"/>
      <c r="ARL67" s="16"/>
      <c r="ARM67" s="16"/>
      <c r="ARN67" s="16"/>
      <c r="ARO67" s="16"/>
      <c r="ARP67" s="16"/>
      <c r="ARQ67" s="16"/>
      <c r="ARR67" s="16"/>
      <c r="ARS67" s="16"/>
      <c r="ART67" s="16"/>
      <c r="ARU67" s="16"/>
      <c r="ARV67" s="16"/>
      <c r="ARW67" s="16"/>
      <c r="ARX67" s="16"/>
      <c r="ARY67" s="16"/>
      <c r="ARZ67" s="16"/>
      <c r="ASA67" s="16"/>
      <c r="ASB67" s="16"/>
      <c r="ASC67" s="16"/>
      <c r="ASD67" s="16"/>
      <c r="ASE67" s="16"/>
      <c r="ASF67" s="16"/>
      <c r="ASG67" s="16"/>
      <c r="ASH67" s="16"/>
      <c r="ASI67" s="16"/>
      <c r="ASJ67" s="16"/>
      <c r="ASK67" s="16"/>
      <c r="ASL67" s="16"/>
      <c r="ASM67" s="16"/>
      <c r="ASN67" s="16"/>
      <c r="ASO67" s="16"/>
      <c r="ASP67" s="16"/>
      <c r="ASQ67" s="16"/>
      <c r="ASR67" s="16"/>
      <c r="ASS67" s="16"/>
      <c r="AST67" s="16"/>
      <c r="ASU67" s="16"/>
      <c r="ASV67" s="16"/>
      <c r="ASW67" s="16"/>
      <c r="ASX67" s="16"/>
      <c r="ASY67" s="16"/>
      <c r="ASZ67" s="16"/>
      <c r="ATA67" s="16"/>
      <c r="ATB67" s="16"/>
      <c r="ATC67" s="16"/>
      <c r="ATD67" s="16"/>
      <c r="ATE67" s="16"/>
      <c r="ATF67" s="16"/>
      <c r="ATG67" s="16"/>
      <c r="ATH67" s="16"/>
      <c r="ATI67" s="16"/>
      <c r="ATJ67" s="16"/>
      <c r="ATK67" s="16"/>
      <c r="ATL67" s="16"/>
      <c r="ATM67" s="16"/>
      <c r="ATN67" s="16"/>
      <c r="ATO67" s="16"/>
      <c r="ATP67" s="16"/>
      <c r="ATQ67" s="16"/>
      <c r="ATR67" s="16"/>
      <c r="ATS67" s="16"/>
      <c r="ATT67" s="16"/>
      <c r="ATU67" s="16"/>
      <c r="ATV67" s="16"/>
      <c r="ATW67" s="16"/>
      <c r="ATX67" s="16"/>
      <c r="ATY67" s="16"/>
      <c r="ATZ67" s="16"/>
      <c r="AUA67" s="16"/>
      <c r="AUB67" s="16"/>
      <c r="AUC67" s="16"/>
      <c r="AUD67" s="16"/>
      <c r="AUE67" s="16"/>
      <c r="AUF67" s="16"/>
      <c r="AUG67" s="16"/>
      <c r="AUH67" s="16"/>
      <c r="AUI67" s="16"/>
      <c r="AUJ67" s="16"/>
      <c r="AUK67" s="16"/>
      <c r="AUL67" s="16"/>
      <c r="AUM67" s="16"/>
      <c r="AUN67" s="16"/>
      <c r="AUO67" s="16"/>
      <c r="AUP67" s="16"/>
      <c r="AUQ67" s="16"/>
      <c r="AUR67" s="16"/>
      <c r="AUS67" s="16"/>
      <c r="AUT67" s="16"/>
      <c r="AUU67" s="16"/>
      <c r="AUV67" s="16"/>
      <c r="AUW67" s="16"/>
      <c r="AUX67" s="16"/>
      <c r="AUY67" s="16"/>
      <c r="AUZ67" s="16"/>
      <c r="AVA67" s="16"/>
      <c r="AVB67" s="16"/>
      <c r="AVC67" s="16"/>
      <c r="AVD67" s="16"/>
      <c r="AVE67" s="16"/>
      <c r="AVF67" s="16"/>
      <c r="AVG67" s="16"/>
      <c r="AVH67" s="16"/>
      <c r="AVI67" s="16"/>
      <c r="AVJ67" s="16"/>
      <c r="AVK67" s="16"/>
      <c r="AVL67" s="16"/>
      <c r="AVM67" s="16"/>
      <c r="AVN67" s="16"/>
      <c r="AVO67" s="16"/>
      <c r="AVP67" s="16"/>
      <c r="AVQ67" s="16"/>
      <c r="AVR67" s="16"/>
      <c r="AVS67" s="16"/>
      <c r="AVT67" s="16"/>
      <c r="AVU67" s="16"/>
      <c r="AVV67" s="16"/>
      <c r="AVW67" s="16"/>
      <c r="AVX67" s="16"/>
      <c r="AVY67" s="16"/>
      <c r="AVZ67" s="16"/>
      <c r="AWA67" s="16"/>
      <c r="AWB67" s="16"/>
      <c r="AWC67" s="16"/>
      <c r="AWD67" s="16"/>
      <c r="AWE67" s="16"/>
      <c r="AWF67" s="16"/>
      <c r="AWG67" s="16"/>
      <c r="AWH67" s="16"/>
      <c r="AWI67" s="16"/>
      <c r="AWJ67" s="16"/>
      <c r="AWK67" s="16"/>
      <c r="AWL67" s="16"/>
      <c r="AWM67" s="16"/>
      <c r="AWN67" s="16"/>
      <c r="AWO67" s="16"/>
      <c r="AWP67" s="16"/>
      <c r="AWQ67" s="16"/>
      <c r="AWR67" s="16"/>
      <c r="AWS67" s="16"/>
      <c r="AWT67" s="16"/>
      <c r="AWU67" s="16"/>
      <c r="AWV67" s="16"/>
      <c r="AWW67" s="16"/>
      <c r="AWX67" s="16"/>
      <c r="AWY67" s="16"/>
      <c r="AWZ67" s="16"/>
      <c r="AXA67" s="16"/>
      <c r="AXB67" s="16"/>
      <c r="AXC67" s="16"/>
      <c r="AXD67" s="16"/>
      <c r="AXE67" s="16"/>
      <c r="AXF67" s="16"/>
      <c r="AXG67" s="16"/>
      <c r="AXH67" s="16"/>
      <c r="AXI67" s="16"/>
      <c r="AXJ67" s="16"/>
      <c r="AXK67" s="16"/>
      <c r="AXL67" s="16"/>
      <c r="AXM67" s="16"/>
      <c r="AXN67" s="16"/>
      <c r="AXO67" s="16"/>
      <c r="AXP67" s="16"/>
      <c r="AXQ67" s="16"/>
      <c r="AXR67" s="16"/>
      <c r="AXS67" s="16"/>
      <c r="AXT67" s="16"/>
      <c r="AXU67" s="16"/>
      <c r="AXV67" s="16"/>
      <c r="AXW67" s="16"/>
      <c r="AXX67" s="16"/>
      <c r="AXY67" s="16"/>
      <c r="AXZ67" s="16"/>
      <c r="AYA67" s="16"/>
      <c r="AYB67" s="16"/>
      <c r="AYC67" s="16"/>
      <c r="AYD67" s="16"/>
      <c r="AYE67" s="16"/>
      <c r="AYF67" s="16"/>
      <c r="AYG67" s="16"/>
      <c r="AYH67" s="16"/>
      <c r="AYI67" s="16"/>
      <c r="AYJ67" s="16"/>
      <c r="AYK67" s="16"/>
      <c r="AYL67" s="16"/>
      <c r="AYM67" s="16"/>
      <c r="AYN67" s="16"/>
      <c r="AYO67" s="16"/>
      <c r="AYP67" s="16"/>
      <c r="AYQ67" s="16"/>
      <c r="AYR67" s="16"/>
      <c r="AYS67" s="16"/>
      <c r="AYT67" s="16"/>
      <c r="AYU67" s="16"/>
      <c r="AYV67" s="16"/>
      <c r="AYW67" s="16"/>
      <c r="AYX67" s="16"/>
      <c r="AYY67" s="16"/>
      <c r="AYZ67" s="16"/>
      <c r="AZA67" s="16"/>
      <c r="AZB67" s="16"/>
      <c r="AZC67" s="16"/>
      <c r="AZD67" s="16"/>
      <c r="AZE67" s="16"/>
      <c r="AZF67" s="16"/>
      <c r="AZG67" s="16"/>
      <c r="AZH67" s="16"/>
      <c r="AZI67" s="16"/>
      <c r="AZJ67" s="16"/>
      <c r="AZK67" s="16"/>
      <c r="AZL67" s="16"/>
      <c r="AZM67" s="16"/>
      <c r="AZN67" s="16"/>
      <c r="AZO67" s="16"/>
      <c r="AZP67" s="16"/>
      <c r="AZQ67" s="16"/>
      <c r="AZR67" s="16"/>
      <c r="AZS67" s="16"/>
      <c r="AZT67" s="16"/>
      <c r="AZU67" s="16"/>
      <c r="AZV67" s="16"/>
      <c r="AZW67" s="16"/>
      <c r="AZX67" s="16"/>
      <c r="AZY67" s="16"/>
      <c r="AZZ67" s="16"/>
      <c r="BAA67" s="16"/>
      <c r="BAB67" s="16"/>
      <c r="BAC67" s="16"/>
      <c r="BAD67" s="16"/>
      <c r="BAE67" s="16"/>
      <c r="BAF67" s="16"/>
      <c r="BAG67" s="16"/>
      <c r="BAH67" s="16"/>
      <c r="BAI67" s="16"/>
      <c r="BAJ67" s="16"/>
      <c r="BAK67" s="16"/>
      <c r="BAL67" s="16"/>
      <c r="BAM67" s="16"/>
      <c r="BAN67" s="16"/>
      <c r="BAO67" s="16"/>
      <c r="BAP67" s="16"/>
      <c r="BAQ67" s="16"/>
      <c r="BAR67" s="16"/>
      <c r="BAS67" s="16"/>
      <c r="BAT67" s="16"/>
      <c r="BAU67" s="16"/>
      <c r="BAV67" s="16"/>
      <c r="BAW67" s="16"/>
      <c r="BAX67" s="16"/>
      <c r="BAY67" s="16"/>
      <c r="BAZ67" s="16"/>
      <c r="BBA67" s="16"/>
      <c r="BBB67" s="16"/>
      <c r="BBC67" s="16"/>
      <c r="BBD67" s="16"/>
      <c r="BBE67" s="16"/>
      <c r="BBF67" s="16"/>
      <c r="BBG67" s="16"/>
      <c r="BBH67" s="16"/>
      <c r="BBI67" s="16"/>
      <c r="BBJ67" s="16"/>
      <c r="BBK67" s="16"/>
      <c r="BBL67" s="16"/>
      <c r="BBM67" s="16"/>
      <c r="BBN67" s="16"/>
      <c r="BBO67" s="16"/>
      <c r="BBP67" s="16"/>
      <c r="BBQ67" s="16"/>
      <c r="BBR67" s="16"/>
      <c r="BBS67" s="16"/>
      <c r="BBT67" s="16"/>
      <c r="BBU67" s="16"/>
      <c r="BBV67" s="16"/>
      <c r="BBW67" s="16"/>
      <c r="BBX67" s="16"/>
      <c r="BBY67" s="16"/>
      <c r="BBZ67" s="16"/>
      <c r="BCA67" s="16"/>
      <c r="BCB67" s="16"/>
      <c r="BCC67" s="16"/>
      <c r="BCD67" s="16"/>
      <c r="BCE67" s="16"/>
      <c r="BCF67" s="16"/>
      <c r="BCG67" s="16"/>
      <c r="BCH67" s="16"/>
      <c r="BCI67" s="16"/>
      <c r="BCJ67" s="16"/>
      <c r="BCK67" s="16"/>
      <c r="BCL67" s="16"/>
      <c r="BCM67" s="16"/>
      <c r="BCN67" s="16"/>
      <c r="BCO67" s="16"/>
      <c r="BCP67" s="16"/>
      <c r="BCQ67" s="16"/>
      <c r="BCR67" s="16"/>
      <c r="BCS67" s="16"/>
      <c r="BCT67" s="16"/>
      <c r="BCU67" s="16"/>
      <c r="BCV67" s="16"/>
      <c r="BCW67" s="16"/>
      <c r="BCX67" s="16"/>
      <c r="BCY67" s="16"/>
      <c r="BCZ67" s="16"/>
      <c r="BDA67" s="16"/>
      <c r="BDB67" s="16"/>
      <c r="BDC67" s="16"/>
      <c r="BDD67" s="16"/>
      <c r="BDE67" s="16"/>
      <c r="BDF67" s="16"/>
      <c r="BDG67" s="16"/>
      <c r="BDH67" s="16"/>
      <c r="BDI67" s="16"/>
      <c r="BDJ67" s="16"/>
      <c r="BDK67" s="16"/>
      <c r="BDL67" s="16"/>
      <c r="BDM67" s="16"/>
      <c r="BDN67" s="16"/>
      <c r="BDO67" s="16"/>
      <c r="BDP67" s="16"/>
      <c r="BDQ67" s="16"/>
      <c r="BDR67" s="16"/>
      <c r="BDS67" s="16"/>
      <c r="BDT67" s="16"/>
      <c r="BDU67" s="16"/>
      <c r="BDV67" s="16"/>
      <c r="BDW67" s="16"/>
      <c r="BDX67" s="16"/>
      <c r="BDY67" s="16"/>
      <c r="BDZ67" s="16"/>
      <c r="BEA67" s="16"/>
      <c r="BEB67" s="16"/>
      <c r="BEC67" s="16"/>
      <c r="BED67" s="16"/>
      <c r="BEE67" s="16"/>
      <c r="BEF67" s="16"/>
      <c r="BEG67" s="16"/>
      <c r="BEH67" s="16"/>
      <c r="BEI67" s="16"/>
      <c r="BEJ67" s="16"/>
      <c r="BEK67" s="16"/>
      <c r="BEL67" s="16"/>
      <c r="BEM67" s="16"/>
      <c r="BEN67" s="16"/>
      <c r="BEO67" s="16"/>
      <c r="BEP67" s="16"/>
      <c r="BEQ67" s="16"/>
      <c r="BER67" s="16"/>
      <c r="BES67" s="16"/>
      <c r="BET67" s="16"/>
      <c r="BEU67" s="16"/>
      <c r="BEV67" s="16"/>
      <c r="BEW67" s="16"/>
      <c r="BEX67" s="16"/>
      <c r="BEY67" s="16"/>
      <c r="BEZ67" s="16"/>
      <c r="BFA67" s="16"/>
      <c r="BFB67" s="16"/>
      <c r="BFC67" s="16"/>
      <c r="BFD67" s="16"/>
      <c r="BFE67" s="16"/>
      <c r="BFF67" s="16"/>
      <c r="BFG67" s="16"/>
      <c r="BFH67" s="16"/>
      <c r="BFI67" s="16"/>
      <c r="BFJ67" s="16"/>
      <c r="BFK67" s="16"/>
      <c r="BFL67" s="16"/>
      <c r="BFM67" s="16"/>
      <c r="BFN67" s="16"/>
      <c r="BFO67" s="16"/>
      <c r="BFP67" s="16"/>
      <c r="BFQ67" s="16"/>
      <c r="BFR67" s="16"/>
      <c r="BFS67" s="16"/>
      <c r="BFT67" s="16"/>
      <c r="BFU67" s="16"/>
      <c r="BFV67" s="16"/>
      <c r="BFW67" s="16"/>
      <c r="BFX67" s="16"/>
      <c r="BFY67" s="16"/>
      <c r="BFZ67" s="16"/>
      <c r="BGA67" s="16"/>
      <c r="BGB67" s="16"/>
      <c r="BGC67" s="16"/>
      <c r="BGD67" s="16"/>
      <c r="BGE67" s="16"/>
      <c r="BGF67" s="16"/>
      <c r="BGG67" s="16"/>
      <c r="BGH67" s="16"/>
      <c r="BGI67" s="16"/>
      <c r="BGJ67" s="16"/>
      <c r="BGK67" s="16"/>
      <c r="BGL67" s="16"/>
      <c r="BGM67" s="16"/>
      <c r="BGN67" s="16"/>
      <c r="BGO67" s="16"/>
      <c r="BGP67" s="16"/>
      <c r="BGQ67" s="16"/>
      <c r="BGR67" s="16"/>
      <c r="BGS67" s="16"/>
      <c r="BGT67" s="16"/>
      <c r="BGU67" s="16"/>
      <c r="BGV67" s="16"/>
      <c r="BGW67" s="16"/>
      <c r="BGX67" s="16"/>
      <c r="BGY67" s="16"/>
      <c r="BGZ67" s="16"/>
      <c r="BHA67" s="16"/>
      <c r="BHB67" s="16"/>
      <c r="BHC67" s="16"/>
      <c r="BHD67" s="16"/>
      <c r="BHE67" s="16"/>
      <c r="BHF67" s="16"/>
      <c r="BHG67" s="16"/>
      <c r="BHH67" s="16"/>
      <c r="BHI67" s="16"/>
      <c r="BHJ67" s="16"/>
      <c r="BHK67" s="16"/>
      <c r="BHL67" s="16"/>
      <c r="BHM67" s="16"/>
      <c r="BHN67" s="16"/>
      <c r="BHO67" s="16"/>
      <c r="BHP67" s="16"/>
      <c r="BHQ67" s="16"/>
      <c r="BHR67" s="16"/>
      <c r="BHS67" s="16"/>
      <c r="BHT67" s="16"/>
      <c r="BHU67" s="16"/>
      <c r="BHV67" s="16"/>
      <c r="BHW67" s="16"/>
      <c r="BHX67" s="16"/>
      <c r="BHY67" s="16"/>
      <c r="BHZ67" s="16"/>
      <c r="BIA67" s="16"/>
      <c r="BIB67" s="16"/>
      <c r="BIC67" s="16"/>
      <c r="BID67" s="16"/>
      <c r="BIE67" s="16"/>
      <c r="BIF67" s="16"/>
      <c r="BIG67" s="16"/>
      <c r="BIH67" s="16"/>
      <c r="BII67" s="16"/>
      <c r="BIJ67" s="16"/>
      <c r="BIK67" s="16"/>
      <c r="BIL67" s="16"/>
      <c r="BIM67" s="16"/>
      <c r="BIN67" s="16"/>
      <c r="BIO67" s="16"/>
      <c r="BIP67" s="16"/>
      <c r="BIQ67" s="16"/>
      <c r="BIR67" s="16"/>
      <c r="BIS67" s="16"/>
      <c r="BIT67" s="16"/>
      <c r="BIU67" s="16"/>
      <c r="BIV67" s="16"/>
      <c r="BIW67" s="16"/>
      <c r="BIX67" s="16"/>
      <c r="BIY67" s="16"/>
      <c r="BIZ67" s="16"/>
      <c r="BJA67" s="16"/>
      <c r="BJB67" s="16"/>
      <c r="BJC67" s="16"/>
      <c r="BJD67" s="16"/>
      <c r="BJE67" s="16"/>
      <c r="BJF67" s="16"/>
      <c r="BJG67" s="16"/>
      <c r="BJH67" s="16"/>
      <c r="BJI67" s="16"/>
      <c r="BJJ67" s="16"/>
      <c r="BJK67" s="16"/>
      <c r="BJL67" s="16"/>
      <c r="BJM67" s="16"/>
      <c r="BJN67" s="16"/>
      <c r="BJO67" s="16"/>
      <c r="BJP67" s="16"/>
      <c r="BJQ67" s="16"/>
      <c r="BJR67" s="16"/>
      <c r="BJS67" s="16"/>
      <c r="BJT67" s="16"/>
      <c r="BJU67" s="16"/>
      <c r="BJV67" s="16"/>
      <c r="BJW67" s="16"/>
      <c r="BJX67" s="16"/>
      <c r="BJY67" s="16"/>
      <c r="BJZ67" s="16"/>
      <c r="BKA67" s="16"/>
      <c r="BKB67" s="16"/>
      <c r="BKC67" s="16"/>
      <c r="BKD67" s="16"/>
      <c r="BKE67" s="16"/>
      <c r="BKF67" s="16"/>
      <c r="BKG67" s="16"/>
      <c r="BKH67" s="16"/>
      <c r="BKI67" s="16"/>
      <c r="BKJ67" s="16"/>
      <c r="BKK67" s="16"/>
      <c r="BKL67" s="16"/>
      <c r="BKM67" s="16"/>
      <c r="BKN67" s="16"/>
      <c r="BKO67" s="16"/>
      <c r="BKP67" s="16"/>
      <c r="BKQ67" s="16"/>
      <c r="BKR67" s="16"/>
      <c r="BKS67" s="16"/>
      <c r="BKT67" s="16"/>
      <c r="BKU67" s="16"/>
      <c r="BKV67" s="16"/>
      <c r="BKW67" s="16"/>
      <c r="BKX67" s="16"/>
      <c r="BKY67" s="16"/>
      <c r="BKZ67" s="16"/>
      <c r="BLA67" s="16"/>
      <c r="BLB67" s="16"/>
      <c r="BLC67" s="16"/>
      <c r="BLD67" s="16"/>
      <c r="BLE67" s="16"/>
      <c r="BLF67" s="16"/>
      <c r="BLG67" s="16"/>
      <c r="BLH67" s="16"/>
      <c r="BLI67" s="16"/>
      <c r="BLJ67" s="16"/>
      <c r="BLK67" s="16"/>
      <c r="BLL67" s="16"/>
      <c r="BLM67" s="16"/>
      <c r="BLN67" s="16"/>
      <c r="BLO67" s="16"/>
      <c r="BLP67" s="16"/>
      <c r="BLQ67" s="16"/>
      <c r="BLR67" s="16"/>
      <c r="BLS67" s="16"/>
      <c r="BLT67" s="16"/>
      <c r="BLU67" s="16"/>
      <c r="BLV67" s="16"/>
      <c r="BLW67" s="16"/>
      <c r="BLX67" s="16"/>
      <c r="BLY67" s="16"/>
      <c r="BLZ67" s="16"/>
      <c r="BMA67" s="16"/>
      <c r="BMB67" s="16"/>
      <c r="BMC67" s="16"/>
      <c r="BMD67" s="16"/>
      <c r="BME67" s="16"/>
      <c r="BMF67" s="16"/>
      <c r="BMG67" s="16"/>
      <c r="BMH67" s="16"/>
      <c r="BMI67" s="16"/>
      <c r="BMJ67" s="16"/>
      <c r="BMK67" s="16"/>
      <c r="BML67" s="16"/>
      <c r="BMM67" s="16"/>
      <c r="BMN67" s="16"/>
      <c r="BMO67" s="16"/>
      <c r="BMP67" s="16"/>
      <c r="BMQ67" s="16"/>
      <c r="BMR67" s="16"/>
      <c r="BMS67" s="16"/>
      <c r="BMT67" s="16"/>
      <c r="BMU67" s="16"/>
      <c r="BMV67" s="16"/>
      <c r="BMW67" s="16"/>
      <c r="BMX67" s="16"/>
      <c r="BMY67" s="16"/>
      <c r="BMZ67" s="16"/>
      <c r="BNA67" s="16"/>
      <c r="BNB67" s="16"/>
      <c r="BNC67" s="16"/>
      <c r="BND67" s="16"/>
      <c r="BNE67" s="16"/>
      <c r="BNF67" s="16"/>
      <c r="BNG67" s="16"/>
      <c r="BNH67" s="16"/>
      <c r="BNI67" s="16"/>
      <c r="BNJ67" s="16"/>
      <c r="BNK67" s="16"/>
      <c r="BNL67" s="16"/>
      <c r="BNM67" s="16"/>
      <c r="BNN67" s="16"/>
      <c r="BNO67" s="16"/>
      <c r="BNP67" s="16"/>
      <c r="BNQ67" s="16"/>
      <c r="BNR67" s="16"/>
      <c r="BNS67" s="16"/>
      <c r="BNT67" s="16"/>
      <c r="BNU67" s="16"/>
      <c r="BNV67" s="16"/>
      <c r="BNW67" s="16"/>
      <c r="BNX67" s="16"/>
      <c r="BNY67" s="16"/>
      <c r="BNZ67" s="16"/>
      <c r="BOA67" s="16"/>
      <c r="BOB67" s="16"/>
      <c r="BOC67" s="16"/>
      <c r="BOD67" s="16"/>
      <c r="BOE67" s="16"/>
      <c r="BOF67" s="16"/>
      <c r="BOG67" s="16"/>
      <c r="BOH67" s="16"/>
      <c r="BOI67" s="16"/>
      <c r="BOJ67" s="16"/>
      <c r="BOK67" s="16"/>
      <c r="BOL67" s="16"/>
      <c r="BOM67" s="16"/>
      <c r="BON67" s="16"/>
      <c r="BOO67" s="16"/>
      <c r="BOP67" s="16"/>
      <c r="BOQ67" s="16"/>
      <c r="BOR67" s="16"/>
      <c r="BOS67" s="16"/>
      <c r="BOT67" s="16"/>
      <c r="BOU67" s="16"/>
      <c r="BOV67" s="16"/>
      <c r="BOW67" s="16"/>
      <c r="BOX67" s="16"/>
      <c r="BOY67" s="16"/>
      <c r="BOZ67" s="16"/>
      <c r="BPA67" s="16"/>
      <c r="BPB67" s="16"/>
      <c r="BPC67" s="16"/>
      <c r="BPD67" s="16"/>
      <c r="BPE67" s="16"/>
      <c r="BPF67" s="16"/>
      <c r="BPG67" s="16"/>
      <c r="BPH67" s="16"/>
      <c r="BPI67" s="16"/>
      <c r="BPJ67" s="16"/>
      <c r="BPK67" s="16"/>
      <c r="BPL67" s="16"/>
      <c r="BPM67" s="16"/>
      <c r="BPN67" s="16"/>
      <c r="BPO67" s="16"/>
      <c r="BPP67" s="16"/>
      <c r="BPQ67" s="16"/>
      <c r="BPR67" s="16"/>
      <c r="BPS67" s="16"/>
      <c r="BPT67" s="16"/>
      <c r="BPU67" s="16"/>
      <c r="BPV67" s="16"/>
      <c r="BPW67" s="16"/>
      <c r="BPX67" s="16"/>
      <c r="BPY67" s="16"/>
      <c r="BPZ67" s="16"/>
      <c r="BQA67" s="16"/>
      <c r="BQB67" s="16"/>
      <c r="BQC67" s="16"/>
      <c r="BQD67" s="16"/>
      <c r="BQE67" s="16"/>
      <c r="BQF67" s="16"/>
      <c r="BQG67" s="16"/>
      <c r="BQH67" s="16"/>
      <c r="BQI67" s="16"/>
      <c r="BQJ67" s="16"/>
      <c r="BQK67" s="16"/>
      <c r="BQL67" s="16"/>
      <c r="BQM67" s="16"/>
      <c r="BQN67" s="16"/>
      <c r="BQO67" s="16"/>
      <c r="BQP67" s="16"/>
      <c r="BQQ67" s="16"/>
      <c r="BQR67" s="16"/>
      <c r="BQS67" s="16"/>
      <c r="BQT67" s="16"/>
      <c r="BQU67" s="16"/>
      <c r="BQV67" s="16"/>
      <c r="BQW67" s="16"/>
      <c r="BQX67" s="16"/>
      <c r="BQY67" s="16"/>
      <c r="BQZ67" s="16"/>
      <c r="BRA67" s="16"/>
      <c r="BRB67" s="16"/>
      <c r="BRC67" s="16"/>
      <c r="BRD67" s="16"/>
      <c r="BRE67" s="16"/>
      <c r="BRF67" s="16"/>
      <c r="BRG67" s="16"/>
      <c r="BRH67" s="16"/>
      <c r="BRI67" s="16"/>
      <c r="BRJ67" s="16"/>
      <c r="BRK67" s="16"/>
      <c r="BRL67" s="16"/>
      <c r="BRM67" s="16"/>
      <c r="BRN67" s="16"/>
      <c r="BRO67" s="16"/>
      <c r="BRP67" s="16"/>
      <c r="BRQ67" s="16"/>
      <c r="BRR67" s="16"/>
      <c r="BRS67" s="16"/>
      <c r="BRT67" s="16"/>
      <c r="BRU67" s="16"/>
      <c r="BRV67" s="16"/>
      <c r="BRW67" s="16"/>
      <c r="BRX67" s="16"/>
      <c r="BRY67" s="16"/>
      <c r="BRZ67" s="16"/>
      <c r="BSA67" s="16"/>
      <c r="BSB67" s="16"/>
      <c r="BSC67" s="16"/>
      <c r="BSD67" s="16"/>
      <c r="BSE67" s="16"/>
      <c r="BSF67" s="16"/>
      <c r="BSG67" s="16"/>
      <c r="BSH67" s="16"/>
      <c r="BSI67" s="16"/>
      <c r="BSJ67" s="16"/>
      <c r="BSK67" s="16"/>
      <c r="BSL67" s="16"/>
      <c r="BSM67" s="16"/>
      <c r="BSN67" s="16"/>
      <c r="BSO67" s="16"/>
      <c r="BSP67" s="16"/>
      <c r="BSQ67" s="16"/>
      <c r="BSR67" s="16"/>
      <c r="BSS67" s="16"/>
      <c r="BST67" s="16"/>
      <c r="BSU67" s="16"/>
      <c r="BSV67" s="16"/>
      <c r="BSW67" s="16"/>
      <c r="BSX67" s="16"/>
      <c r="BSY67" s="16"/>
      <c r="BSZ67" s="16"/>
      <c r="BTA67" s="16"/>
      <c r="BTB67" s="16"/>
      <c r="BTC67" s="16"/>
      <c r="BTD67" s="16"/>
      <c r="BTE67" s="16"/>
      <c r="BTF67" s="16"/>
      <c r="BTG67" s="16"/>
      <c r="BTH67" s="16"/>
    </row>
    <row r="68" spans="1:1880" s="308" customFormat="1" ht="185.4" customHeight="1" x14ac:dyDescent="0.3">
      <c r="A68" s="66">
        <v>577</v>
      </c>
      <c r="B68" s="265"/>
      <c r="C68" s="265" t="s">
        <v>193</v>
      </c>
      <c r="D68" s="164" t="s">
        <v>962</v>
      </c>
      <c r="E68" s="385"/>
      <c r="F68" s="130"/>
      <c r="G68" s="386" t="str">
        <f>IF(F68="Yes","In this cell - Please include the name of the plan, a brief description of the benefit and the population group that received the benefits."," ")</f>
        <v xml:space="preserve"> </v>
      </c>
      <c r="H68" s="15"/>
      <c r="I68" s="306"/>
      <c r="J68"/>
      <c r="K68" s="16"/>
      <c r="L68"/>
      <c r="M68" s="16"/>
      <c r="N68" s="132"/>
      <c r="O68" s="16"/>
      <c r="P68" s="16"/>
      <c r="Q68" s="16"/>
      <c r="R68" s="16"/>
      <c r="S68" s="16"/>
      <c r="T68" s="16"/>
      <c r="U68" s="16"/>
      <c r="V68" s="16"/>
      <c r="W68" s="16"/>
      <c r="X68" s="16"/>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c r="JE68" s="16"/>
      <c r="JF68" s="16"/>
      <c r="JG68" s="16"/>
      <c r="JH68" s="16"/>
      <c r="JI68" s="16"/>
      <c r="JJ68" s="16"/>
      <c r="JK68" s="16"/>
      <c r="JL68" s="16"/>
      <c r="JM68" s="16"/>
      <c r="JN68" s="16"/>
      <c r="JO68" s="16"/>
      <c r="JP68" s="16"/>
      <c r="JQ68" s="16"/>
      <c r="JR68" s="16"/>
      <c r="JS68" s="16"/>
      <c r="JT68" s="16"/>
      <c r="JU68" s="16"/>
      <c r="JV68" s="16"/>
      <c r="JW68" s="16"/>
      <c r="JX68" s="16"/>
      <c r="JY68" s="16"/>
      <c r="JZ68" s="16"/>
      <c r="KA68" s="16"/>
      <c r="KB68" s="16"/>
      <c r="KC68" s="16"/>
      <c r="KD68" s="16"/>
      <c r="KE68" s="16"/>
      <c r="KF68" s="16"/>
      <c r="KG68" s="16"/>
      <c r="KH68" s="16"/>
      <c r="KI68" s="16"/>
      <c r="KJ68" s="16"/>
      <c r="KK68" s="16"/>
      <c r="KL68" s="16"/>
      <c r="KM68" s="16"/>
      <c r="KN68" s="16"/>
      <c r="KO68" s="16"/>
      <c r="KP68" s="16"/>
      <c r="KQ68" s="16"/>
      <c r="KR68" s="16"/>
      <c r="KS68" s="16"/>
      <c r="KT68" s="16"/>
      <c r="KU68" s="16"/>
      <c r="KV68" s="16"/>
      <c r="KW68" s="16"/>
      <c r="KX68" s="16"/>
      <c r="KY68" s="16"/>
      <c r="KZ68" s="16"/>
      <c r="LA68" s="16"/>
      <c r="LB68" s="16"/>
      <c r="LC68" s="16"/>
      <c r="LD68" s="16"/>
      <c r="LE68" s="16"/>
      <c r="LF68" s="16"/>
      <c r="LG68" s="16"/>
      <c r="LH68" s="16"/>
      <c r="LI68" s="16"/>
      <c r="LJ68" s="16"/>
      <c r="LK68" s="16"/>
      <c r="LL68" s="16"/>
      <c r="LM68" s="16"/>
      <c r="LN68" s="16"/>
      <c r="LO68" s="16"/>
      <c r="LP68" s="16"/>
      <c r="LQ68" s="16"/>
      <c r="LR68" s="16"/>
      <c r="LS68" s="16"/>
      <c r="LT68" s="16"/>
      <c r="LU68" s="16"/>
      <c r="LV68" s="16"/>
      <c r="LW68" s="16"/>
      <c r="LX68" s="16"/>
      <c r="LY68" s="16"/>
      <c r="LZ68" s="16"/>
      <c r="MA68" s="16"/>
      <c r="MB68" s="16"/>
      <c r="MC68" s="16"/>
      <c r="MD68" s="16"/>
      <c r="ME68" s="16"/>
      <c r="MF68" s="16"/>
      <c r="MG68" s="16"/>
      <c r="MH68" s="16"/>
      <c r="MI68" s="16"/>
      <c r="MJ68" s="16"/>
      <c r="MK68" s="16"/>
      <c r="ML68" s="16"/>
      <c r="MM68" s="16"/>
      <c r="MN68" s="16"/>
      <c r="MO68" s="16"/>
      <c r="MP68" s="16"/>
      <c r="MQ68" s="16"/>
      <c r="MR68" s="16"/>
      <c r="MS68" s="16"/>
      <c r="MT68" s="16"/>
      <c r="MU68" s="16"/>
      <c r="MV68" s="16"/>
      <c r="MW68" s="16"/>
      <c r="MX68" s="16"/>
      <c r="MY68" s="16"/>
      <c r="MZ68" s="16"/>
      <c r="NA68" s="16"/>
      <c r="NB68" s="16"/>
      <c r="NC68" s="16"/>
      <c r="ND68" s="16"/>
      <c r="NE68" s="16"/>
      <c r="NF68" s="16"/>
      <c r="NG68" s="16"/>
      <c r="NH68" s="16"/>
      <c r="NI68" s="16"/>
      <c r="NJ68" s="16"/>
      <c r="NK68" s="16"/>
      <c r="NL68" s="16"/>
      <c r="NM68" s="16"/>
      <c r="NN68" s="16"/>
      <c r="NO68" s="16"/>
      <c r="NP68" s="16"/>
      <c r="NQ68" s="16"/>
      <c r="NR68" s="16"/>
      <c r="NS68" s="16"/>
      <c r="NT68" s="16"/>
      <c r="NU68" s="16"/>
      <c r="NV68" s="16"/>
      <c r="NW68" s="16"/>
      <c r="NX68" s="16"/>
      <c r="NY68" s="16"/>
      <c r="NZ68" s="16"/>
      <c r="OA68" s="16"/>
      <c r="OB68" s="16"/>
      <c r="OC68" s="16"/>
      <c r="OD68" s="16"/>
      <c r="OE68" s="16"/>
      <c r="OF68" s="16"/>
      <c r="OG68" s="16"/>
      <c r="OH68" s="16"/>
      <c r="OI68" s="16"/>
      <c r="OJ68" s="16"/>
      <c r="OK68" s="16"/>
      <c r="OL68" s="16"/>
      <c r="OM68" s="16"/>
      <c r="ON68" s="16"/>
      <c r="OO68" s="16"/>
      <c r="OP68" s="16"/>
      <c r="OQ68" s="16"/>
      <c r="OR68" s="16"/>
      <c r="OS68" s="16"/>
      <c r="OT68" s="16"/>
      <c r="OU68" s="16"/>
      <c r="OV68" s="16"/>
      <c r="OW68" s="16"/>
      <c r="OX68" s="16"/>
      <c r="OY68" s="16"/>
      <c r="OZ68" s="16"/>
      <c r="PA68" s="16"/>
      <c r="PB68" s="16"/>
      <c r="PC68" s="16"/>
      <c r="PD68" s="16"/>
      <c r="PE68" s="16"/>
      <c r="PF68" s="16"/>
      <c r="PG68" s="16"/>
      <c r="PH68" s="16"/>
      <c r="PI68" s="16"/>
      <c r="PJ68" s="16"/>
      <c r="PK68" s="16"/>
      <c r="PL68" s="16"/>
      <c r="PM68" s="16"/>
      <c r="PN68" s="16"/>
      <c r="PO68" s="16"/>
      <c r="PP68" s="16"/>
      <c r="PQ68" s="16"/>
      <c r="PR68" s="16"/>
      <c r="PS68" s="16"/>
      <c r="PT68" s="16"/>
      <c r="PU68" s="16"/>
      <c r="PV68" s="16"/>
      <c r="PW68" s="16"/>
      <c r="PX68" s="16"/>
      <c r="PY68" s="16"/>
      <c r="PZ68" s="16"/>
      <c r="QA68" s="16"/>
      <c r="QB68" s="16"/>
      <c r="QC68" s="16"/>
      <c r="QD68" s="16"/>
      <c r="QE68" s="16"/>
      <c r="QF68" s="16"/>
      <c r="QG68" s="16"/>
      <c r="QH68" s="16"/>
      <c r="QI68" s="16"/>
      <c r="QJ68" s="16"/>
      <c r="QK68" s="16"/>
      <c r="QL68" s="16"/>
      <c r="QM68" s="16"/>
      <c r="QN68" s="16"/>
      <c r="QO68" s="16"/>
      <c r="QP68" s="16"/>
      <c r="QQ68" s="16"/>
      <c r="QR68" s="16"/>
      <c r="QS68" s="16"/>
      <c r="QT68" s="16"/>
      <c r="QU68" s="16"/>
      <c r="QV68" s="16"/>
      <c r="QW68" s="16"/>
      <c r="QX68" s="16"/>
      <c r="QY68" s="16"/>
      <c r="QZ68" s="16"/>
      <c r="RA68" s="16"/>
      <c r="RB68" s="16"/>
      <c r="RC68" s="16"/>
      <c r="RD68" s="16"/>
      <c r="RE68" s="16"/>
      <c r="RF68" s="16"/>
      <c r="RG68" s="16"/>
      <c r="RH68" s="16"/>
      <c r="RI68" s="16"/>
      <c r="RJ68" s="16"/>
      <c r="RK68" s="16"/>
      <c r="RL68" s="16"/>
      <c r="RM68" s="16"/>
      <c r="RN68" s="16"/>
      <c r="RO68" s="16"/>
      <c r="RP68" s="16"/>
      <c r="RQ68" s="16"/>
      <c r="RR68" s="16"/>
      <c r="RS68" s="16"/>
      <c r="RT68" s="16"/>
      <c r="RU68" s="16"/>
      <c r="RV68" s="16"/>
      <c r="RW68" s="16"/>
      <c r="RX68" s="16"/>
      <c r="RY68" s="16"/>
      <c r="RZ68" s="16"/>
      <c r="SA68" s="16"/>
      <c r="SB68" s="16"/>
      <c r="SC68" s="16"/>
      <c r="SD68" s="16"/>
      <c r="SE68" s="16"/>
      <c r="SF68" s="16"/>
      <c r="SG68" s="16"/>
      <c r="SH68" s="16"/>
      <c r="SI68" s="16"/>
      <c r="SJ68" s="16"/>
      <c r="SK68" s="16"/>
      <c r="SL68" s="16"/>
      <c r="SM68" s="16"/>
      <c r="SN68" s="16"/>
      <c r="SO68" s="16"/>
      <c r="SP68" s="16"/>
      <c r="SQ68" s="16"/>
      <c r="SR68" s="16"/>
      <c r="SS68" s="16"/>
      <c r="ST68" s="16"/>
      <c r="SU68" s="16"/>
      <c r="SV68" s="16"/>
      <c r="SW68" s="16"/>
      <c r="SX68" s="16"/>
      <c r="SY68" s="16"/>
      <c r="SZ68" s="16"/>
      <c r="TA68" s="16"/>
      <c r="TB68" s="16"/>
      <c r="TC68" s="16"/>
      <c r="TD68" s="16"/>
      <c r="TE68" s="16"/>
      <c r="TF68" s="16"/>
      <c r="TG68" s="16"/>
      <c r="TH68" s="16"/>
      <c r="TI68" s="16"/>
      <c r="TJ68" s="16"/>
      <c r="TK68" s="16"/>
      <c r="TL68" s="16"/>
      <c r="TM68" s="16"/>
      <c r="TN68" s="16"/>
      <c r="TO68" s="16"/>
      <c r="TP68" s="16"/>
      <c r="TQ68" s="16"/>
      <c r="TR68" s="16"/>
      <c r="TS68" s="16"/>
      <c r="TT68" s="16"/>
      <c r="TU68" s="16"/>
      <c r="TV68" s="16"/>
      <c r="TW68" s="16"/>
      <c r="TX68" s="16"/>
      <c r="TY68" s="16"/>
      <c r="TZ68" s="16"/>
      <c r="UA68" s="16"/>
      <c r="UB68" s="16"/>
      <c r="UC68" s="16"/>
      <c r="UD68" s="16"/>
      <c r="UE68" s="16"/>
      <c r="UF68" s="16"/>
      <c r="UG68" s="16"/>
      <c r="UH68" s="16"/>
      <c r="UI68" s="16"/>
      <c r="UJ68" s="16"/>
      <c r="UK68" s="16"/>
      <c r="UL68" s="16"/>
      <c r="UM68" s="16"/>
      <c r="UN68" s="16"/>
      <c r="UO68" s="16"/>
      <c r="UP68" s="16"/>
      <c r="UQ68" s="16"/>
      <c r="UR68" s="16"/>
      <c r="US68" s="16"/>
      <c r="UT68" s="16"/>
      <c r="UU68" s="16"/>
      <c r="UV68" s="16"/>
      <c r="UW68" s="16"/>
      <c r="UX68" s="16"/>
      <c r="UY68" s="16"/>
      <c r="UZ68" s="16"/>
      <c r="VA68" s="16"/>
      <c r="VB68" s="16"/>
      <c r="VC68" s="16"/>
      <c r="VD68" s="16"/>
      <c r="VE68" s="16"/>
      <c r="VF68" s="16"/>
      <c r="VG68" s="16"/>
      <c r="VH68" s="16"/>
      <c r="VI68" s="16"/>
      <c r="VJ68" s="16"/>
      <c r="VK68" s="16"/>
      <c r="VL68" s="16"/>
      <c r="VM68" s="16"/>
      <c r="VN68" s="16"/>
      <c r="VO68" s="16"/>
      <c r="VP68" s="16"/>
      <c r="VQ68" s="16"/>
      <c r="VR68" s="16"/>
      <c r="VS68" s="16"/>
      <c r="VT68" s="16"/>
      <c r="VU68" s="16"/>
      <c r="VV68" s="16"/>
      <c r="VW68" s="16"/>
      <c r="VX68" s="16"/>
      <c r="VY68" s="16"/>
      <c r="VZ68" s="16"/>
      <c r="WA68" s="16"/>
      <c r="WB68" s="16"/>
      <c r="WC68" s="16"/>
      <c r="WD68" s="16"/>
      <c r="WE68" s="16"/>
      <c r="WF68" s="16"/>
      <c r="WG68" s="16"/>
      <c r="WH68" s="16"/>
      <c r="WI68" s="16"/>
      <c r="WJ68" s="16"/>
      <c r="WK68" s="16"/>
      <c r="WL68" s="16"/>
      <c r="WM68" s="16"/>
      <c r="WN68" s="16"/>
      <c r="WO68" s="16"/>
      <c r="WP68" s="16"/>
      <c r="WQ68" s="16"/>
      <c r="WR68" s="16"/>
      <c r="WS68" s="16"/>
      <c r="WT68" s="16"/>
      <c r="WU68" s="16"/>
      <c r="WV68" s="16"/>
      <c r="WW68" s="16"/>
      <c r="WX68" s="16"/>
      <c r="WY68" s="16"/>
      <c r="WZ68" s="16"/>
      <c r="XA68" s="16"/>
      <c r="XB68" s="16"/>
      <c r="XC68" s="16"/>
      <c r="XD68" s="16"/>
      <c r="XE68" s="16"/>
      <c r="XF68" s="16"/>
      <c r="XG68" s="16"/>
      <c r="XH68" s="16"/>
      <c r="XI68" s="16"/>
      <c r="XJ68" s="16"/>
      <c r="XK68" s="16"/>
      <c r="XL68" s="16"/>
      <c r="XM68" s="16"/>
      <c r="XN68" s="16"/>
      <c r="XO68" s="16"/>
      <c r="XP68" s="16"/>
      <c r="XQ68" s="16"/>
      <c r="XR68" s="16"/>
      <c r="XS68" s="16"/>
      <c r="XT68" s="16"/>
      <c r="XU68" s="16"/>
      <c r="XV68" s="16"/>
      <c r="XW68" s="16"/>
      <c r="XX68" s="16"/>
      <c r="XY68" s="16"/>
      <c r="XZ68" s="16"/>
      <c r="YA68" s="16"/>
      <c r="YB68" s="16"/>
      <c r="YC68" s="16"/>
      <c r="YD68" s="16"/>
      <c r="YE68" s="16"/>
      <c r="YF68" s="16"/>
      <c r="YG68" s="16"/>
      <c r="YH68" s="16"/>
      <c r="YI68" s="16"/>
      <c r="YJ68" s="16"/>
      <c r="YK68" s="16"/>
      <c r="YL68" s="16"/>
      <c r="YM68" s="16"/>
      <c r="YN68" s="16"/>
      <c r="YO68" s="16"/>
      <c r="YP68" s="16"/>
      <c r="YQ68" s="16"/>
      <c r="YR68" s="16"/>
      <c r="YS68" s="16"/>
      <c r="YT68" s="16"/>
      <c r="YU68" s="16"/>
      <c r="YV68" s="16"/>
      <c r="YW68" s="16"/>
      <c r="YX68" s="16"/>
      <c r="YY68" s="16"/>
      <c r="YZ68" s="16"/>
      <c r="ZA68" s="16"/>
      <c r="ZB68" s="16"/>
      <c r="ZC68" s="16"/>
      <c r="ZD68" s="16"/>
      <c r="ZE68" s="16"/>
      <c r="ZF68" s="16"/>
      <c r="ZG68" s="16"/>
      <c r="ZH68" s="16"/>
      <c r="ZI68" s="16"/>
      <c r="ZJ68" s="16"/>
      <c r="ZK68" s="16"/>
      <c r="ZL68" s="16"/>
      <c r="ZM68" s="16"/>
      <c r="ZN68" s="16"/>
      <c r="ZO68" s="16"/>
      <c r="ZP68" s="16"/>
      <c r="ZQ68" s="16"/>
      <c r="ZR68" s="16"/>
      <c r="ZS68" s="16"/>
      <c r="ZT68" s="16"/>
      <c r="ZU68" s="16"/>
      <c r="ZV68" s="16"/>
      <c r="ZW68" s="16"/>
      <c r="ZX68" s="16"/>
      <c r="ZY68" s="16"/>
      <c r="ZZ68" s="16"/>
      <c r="AAA68" s="16"/>
      <c r="AAB68" s="16"/>
      <c r="AAC68" s="16"/>
      <c r="AAD68" s="16"/>
      <c r="AAE68" s="16"/>
      <c r="AAF68" s="16"/>
      <c r="AAG68" s="16"/>
      <c r="AAH68" s="16"/>
      <c r="AAI68" s="16"/>
      <c r="AAJ68" s="16"/>
      <c r="AAK68" s="16"/>
      <c r="AAL68" s="16"/>
      <c r="AAM68" s="16"/>
      <c r="AAN68" s="16"/>
      <c r="AAO68" s="16"/>
      <c r="AAP68" s="16"/>
      <c r="AAQ68" s="16"/>
      <c r="AAR68" s="16"/>
      <c r="AAS68" s="16"/>
      <c r="AAT68" s="16"/>
      <c r="AAU68" s="16"/>
      <c r="AAV68" s="16"/>
      <c r="AAW68" s="16"/>
      <c r="AAX68" s="16"/>
      <c r="AAY68" s="16"/>
      <c r="AAZ68" s="16"/>
      <c r="ABA68" s="16"/>
      <c r="ABB68" s="16"/>
      <c r="ABC68" s="16"/>
      <c r="ABD68" s="16"/>
      <c r="ABE68" s="16"/>
      <c r="ABF68" s="16"/>
      <c r="ABG68" s="16"/>
      <c r="ABH68" s="16"/>
      <c r="ABI68" s="16"/>
      <c r="ABJ68" s="16"/>
      <c r="ABK68" s="16"/>
      <c r="ABL68" s="16"/>
      <c r="ABM68" s="16"/>
      <c r="ABN68" s="16"/>
      <c r="ABO68" s="16"/>
      <c r="ABP68" s="16"/>
      <c r="ABQ68" s="16"/>
      <c r="ABR68" s="16"/>
      <c r="ABS68" s="16"/>
      <c r="ABT68" s="16"/>
      <c r="ABU68" s="16"/>
      <c r="ABV68" s="16"/>
      <c r="ABW68" s="16"/>
      <c r="ABX68" s="16"/>
      <c r="ABY68" s="16"/>
      <c r="ABZ68" s="16"/>
      <c r="ACA68" s="16"/>
      <c r="ACB68" s="16"/>
      <c r="ACC68" s="16"/>
      <c r="ACD68" s="16"/>
      <c r="ACE68" s="16"/>
      <c r="ACF68" s="16"/>
      <c r="ACG68" s="16"/>
      <c r="ACH68" s="16"/>
      <c r="ACI68" s="16"/>
      <c r="ACJ68" s="16"/>
      <c r="ACK68" s="16"/>
      <c r="ACL68" s="16"/>
      <c r="ACM68" s="16"/>
      <c r="ACN68" s="16"/>
      <c r="ACO68" s="16"/>
      <c r="ACP68" s="16"/>
      <c r="ACQ68" s="16"/>
      <c r="ACR68" s="16"/>
      <c r="ACS68" s="16"/>
      <c r="ACT68" s="16"/>
      <c r="ACU68" s="16"/>
      <c r="ACV68" s="16"/>
      <c r="ACW68" s="16"/>
      <c r="ACX68" s="16"/>
      <c r="ACY68" s="16"/>
      <c r="ACZ68" s="16"/>
      <c r="ADA68" s="16"/>
      <c r="ADB68" s="16"/>
      <c r="ADC68" s="16"/>
      <c r="ADD68" s="16"/>
      <c r="ADE68" s="16"/>
      <c r="ADF68" s="16"/>
      <c r="ADG68" s="16"/>
      <c r="ADH68" s="16"/>
      <c r="ADI68" s="16"/>
      <c r="ADJ68" s="16"/>
      <c r="ADK68" s="16"/>
      <c r="ADL68" s="16"/>
      <c r="ADM68" s="16"/>
      <c r="ADN68" s="16"/>
      <c r="ADO68" s="16"/>
      <c r="ADP68" s="16"/>
      <c r="ADQ68" s="16"/>
      <c r="ADR68" s="16"/>
      <c r="ADS68" s="16"/>
      <c r="ADT68" s="16"/>
      <c r="ADU68" s="16"/>
      <c r="ADV68" s="16"/>
      <c r="ADW68" s="16"/>
      <c r="ADX68" s="16"/>
      <c r="ADY68" s="16"/>
      <c r="ADZ68" s="16"/>
      <c r="AEA68" s="16"/>
      <c r="AEB68" s="16"/>
      <c r="AEC68" s="16"/>
      <c r="AED68" s="16"/>
      <c r="AEE68" s="16"/>
      <c r="AEF68" s="16"/>
      <c r="AEG68" s="16"/>
      <c r="AEH68" s="16"/>
      <c r="AEI68" s="16"/>
      <c r="AEJ68" s="16"/>
      <c r="AEK68" s="16"/>
      <c r="AEL68" s="16"/>
      <c r="AEM68" s="16"/>
      <c r="AEN68" s="16"/>
      <c r="AEO68" s="16"/>
      <c r="AEP68" s="16"/>
      <c r="AEQ68" s="16"/>
      <c r="AER68" s="16"/>
      <c r="AES68" s="16"/>
      <c r="AET68" s="16"/>
      <c r="AEU68" s="16"/>
      <c r="AEV68" s="16"/>
      <c r="AEW68" s="16"/>
      <c r="AEX68" s="16"/>
      <c r="AEY68" s="16"/>
      <c r="AEZ68" s="16"/>
      <c r="AFA68" s="16"/>
      <c r="AFB68" s="16"/>
      <c r="AFC68" s="16"/>
      <c r="AFD68" s="16"/>
      <c r="AFE68" s="16"/>
      <c r="AFF68" s="16"/>
      <c r="AFG68" s="16"/>
      <c r="AFH68" s="16"/>
      <c r="AFI68" s="16"/>
      <c r="AFJ68" s="16"/>
      <c r="AFK68" s="16"/>
      <c r="AFL68" s="16"/>
      <c r="AFM68" s="16"/>
      <c r="AFN68" s="16"/>
      <c r="AFO68" s="16"/>
      <c r="AFP68" s="16"/>
      <c r="AFQ68" s="16"/>
      <c r="AFR68" s="16"/>
      <c r="AFS68" s="16"/>
      <c r="AFT68" s="16"/>
      <c r="AFU68" s="16"/>
      <c r="AFV68" s="16"/>
      <c r="AFW68" s="16"/>
      <c r="AFX68" s="16"/>
      <c r="AFY68" s="16"/>
      <c r="AFZ68" s="16"/>
      <c r="AGA68" s="16"/>
      <c r="AGB68" s="16"/>
      <c r="AGC68" s="16"/>
      <c r="AGD68" s="16"/>
      <c r="AGE68" s="16"/>
      <c r="AGF68" s="16"/>
      <c r="AGG68" s="16"/>
      <c r="AGH68" s="16"/>
      <c r="AGI68" s="16"/>
      <c r="AGJ68" s="16"/>
      <c r="AGK68" s="16"/>
      <c r="AGL68" s="16"/>
      <c r="AGM68" s="16"/>
      <c r="AGN68" s="16"/>
      <c r="AGO68" s="16"/>
      <c r="AGP68" s="16"/>
      <c r="AGQ68" s="16"/>
      <c r="AGR68" s="16"/>
      <c r="AGS68" s="16"/>
      <c r="AGT68" s="16"/>
      <c r="AGU68" s="16"/>
      <c r="AGV68" s="16"/>
      <c r="AGW68" s="16"/>
      <c r="AGX68" s="16"/>
      <c r="AGY68" s="16"/>
      <c r="AGZ68" s="16"/>
      <c r="AHA68" s="16"/>
      <c r="AHB68" s="16"/>
      <c r="AHC68" s="16"/>
      <c r="AHD68" s="16"/>
      <c r="AHE68" s="16"/>
      <c r="AHF68" s="16"/>
      <c r="AHG68" s="16"/>
      <c r="AHH68" s="16"/>
      <c r="AHI68" s="16"/>
      <c r="AHJ68" s="16"/>
      <c r="AHK68" s="16"/>
      <c r="AHL68" s="16"/>
      <c r="AHM68" s="16"/>
      <c r="AHN68" s="16"/>
      <c r="AHO68" s="16"/>
      <c r="AHP68" s="16"/>
      <c r="AHQ68" s="16"/>
      <c r="AHR68" s="16"/>
      <c r="AHS68" s="16"/>
      <c r="AHT68" s="16"/>
      <c r="AHU68" s="16"/>
      <c r="AHV68" s="16"/>
      <c r="AHW68" s="16"/>
      <c r="AHX68" s="16"/>
      <c r="AHY68" s="16"/>
      <c r="AHZ68" s="16"/>
      <c r="AIA68" s="16"/>
      <c r="AIB68" s="16"/>
      <c r="AIC68" s="16"/>
      <c r="AID68" s="16"/>
      <c r="AIE68" s="16"/>
      <c r="AIF68" s="16"/>
      <c r="AIG68" s="16"/>
      <c r="AIH68" s="16"/>
      <c r="AII68" s="16"/>
      <c r="AIJ68" s="16"/>
      <c r="AIK68" s="16"/>
      <c r="AIL68" s="16"/>
      <c r="AIM68" s="16"/>
      <c r="AIN68" s="16"/>
      <c r="AIO68" s="16"/>
      <c r="AIP68" s="16"/>
      <c r="AIQ68" s="16"/>
      <c r="AIR68" s="16"/>
      <c r="AIS68" s="16"/>
      <c r="AIT68" s="16"/>
      <c r="AIU68" s="16"/>
      <c r="AIV68" s="16"/>
      <c r="AIW68" s="16"/>
      <c r="AIX68" s="16"/>
      <c r="AIY68" s="16"/>
      <c r="AIZ68" s="16"/>
      <c r="AJA68" s="16"/>
      <c r="AJB68" s="16"/>
      <c r="AJC68" s="16"/>
      <c r="AJD68" s="16"/>
      <c r="AJE68" s="16"/>
      <c r="AJF68" s="16"/>
      <c r="AJG68" s="16"/>
      <c r="AJH68" s="16"/>
      <c r="AJI68" s="16"/>
      <c r="AJJ68" s="16"/>
      <c r="AJK68" s="16"/>
      <c r="AJL68" s="16"/>
      <c r="AJM68" s="16"/>
      <c r="AJN68" s="16"/>
      <c r="AJO68" s="16"/>
      <c r="AJP68" s="16"/>
      <c r="AJQ68" s="16"/>
      <c r="AJR68" s="16"/>
      <c r="AJS68" s="16"/>
      <c r="AJT68" s="16"/>
      <c r="AJU68" s="16"/>
      <c r="AJV68" s="16"/>
      <c r="AJW68" s="16"/>
      <c r="AJX68" s="16"/>
      <c r="AJY68" s="16"/>
      <c r="AJZ68" s="16"/>
      <c r="AKA68" s="16"/>
      <c r="AKB68" s="16"/>
      <c r="AKC68" s="16"/>
      <c r="AKD68" s="16"/>
      <c r="AKE68" s="16"/>
      <c r="AKF68" s="16"/>
      <c r="AKG68" s="16"/>
      <c r="AKH68" s="16"/>
      <c r="AKI68" s="16"/>
      <c r="AKJ68" s="16"/>
      <c r="AKK68" s="16"/>
      <c r="AKL68" s="16"/>
      <c r="AKM68" s="16"/>
      <c r="AKN68" s="16"/>
      <c r="AKO68" s="16"/>
      <c r="AKP68" s="16"/>
      <c r="AKQ68" s="16"/>
      <c r="AKR68" s="16"/>
      <c r="AKS68" s="16"/>
      <c r="AKT68" s="16"/>
      <c r="AKU68" s="16"/>
      <c r="AKV68" s="16"/>
      <c r="AKW68" s="16"/>
      <c r="AKX68" s="16"/>
      <c r="AKY68" s="16"/>
      <c r="AKZ68" s="16"/>
      <c r="ALA68" s="16"/>
      <c r="ALB68" s="16"/>
      <c r="ALC68" s="16"/>
      <c r="ALD68" s="16"/>
      <c r="ALE68" s="16"/>
      <c r="ALF68" s="16"/>
      <c r="ALG68" s="16"/>
      <c r="ALH68" s="16"/>
      <c r="ALI68" s="16"/>
      <c r="ALJ68" s="16"/>
      <c r="ALK68" s="16"/>
      <c r="ALL68" s="16"/>
      <c r="ALM68" s="16"/>
      <c r="ALN68" s="16"/>
      <c r="ALO68" s="16"/>
      <c r="ALP68" s="16"/>
      <c r="ALQ68" s="16"/>
      <c r="ALR68" s="16"/>
      <c r="ALS68" s="16"/>
      <c r="ALT68" s="16"/>
      <c r="ALU68" s="16"/>
      <c r="ALV68" s="16"/>
      <c r="ALW68" s="16"/>
      <c r="ALX68" s="16"/>
      <c r="ALY68" s="16"/>
      <c r="ALZ68" s="16"/>
      <c r="AMA68" s="16"/>
      <c r="AMB68" s="16"/>
      <c r="AMC68" s="16"/>
      <c r="AMD68" s="16"/>
      <c r="AME68" s="16"/>
      <c r="AMF68" s="16"/>
      <c r="AMG68" s="16"/>
      <c r="AMH68" s="16"/>
      <c r="AMI68" s="16"/>
      <c r="AMJ68" s="16"/>
      <c r="AMK68" s="16"/>
      <c r="AML68" s="16"/>
      <c r="AMM68" s="16"/>
      <c r="AMN68" s="16"/>
      <c r="AMO68" s="16"/>
      <c r="AMP68" s="16"/>
      <c r="AMQ68" s="16"/>
      <c r="AMR68" s="16"/>
      <c r="AMS68" s="16"/>
      <c r="AMT68" s="16"/>
      <c r="AMU68" s="16"/>
      <c r="AMV68" s="16"/>
      <c r="AMW68" s="16"/>
      <c r="AMX68" s="16"/>
      <c r="AMY68" s="16"/>
      <c r="AMZ68" s="16"/>
      <c r="ANA68" s="16"/>
      <c r="ANB68" s="16"/>
      <c r="ANC68" s="16"/>
      <c r="AND68" s="16"/>
      <c r="ANE68" s="16"/>
      <c r="ANF68" s="16"/>
      <c r="ANG68" s="16"/>
      <c r="ANH68" s="16"/>
      <c r="ANI68" s="16"/>
      <c r="ANJ68" s="16"/>
      <c r="ANK68" s="16"/>
      <c r="ANL68" s="16"/>
      <c r="ANM68" s="16"/>
      <c r="ANN68" s="16"/>
      <c r="ANO68" s="16"/>
      <c r="ANP68" s="16"/>
      <c r="ANQ68" s="16"/>
      <c r="ANR68" s="16"/>
      <c r="ANS68" s="16"/>
      <c r="ANT68" s="16"/>
      <c r="ANU68" s="16"/>
      <c r="ANV68" s="16"/>
      <c r="ANW68" s="16"/>
      <c r="ANX68" s="16"/>
      <c r="ANY68" s="16"/>
      <c r="ANZ68" s="16"/>
      <c r="AOA68" s="16"/>
      <c r="AOB68" s="16"/>
      <c r="AOC68" s="16"/>
      <c r="AOD68" s="16"/>
      <c r="AOE68" s="16"/>
      <c r="AOF68" s="16"/>
      <c r="AOG68" s="16"/>
      <c r="AOH68" s="16"/>
      <c r="AOI68" s="16"/>
      <c r="AOJ68" s="16"/>
      <c r="AOK68" s="16"/>
      <c r="AOL68" s="16"/>
      <c r="AOM68" s="16"/>
      <c r="AON68" s="16"/>
      <c r="AOO68" s="16"/>
      <c r="AOP68" s="16"/>
      <c r="AOQ68" s="16"/>
      <c r="AOR68" s="16"/>
      <c r="AOS68" s="16"/>
      <c r="AOT68" s="16"/>
      <c r="AOU68" s="16"/>
      <c r="AOV68" s="16"/>
      <c r="AOW68" s="16"/>
      <c r="AOX68" s="16"/>
      <c r="AOY68" s="16"/>
      <c r="AOZ68" s="16"/>
      <c r="APA68" s="16"/>
      <c r="APB68" s="16"/>
      <c r="APC68" s="16"/>
      <c r="APD68" s="16"/>
      <c r="APE68" s="16"/>
      <c r="APF68" s="16"/>
      <c r="APG68" s="16"/>
      <c r="APH68" s="16"/>
      <c r="API68" s="16"/>
      <c r="APJ68" s="16"/>
      <c r="APK68" s="16"/>
      <c r="APL68" s="16"/>
      <c r="APM68" s="16"/>
      <c r="APN68" s="16"/>
      <c r="APO68" s="16"/>
      <c r="APP68" s="16"/>
      <c r="APQ68" s="16"/>
      <c r="APR68" s="16"/>
      <c r="APS68" s="16"/>
      <c r="APT68" s="16"/>
      <c r="APU68" s="16"/>
      <c r="APV68" s="16"/>
      <c r="APW68" s="16"/>
      <c r="APX68" s="16"/>
      <c r="APY68" s="16"/>
      <c r="APZ68" s="16"/>
      <c r="AQA68" s="16"/>
      <c r="AQB68" s="16"/>
      <c r="AQC68" s="16"/>
      <c r="AQD68" s="16"/>
      <c r="AQE68" s="16"/>
      <c r="AQF68" s="16"/>
      <c r="AQG68" s="16"/>
      <c r="AQH68" s="16"/>
      <c r="AQI68" s="16"/>
      <c r="AQJ68" s="16"/>
      <c r="AQK68" s="16"/>
      <c r="AQL68" s="16"/>
      <c r="AQM68" s="16"/>
      <c r="AQN68" s="16"/>
      <c r="AQO68" s="16"/>
      <c r="AQP68" s="16"/>
      <c r="AQQ68" s="16"/>
      <c r="AQR68" s="16"/>
      <c r="AQS68" s="16"/>
      <c r="AQT68" s="16"/>
      <c r="AQU68" s="16"/>
      <c r="AQV68" s="16"/>
      <c r="AQW68" s="16"/>
      <c r="AQX68" s="16"/>
      <c r="AQY68" s="16"/>
      <c r="AQZ68" s="16"/>
      <c r="ARA68" s="16"/>
      <c r="ARB68" s="16"/>
      <c r="ARC68" s="16"/>
      <c r="ARD68" s="16"/>
      <c r="ARE68" s="16"/>
      <c r="ARF68" s="16"/>
      <c r="ARG68" s="16"/>
      <c r="ARH68" s="16"/>
      <c r="ARI68" s="16"/>
      <c r="ARJ68" s="16"/>
      <c r="ARK68" s="16"/>
      <c r="ARL68" s="16"/>
      <c r="ARM68" s="16"/>
      <c r="ARN68" s="16"/>
      <c r="ARO68" s="16"/>
      <c r="ARP68" s="16"/>
      <c r="ARQ68" s="16"/>
      <c r="ARR68" s="16"/>
      <c r="ARS68" s="16"/>
      <c r="ART68" s="16"/>
      <c r="ARU68" s="16"/>
      <c r="ARV68" s="16"/>
      <c r="ARW68" s="16"/>
      <c r="ARX68" s="16"/>
      <c r="ARY68" s="16"/>
      <c r="ARZ68" s="16"/>
      <c r="ASA68" s="16"/>
      <c r="ASB68" s="16"/>
      <c r="ASC68" s="16"/>
      <c r="ASD68" s="16"/>
      <c r="ASE68" s="16"/>
      <c r="ASF68" s="16"/>
      <c r="ASG68" s="16"/>
      <c r="ASH68" s="16"/>
      <c r="ASI68" s="16"/>
      <c r="ASJ68" s="16"/>
      <c r="ASK68" s="16"/>
      <c r="ASL68" s="16"/>
      <c r="ASM68" s="16"/>
      <c r="ASN68" s="16"/>
      <c r="ASO68" s="16"/>
      <c r="ASP68" s="16"/>
      <c r="ASQ68" s="16"/>
      <c r="ASR68" s="16"/>
      <c r="ASS68" s="16"/>
      <c r="AST68" s="16"/>
      <c r="ASU68" s="16"/>
      <c r="ASV68" s="16"/>
      <c r="ASW68" s="16"/>
      <c r="ASX68" s="16"/>
      <c r="ASY68" s="16"/>
      <c r="ASZ68" s="16"/>
      <c r="ATA68" s="16"/>
      <c r="ATB68" s="16"/>
      <c r="ATC68" s="16"/>
      <c r="ATD68" s="16"/>
      <c r="ATE68" s="16"/>
      <c r="ATF68" s="16"/>
      <c r="ATG68" s="16"/>
      <c r="ATH68" s="16"/>
      <c r="ATI68" s="16"/>
      <c r="ATJ68" s="16"/>
      <c r="ATK68" s="16"/>
      <c r="ATL68" s="16"/>
      <c r="ATM68" s="16"/>
      <c r="ATN68" s="16"/>
      <c r="ATO68" s="16"/>
      <c r="ATP68" s="16"/>
      <c r="ATQ68" s="16"/>
      <c r="ATR68" s="16"/>
      <c r="ATS68" s="16"/>
      <c r="ATT68" s="16"/>
      <c r="ATU68" s="16"/>
      <c r="ATV68" s="16"/>
      <c r="ATW68" s="16"/>
      <c r="ATX68" s="16"/>
      <c r="ATY68" s="16"/>
      <c r="ATZ68" s="16"/>
      <c r="AUA68" s="16"/>
      <c r="AUB68" s="16"/>
      <c r="AUC68" s="16"/>
      <c r="AUD68" s="16"/>
      <c r="AUE68" s="16"/>
      <c r="AUF68" s="16"/>
      <c r="AUG68" s="16"/>
      <c r="AUH68" s="16"/>
      <c r="AUI68" s="16"/>
      <c r="AUJ68" s="16"/>
      <c r="AUK68" s="16"/>
      <c r="AUL68" s="16"/>
      <c r="AUM68" s="16"/>
      <c r="AUN68" s="16"/>
      <c r="AUO68" s="16"/>
      <c r="AUP68" s="16"/>
      <c r="AUQ68" s="16"/>
      <c r="AUR68" s="16"/>
      <c r="AUS68" s="16"/>
      <c r="AUT68" s="16"/>
      <c r="AUU68" s="16"/>
      <c r="AUV68" s="16"/>
      <c r="AUW68" s="16"/>
      <c r="AUX68" s="16"/>
      <c r="AUY68" s="16"/>
      <c r="AUZ68" s="16"/>
      <c r="AVA68" s="16"/>
      <c r="AVB68" s="16"/>
      <c r="AVC68" s="16"/>
      <c r="AVD68" s="16"/>
      <c r="AVE68" s="16"/>
      <c r="AVF68" s="16"/>
      <c r="AVG68" s="16"/>
      <c r="AVH68" s="16"/>
      <c r="AVI68" s="16"/>
      <c r="AVJ68" s="16"/>
      <c r="AVK68" s="16"/>
      <c r="AVL68" s="16"/>
      <c r="AVM68" s="16"/>
      <c r="AVN68" s="16"/>
      <c r="AVO68" s="16"/>
      <c r="AVP68" s="16"/>
      <c r="AVQ68" s="16"/>
      <c r="AVR68" s="16"/>
      <c r="AVS68" s="16"/>
      <c r="AVT68" s="16"/>
      <c r="AVU68" s="16"/>
      <c r="AVV68" s="16"/>
      <c r="AVW68" s="16"/>
      <c r="AVX68" s="16"/>
      <c r="AVY68" s="16"/>
      <c r="AVZ68" s="16"/>
      <c r="AWA68" s="16"/>
      <c r="AWB68" s="16"/>
      <c r="AWC68" s="16"/>
      <c r="AWD68" s="16"/>
      <c r="AWE68" s="16"/>
      <c r="AWF68" s="16"/>
      <c r="AWG68" s="16"/>
      <c r="AWH68" s="16"/>
      <c r="AWI68" s="16"/>
      <c r="AWJ68" s="16"/>
      <c r="AWK68" s="16"/>
      <c r="AWL68" s="16"/>
      <c r="AWM68" s="16"/>
      <c r="AWN68" s="16"/>
      <c r="AWO68" s="16"/>
      <c r="AWP68" s="16"/>
      <c r="AWQ68" s="16"/>
      <c r="AWR68" s="16"/>
      <c r="AWS68" s="16"/>
      <c r="AWT68" s="16"/>
      <c r="AWU68" s="16"/>
      <c r="AWV68" s="16"/>
      <c r="AWW68" s="16"/>
      <c r="AWX68" s="16"/>
      <c r="AWY68" s="16"/>
      <c r="AWZ68" s="16"/>
      <c r="AXA68" s="16"/>
      <c r="AXB68" s="16"/>
      <c r="AXC68" s="16"/>
      <c r="AXD68" s="16"/>
      <c r="AXE68" s="16"/>
      <c r="AXF68" s="16"/>
      <c r="AXG68" s="16"/>
      <c r="AXH68" s="16"/>
      <c r="AXI68" s="16"/>
      <c r="AXJ68" s="16"/>
      <c r="AXK68" s="16"/>
      <c r="AXL68" s="16"/>
      <c r="AXM68" s="16"/>
      <c r="AXN68" s="16"/>
      <c r="AXO68" s="16"/>
      <c r="AXP68" s="16"/>
      <c r="AXQ68" s="16"/>
      <c r="AXR68" s="16"/>
      <c r="AXS68" s="16"/>
      <c r="AXT68" s="16"/>
      <c r="AXU68" s="16"/>
      <c r="AXV68" s="16"/>
      <c r="AXW68" s="16"/>
      <c r="AXX68" s="16"/>
      <c r="AXY68" s="16"/>
      <c r="AXZ68" s="16"/>
      <c r="AYA68" s="16"/>
      <c r="AYB68" s="16"/>
      <c r="AYC68" s="16"/>
      <c r="AYD68" s="16"/>
      <c r="AYE68" s="16"/>
      <c r="AYF68" s="16"/>
      <c r="AYG68" s="16"/>
      <c r="AYH68" s="16"/>
      <c r="AYI68" s="16"/>
      <c r="AYJ68" s="16"/>
      <c r="AYK68" s="16"/>
      <c r="AYL68" s="16"/>
      <c r="AYM68" s="16"/>
      <c r="AYN68" s="16"/>
      <c r="AYO68" s="16"/>
      <c r="AYP68" s="16"/>
      <c r="AYQ68" s="16"/>
      <c r="AYR68" s="16"/>
      <c r="AYS68" s="16"/>
      <c r="AYT68" s="16"/>
      <c r="AYU68" s="16"/>
      <c r="AYV68" s="16"/>
      <c r="AYW68" s="16"/>
      <c r="AYX68" s="16"/>
      <c r="AYY68" s="16"/>
      <c r="AYZ68" s="16"/>
      <c r="AZA68" s="16"/>
      <c r="AZB68" s="16"/>
      <c r="AZC68" s="16"/>
      <c r="AZD68" s="16"/>
      <c r="AZE68" s="16"/>
      <c r="AZF68" s="16"/>
      <c r="AZG68" s="16"/>
      <c r="AZH68" s="16"/>
      <c r="AZI68" s="16"/>
      <c r="AZJ68" s="16"/>
      <c r="AZK68" s="16"/>
      <c r="AZL68" s="16"/>
      <c r="AZM68" s="16"/>
      <c r="AZN68" s="16"/>
      <c r="AZO68" s="16"/>
      <c r="AZP68" s="16"/>
      <c r="AZQ68" s="16"/>
      <c r="AZR68" s="16"/>
      <c r="AZS68" s="16"/>
      <c r="AZT68" s="16"/>
      <c r="AZU68" s="16"/>
      <c r="AZV68" s="16"/>
      <c r="AZW68" s="16"/>
      <c r="AZX68" s="16"/>
      <c r="AZY68" s="16"/>
      <c r="AZZ68" s="16"/>
      <c r="BAA68" s="16"/>
      <c r="BAB68" s="16"/>
      <c r="BAC68" s="16"/>
      <c r="BAD68" s="16"/>
      <c r="BAE68" s="16"/>
      <c r="BAF68" s="16"/>
      <c r="BAG68" s="16"/>
      <c r="BAH68" s="16"/>
      <c r="BAI68" s="16"/>
      <c r="BAJ68" s="16"/>
      <c r="BAK68" s="16"/>
      <c r="BAL68" s="16"/>
      <c r="BAM68" s="16"/>
      <c r="BAN68" s="16"/>
      <c r="BAO68" s="16"/>
      <c r="BAP68" s="16"/>
      <c r="BAQ68" s="16"/>
      <c r="BAR68" s="16"/>
      <c r="BAS68" s="16"/>
      <c r="BAT68" s="16"/>
      <c r="BAU68" s="16"/>
      <c r="BAV68" s="16"/>
      <c r="BAW68" s="16"/>
      <c r="BAX68" s="16"/>
      <c r="BAY68" s="16"/>
      <c r="BAZ68" s="16"/>
      <c r="BBA68" s="16"/>
      <c r="BBB68" s="16"/>
      <c r="BBC68" s="16"/>
      <c r="BBD68" s="16"/>
      <c r="BBE68" s="16"/>
      <c r="BBF68" s="16"/>
      <c r="BBG68" s="16"/>
      <c r="BBH68" s="16"/>
      <c r="BBI68" s="16"/>
      <c r="BBJ68" s="16"/>
      <c r="BBK68" s="16"/>
      <c r="BBL68" s="16"/>
      <c r="BBM68" s="16"/>
      <c r="BBN68" s="16"/>
      <c r="BBO68" s="16"/>
      <c r="BBP68" s="16"/>
      <c r="BBQ68" s="16"/>
      <c r="BBR68" s="16"/>
      <c r="BBS68" s="16"/>
      <c r="BBT68" s="16"/>
      <c r="BBU68" s="16"/>
      <c r="BBV68" s="16"/>
      <c r="BBW68" s="16"/>
      <c r="BBX68" s="16"/>
      <c r="BBY68" s="16"/>
      <c r="BBZ68" s="16"/>
      <c r="BCA68" s="16"/>
      <c r="BCB68" s="16"/>
      <c r="BCC68" s="16"/>
      <c r="BCD68" s="16"/>
      <c r="BCE68" s="16"/>
      <c r="BCF68" s="16"/>
      <c r="BCG68" s="16"/>
      <c r="BCH68" s="16"/>
      <c r="BCI68" s="16"/>
      <c r="BCJ68" s="16"/>
      <c r="BCK68" s="16"/>
      <c r="BCL68" s="16"/>
      <c r="BCM68" s="16"/>
      <c r="BCN68" s="16"/>
      <c r="BCO68" s="16"/>
      <c r="BCP68" s="16"/>
      <c r="BCQ68" s="16"/>
      <c r="BCR68" s="16"/>
      <c r="BCS68" s="16"/>
      <c r="BCT68" s="16"/>
      <c r="BCU68" s="16"/>
      <c r="BCV68" s="16"/>
      <c r="BCW68" s="16"/>
      <c r="BCX68" s="16"/>
      <c r="BCY68" s="16"/>
      <c r="BCZ68" s="16"/>
      <c r="BDA68" s="16"/>
      <c r="BDB68" s="16"/>
      <c r="BDC68" s="16"/>
      <c r="BDD68" s="16"/>
      <c r="BDE68" s="16"/>
      <c r="BDF68" s="16"/>
      <c r="BDG68" s="16"/>
      <c r="BDH68" s="16"/>
      <c r="BDI68" s="16"/>
      <c r="BDJ68" s="16"/>
      <c r="BDK68" s="16"/>
      <c r="BDL68" s="16"/>
      <c r="BDM68" s="16"/>
      <c r="BDN68" s="16"/>
      <c r="BDO68" s="16"/>
      <c r="BDP68" s="16"/>
      <c r="BDQ68" s="16"/>
      <c r="BDR68" s="16"/>
      <c r="BDS68" s="16"/>
      <c r="BDT68" s="16"/>
      <c r="BDU68" s="16"/>
      <c r="BDV68" s="16"/>
      <c r="BDW68" s="16"/>
      <c r="BDX68" s="16"/>
      <c r="BDY68" s="16"/>
      <c r="BDZ68" s="16"/>
      <c r="BEA68" s="16"/>
      <c r="BEB68" s="16"/>
      <c r="BEC68" s="16"/>
      <c r="BED68" s="16"/>
      <c r="BEE68" s="16"/>
      <c r="BEF68" s="16"/>
      <c r="BEG68" s="16"/>
      <c r="BEH68" s="16"/>
      <c r="BEI68" s="16"/>
      <c r="BEJ68" s="16"/>
      <c r="BEK68" s="16"/>
      <c r="BEL68" s="16"/>
      <c r="BEM68" s="16"/>
      <c r="BEN68" s="16"/>
      <c r="BEO68" s="16"/>
      <c r="BEP68" s="16"/>
      <c r="BEQ68" s="16"/>
      <c r="BER68" s="16"/>
      <c r="BES68" s="16"/>
      <c r="BET68" s="16"/>
      <c r="BEU68" s="16"/>
      <c r="BEV68" s="16"/>
      <c r="BEW68" s="16"/>
      <c r="BEX68" s="16"/>
      <c r="BEY68" s="16"/>
      <c r="BEZ68" s="16"/>
      <c r="BFA68" s="16"/>
      <c r="BFB68" s="16"/>
      <c r="BFC68" s="16"/>
      <c r="BFD68" s="16"/>
      <c r="BFE68" s="16"/>
      <c r="BFF68" s="16"/>
      <c r="BFG68" s="16"/>
      <c r="BFH68" s="16"/>
      <c r="BFI68" s="16"/>
      <c r="BFJ68" s="16"/>
      <c r="BFK68" s="16"/>
      <c r="BFL68" s="16"/>
      <c r="BFM68" s="16"/>
      <c r="BFN68" s="16"/>
      <c r="BFO68" s="16"/>
      <c r="BFP68" s="16"/>
      <c r="BFQ68" s="16"/>
      <c r="BFR68" s="16"/>
      <c r="BFS68" s="16"/>
      <c r="BFT68" s="16"/>
      <c r="BFU68" s="16"/>
      <c r="BFV68" s="16"/>
      <c r="BFW68" s="16"/>
      <c r="BFX68" s="16"/>
      <c r="BFY68" s="16"/>
      <c r="BFZ68" s="16"/>
      <c r="BGA68" s="16"/>
      <c r="BGB68" s="16"/>
      <c r="BGC68" s="16"/>
      <c r="BGD68" s="16"/>
      <c r="BGE68" s="16"/>
      <c r="BGF68" s="16"/>
      <c r="BGG68" s="16"/>
      <c r="BGH68" s="16"/>
      <c r="BGI68" s="16"/>
      <c r="BGJ68" s="16"/>
      <c r="BGK68" s="16"/>
      <c r="BGL68" s="16"/>
      <c r="BGM68" s="16"/>
      <c r="BGN68" s="16"/>
      <c r="BGO68" s="16"/>
      <c r="BGP68" s="16"/>
      <c r="BGQ68" s="16"/>
      <c r="BGR68" s="16"/>
      <c r="BGS68" s="16"/>
      <c r="BGT68" s="16"/>
      <c r="BGU68" s="16"/>
      <c r="BGV68" s="16"/>
      <c r="BGW68" s="16"/>
      <c r="BGX68" s="16"/>
      <c r="BGY68" s="16"/>
      <c r="BGZ68" s="16"/>
      <c r="BHA68" s="16"/>
      <c r="BHB68" s="16"/>
      <c r="BHC68" s="16"/>
      <c r="BHD68" s="16"/>
      <c r="BHE68" s="16"/>
      <c r="BHF68" s="16"/>
      <c r="BHG68" s="16"/>
      <c r="BHH68" s="16"/>
      <c r="BHI68" s="16"/>
      <c r="BHJ68" s="16"/>
      <c r="BHK68" s="16"/>
      <c r="BHL68" s="16"/>
      <c r="BHM68" s="16"/>
      <c r="BHN68" s="16"/>
      <c r="BHO68" s="16"/>
      <c r="BHP68" s="16"/>
      <c r="BHQ68" s="16"/>
      <c r="BHR68" s="16"/>
      <c r="BHS68" s="16"/>
      <c r="BHT68" s="16"/>
      <c r="BHU68" s="16"/>
      <c r="BHV68" s="16"/>
      <c r="BHW68" s="16"/>
      <c r="BHX68" s="16"/>
      <c r="BHY68" s="16"/>
      <c r="BHZ68" s="16"/>
      <c r="BIA68" s="16"/>
      <c r="BIB68" s="16"/>
      <c r="BIC68" s="16"/>
      <c r="BID68" s="16"/>
      <c r="BIE68" s="16"/>
      <c r="BIF68" s="16"/>
      <c r="BIG68" s="16"/>
      <c r="BIH68" s="16"/>
      <c r="BII68" s="16"/>
      <c r="BIJ68" s="16"/>
      <c r="BIK68" s="16"/>
      <c r="BIL68" s="16"/>
      <c r="BIM68" s="16"/>
      <c r="BIN68" s="16"/>
      <c r="BIO68" s="16"/>
      <c r="BIP68" s="16"/>
      <c r="BIQ68" s="16"/>
      <c r="BIR68" s="16"/>
      <c r="BIS68" s="16"/>
      <c r="BIT68" s="16"/>
      <c r="BIU68" s="16"/>
      <c r="BIV68" s="16"/>
      <c r="BIW68" s="16"/>
      <c r="BIX68" s="16"/>
      <c r="BIY68" s="16"/>
      <c r="BIZ68" s="16"/>
      <c r="BJA68" s="16"/>
      <c r="BJB68" s="16"/>
      <c r="BJC68" s="16"/>
      <c r="BJD68" s="16"/>
      <c r="BJE68" s="16"/>
      <c r="BJF68" s="16"/>
      <c r="BJG68" s="16"/>
      <c r="BJH68" s="16"/>
      <c r="BJI68" s="16"/>
      <c r="BJJ68" s="16"/>
      <c r="BJK68" s="16"/>
      <c r="BJL68" s="16"/>
      <c r="BJM68" s="16"/>
      <c r="BJN68" s="16"/>
      <c r="BJO68" s="16"/>
      <c r="BJP68" s="16"/>
      <c r="BJQ68" s="16"/>
      <c r="BJR68" s="16"/>
      <c r="BJS68" s="16"/>
      <c r="BJT68" s="16"/>
      <c r="BJU68" s="16"/>
      <c r="BJV68" s="16"/>
      <c r="BJW68" s="16"/>
      <c r="BJX68" s="16"/>
      <c r="BJY68" s="16"/>
      <c r="BJZ68" s="16"/>
      <c r="BKA68" s="16"/>
      <c r="BKB68" s="16"/>
      <c r="BKC68" s="16"/>
      <c r="BKD68" s="16"/>
      <c r="BKE68" s="16"/>
      <c r="BKF68" s="16"/>
      <c r="BKG68" s="16"/>
      <c r="BKH68" s="16"/>
      <c r="BKI68" s="16"/>
      <c r="BKJ68" s="16"/>
      <c r="BKK68" s="16"/>
      <c r="BKL68" s="16"/>
      <c r="BKM68" s="16"/>
      <c r="BKN68" s="16"/>
      <c r="BKO68" s="16"/>
      <c r="BKP68" s="16"/>
      <c r="BKQ68" s="16"/>
      <c r="BKR68" s="16"/>
      <c r="BKS68" s="16"/>
      <c r="BKT68" s="16"/>
      <c r="BKU68" s="16"/>
      <c r="BKV68" s="16"/>
      <c r="BKW68" s="16"/>
      <c r="BKX68" s="16"/>
      <c r="BKY68" s="16"/>
      <c r="BKZ68" s="16"/>
      <c r="BLA68" s="16"/>
      <c r="BLB68" s="16"/>
      <c r="BLC68" s="16"/>
      <c r="BLD68" s="16"/>
      <c r="BLE68" s="16"/>
      <c r="BLF68" s="16"/>
      <c r="BLG68" s="16"/>
      <c r="BLH68" s="16"/>
      <c r="BLI68" s="16"/>
      <c r="BLJ68" s="16"/>
      <c r="BLK68" s="16"/>
      <c r="BLL68" s="16"/>
      <c r="BLM68" s="16"/>
      <c r="BLN68" s="16"/>
      <c r="BLO68" s="16"/>
      <c r="BLP68" s="16"/>
      <c r="BLQ68" s="16"/>
      <c r="BLR68" s="16"/>
      <c r="BLS68" s="16"/>
      <c r="BLT68" s="16"/>
      <c r="BLU68" s="16"/>
      <c r="BLV68" s="16"/>
      <c r="BLW68" s="16"/>
      <c r="BLX68" s="16"/>
      <c r="BLY68" s="16"/>
      <c r="BLZ68" s="16"/>
      <c r="BMA68" s="16"/>
      <c r="BMB68" s="16"/>
      <c r="BMC68" s="16"/>
      <c r="BMD68" s="16"/>
      <c r="BME68" s="16"/>
      <c r="BMF68" s="16"/>
      <c r="BMG68" s="16"/>
      <c r="BMH68" s="16"/>
      <c r="BMI68" s="16"/>
      <c r="BMJ68" s="16"/>
      <c r="BMK68" s="16"/>
      <c r="BML68" s="16"/>
      <c r="BMM68" s="16"/>
      <c r="BMN68" s="16"/>
      <c r="BMO68" s="16"/>
      <c r="BMP68" s="16"/>
      <c r="BMQ68" s="16"/>
      <c r="BMR68" s="16"/>
      <c r="BMS68" s="16"/>
      <c r="BMT68" s="16"/>
      <c r="BMU68" s="16"/>
      <c r="BMV68" s="16"/>
      <c r="BMW68" s="16"/>
      <c r="BMX68" s="16"/>
      <c r="BMY68" s="16"/>
      <c r="BMZ68" s="16"/>
      <c r="BNA68" s="16"/>
      <c r="BNB68" s="16"/>
      <c r="BNC68" s="16"/>
      <c r="BND68" s="16"/>
      <c r="BNE68" s="16"/>
      <c r="BNF68" s="16"/>
      <c r="BNG68" s="16"/>
      <c r="BNH68" s="16"/>
      <c r="BNI68" s="16"/>
      <c r="BNJ68" s="16"/>
      <c r="BNK68" s="16"/>
      <c r="BNL68" s="16"/>
      <c r="BNM68" s="16"/>
      <c r="BNN68" s="16"/>
      <c r="BNO68" s="16"/>
      <c r="BNP68" s="16"/>
      <c r="BNQ68" s="16"/>
      <c r="BNR68" s="16"/>
      <c r="BNS68" s="16"/>
      <c r="BNT68" s="16"/>
      <c r="BNU68" s="16"/>
      <c r="BNV68" s="16"/>
      <c r="BNW68" s="16"/>
      <c r="BNX68" s="16"/>
      <c r="BNY68" s="16"/>
      <c r="BNZ68" s="16"/>
      <c r="BOA68" s="16"/>
      <c r="BOB68" s="16"/>
      <c r="BOC68" s="16"/>
      <c r="BOD68" s="16"/>
      <c r="BOE68" s="16"/>
      <c r="BOF68" s="16"/>
      <c r="BOG68" s="16"/>
      <c r="BOH68" s="16"/>
      <c r="BOI68" s="16"/>
      <c r="BOJ68" s="16"/>
      <c r="BOK68" s="16"/>
      <c r="BOL68" s="16"/>
      <c r="BOM68" s="16"/>
      <c r="BON68" s="16"/>
      <c r="BOO68" s="16"/>
      <c r="BOP68" s="16"/>
      <c r="BOQ68" s="16"/>
      <c r="BOR68" s="16"/>
      <c r="BOS68" s="16"/>
      <c r="BOT68" s="16"/>
      <c r="BOU68" s="16"/>
      <c r="BOV68" s="16"/>
      <c r="BOW68" s="16"/>
      <c r="BOX68" s="16"/>
      <c r="BOY68" s="16"/>
      <c r="BOZ68" s="16"/>
      <c r="BPA68" s="16"/>
      <c r="BPB68" s="16"/>
      <c r="BPC68" s="16"/>
      <c r="BPD68" s="16"/>
      <c r="BPE68" s="16"/>
      <c r="BPF68" s="16"/>
      <c r="BPG68" s="16"/>
      <c r="BPH68" s="16"/>
      <c r="BPI68" s="16"/>
      <c r="BPJ68" s="16"/>
      <c r="BPK68" s="16"/>
      <c r="BPL68" s="16"/>
      <c r="BPM68" s="16"/>
      <c r="BPN68" s="16"/>
      <c r="BPO68" s="16"/>
      <c r="BPP68" s="16"/>
      <c r="BPQ68" s="16"/>
      <c r="BPR68" s="16"/>
      <c r="BPS68" s="16"/>
      <c r="BPT68" s="16"/>
      <c r="BPU68" s="16"/>
      <c r="BPV68" s="16"/>
      <c r="BPW68" s="16"/>
      <c r="BPX68" s="16"/>
      <c r="BPY68" s="16"/>
      <c r="BPZ68" s="16"/>
      <c r="BQA68" s="16"/>
      <c r="BQB68" s="16"/>
      <c r="BQC68" s="16"/>
      <c r="BQD68" s="16"/>
      <c r="BQE68" s="16"/>
      <c r="BQF68" s="16"/>
      <c r="BQG68" s="16"/>
      <c r="BQH68" s="16"/>
      <c r="BQI68" s="16"/>
      <c r="BQJ68" s="16"/>
      <c r="BQK68" s="16"/>
      <c r="BQL68" s="16"/>
      <c r="BQM68" s="16"/>
      <c r="BQN68" s="16"/>
      <c r="BQO68" s="16"/>
      <c r="BQP68" s="16"/>
      <c r="BQQ68" s="16"/>
      <c r="BQR68" s="16"/>
      <c r="BQS68" s="16"/>
      <c r="BQT68" s="16"/>
      <c r="BQU68" s="16"/>
      <c r="BQV68" s="16"/>
      <c r="BQW68" s="16"/>
      <c r="BQX68" s="16"/>
      <c r="BQY68" s="16"/>
      <c r="BQZ68" s="16"/>
      <c r="BRA68" s="16"/>
      <c r="BRB68" s="16"/>
      <c r="BRC68" s="16"/>
      <c r="BRD68" s="16"/>
      <c r="BRE68" s="16"/>
      <c r="BRF68" s="16"/>
      <c r="BRG68" s="16"/>
      <c r="BRH68" s="16"/>
      <c r="BRI68" s="16"/>
      <c r="BRJ68" s="16"/>
      <c r="BRK68" s="16"/>
      <c r="BRL68" s="16"/>
      <c r="BRM68" s="16"/>
      <c r="BRN68" s="16"/>
      <c r="BRO68" s="16"/>
      <c r="BRP68" s="16"/>
      <c r="BRQ68" s="16"/>
      <c r="BRR68" s="16"/>
      <c r="BRS68" s="16"/>
      <c r="BRT68" s="16"/>
      <c r="BRU68" s="16"/>
      <c r="BRV68" s="16"/>
      <c r="BRW68" s="16"/>
      <c r="BRX68" s="16"/>
      <c r="BRY68" s="16"/>
      <c r="BRZ68" s="16"/>
      <c r="BSA68" s="16"/>
      <c r="BSB68" s="16"/>
      <c r="BSC68" s="16"/>
      <c r="BSD68" s="16"/>
      <c r="BSE68" s="16"/>
      <c r="BSF68" s="16"/>
      <c r="BSG68" s="16"/>
      <c r="BSH68" s="16"/>
      <c r="BSI68" s="16"/>
      <c r="BSJ68" s="16"/>
      <c r="BSK68" s="16"/>
      <c r="BSL68" s="16"/>
      <c r="BSM68" s="16"/>
      <c r="BSN68" s="16"/>
      <c r="BSO68" s="16"/>
      <c r="BSP68" s="16"/>
      <c r="BSQ68" s="16"/>
      <c r="BSR68" s="16"/>
      <c r="BSS68" s="16"/>
      <c r="BST68" s="16"/>
      <c r="BSU68" s="16"/>
      <c r="BSV68" s="16"/>
      <c r="BSW68" s="16"/>
      <c r="BSX68" s="16"/>
      <c r="BSY68" s="16"/>
      <c r="BSZ68" s="16"/>
      <c r="BTA68" s="16"/>
      <c r="BTB68" s="16"/>
      <c r="BTC68" s="16"/>
      <c r="BTD68" s="16"/>
      <c r="BTE68" s="16"/>
      <c r="BTF68" s="16"/>
      <c r="BTG68" s="16"/>
      <c r="BTH68" s="16"/>
    </row>
    <row r="69" spans="1:1880" ht="35.25" customHeight="1" x14ac:dyDescent="0.3">
      <c r="A69" s="66"/>
      <c r="B69" s="605" t="s">
        <v>3</v>
      </c>
      <c r="C69" s="540"/>
      <c r="D69" s="355"/>
      <c r="E69" s="355"/>
      <c r="F69" s="359"/>
      <c r="G69" s="344"/>
      <c r="H69" s="15"/>
      <c r="I69" s="50"/>
      <c r="J69"/>
    </row>
    <row r="70" spans="1:1880" ht="176.25" customHeight="1" x14ac:dyDescent="0.3">
      <c r="A70" s="66">
        <v>547</v>
      </c>
      <c r="B70" s="265"/>
      <c r="C70" s="265" t="s">
        <v>81</v>
      </c>
      <c r="D70" s="263" t="s">
        <v>960</v>
      </c>
      <c r="E70" s="264" t="e">
        <f>INDEX('PY1 Data(H)'!$A$1:$CZ$258,MATCH('Unit Data from Audit Worksheet'!$A70,'PY1 Data(H)'!$A$1:$A$258,0),MATCH('Unit Data from Audit Worksheet'!$D$2,'PY1 Data(H)'!$A$1:$CZ$1,0))</f>
        <v>#N/A</v>
      </c>
      <c r="F70" s="302"/>
      <c r="G70" s="309" t="str">
        <f>IF(F70&lt;1,"Please answer this question","")</f>
        <v>Please answer this question</v>
      </c>
      <c r="H70" s="295"/>
      <c r="I70" s="296"/>
      <c r="J70"/>
    </row>
    <row r="71" spans="1:1880" s="16" customFormat="1" ht="107.4" customHeight="1" x14ac:dyDescent="0.3">
      <c r="A71" s="135">
        <v>659</v>
      </c>
      <c r="B71" s="337" t="s">
        <v>23</v>
      </c>
      <c r="C71" s="337" t="s">
        <v>225</v>
      </c>
      <c r="D71" s="137" t="s">
        <v>335</v>
      </c>
      <c r="E71" s="264" t="e">
        <f>INDEX('PY1 Data(H)'!$A$1:$CZ$258,MATCH('Unit Data from Audit Worksheet'!$A71,'PY1 Data(H)'!$A$1:$A$258,0),MATCH('Unit Data from Audit Worksheet'!$D$2,'PY1 Data(H)'!$A$1:$CZ$1,0))</f>
        <v>#N/A</v>
      </c>
      <c r="F71" s="131">
        <v>0</v>
      </c>
      <c r="G71" s="310" t="s">
        <v>336</v>
      </c>
      <c r="H71" s="294">
        <f>IF(F71&lt;0,"Error: Enter as positive.",)</f>
        <v>0</v>
      </c>
      <c r="I71" s="176"/>
      <c r="J71"/>
      <c r="L71"/>
      <c r="N71" s="132"/>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880" ht="65.25" customHeight="1" x14ac:dyDescent="0.3">
      <c r="A72" s="135">
        <v>660</v>
      </c>
      <c r="B72" s="337" t="s">
        <v>23</v>
      </c>
      <c r="C72" s="337" t="s">
        <v>225</v>
      </c>
      <c r="D72" s="137" t="s">
        <v>337</v>
      </c>
      <c r="E72" s="264" t="e">
        <f>INDEX('PY1 Data(H)'!$A$1:$CZ$258,MATCH('Unit Data from Audit Worksheet'!$A72,'PY1 Data(H)'!$A$1:$A$258,0),MATCH('Unit Data from Audit Worksheet'!$D$2,'PY1 Data(H)'!$A$1:$CZ$1,0))</f>
        <v>#N/A</v>
      </c>
      <c r="F72" s="131">
        <v>0</v>
      </c>
      <c r="G72" s="310" t="str">
        <f>IF(ISBLANK(F72),"Please do not leave blank","")</f>
        <v/>
      </c>
      <c r="H72" s="294"/>
      <c r="I72" s="15"/>
      <c r="J72"/>
    </row>
    <row r="73" spans="1:1880" ht="94.5" customHeight="1" x14ac:dyDescent="0.3">
      <c r="A73" s="135">
        <v>661</v>
      </c>
      <c r="B73" s="337" t="s">
        <v>23</v>
      </c>
      <c r="C73" s="337" t="s">
        <v>227</v>
      </c>
      <c r="D73" s="234" t="s">
        <v>338</v>
      </c>
      <c r="E73" s="264" t="e">
        <f>INDEX('PY1 Data(H)'!$A$1:$CZ$258,MATCH('Unit Data from Audit Worksheet'!$A73,'PY1 Data(H)'!$A$1:$A$258,0),MATCH('Unit Data from Audit Worksheet'!$D$2,'PY1 Data(H)'!$A$1:$CZ$1,0))</f>
        <v>#N/A</v>
      </c>
      <c r="F73" s="127">
        <v>0</v>
      </c>
      <c r="G73" s="310" t="str">
        <f>IF(ISBLANK(F73),"Please do not leave blank ",IF(F73=H73,"","Please review percentage"))</f>
        <v/>
      </c>
      <c r="H73" s="311">
        <f>ROUND(IFERROR((F72/F71)*100,0),1)</f>
        <v>0</v>
      </c>
      <c r="I73" s="311"/>
      <c r="J73"/>
    </row>
    <row r="74" spans="1:1880" ht="88.2" customHeight="1" x14ac:dyDescent="0.3">
      <c r="A74" s="66"/>
      <c r="B74" s="265"/>
      <c r="C74" s="265"/>
      <c r="D74" s="19" t="s">
        <v>4</v>
      </c>
      <c r="E74" s="357"/>
      <c r="F74" s="493"/>
      <c r="G74" s="310"/>
      <c r="H74" s="311"/>
      <c r="I74" s="312"/>
      <c r="J74"/>
    </row>
    <row r="75" spans="1:1880" ht="32.25" customHeight="1" x14ac:dyDescent="0.3">
      <c r="A75" s="66"/>
      <c r="B75" s="605" t="s">
        <v>5</v>
      </c>
      <c r="C75" s="540"/>
      <c r="D75" s="355"/>
      <c r="E75" s="358"/>
      <c r="F75" s="344"/>
      <c r="G75" s="344"/>
      <c r="H75" s="15"/>
      <c r="I75" s="50"/>
      <c r="J75"/>
    </row>
    <row r="76" spans="1:1880" ht="68.25" customHeight="1" x14ac:dyDescent="0.3">
      <c r="A76" s="66">
        <v>6</v>
      </c>
      <c r="B76" s="3" t="s">
        <v>21</v>
      </c>
      <c r="C76" s="3" t="s">
        <v>82</v>
      </c>
      <c r="D76" s="17" t="s">
        <v>371</v>
      </c>
      <c r="E76" s="264" t="e">
        <f>INDEX('PY1 Data(H)'!$A$1:$CZ$258,MATCH('Unit Data from Audit Worksheet'!$A76,'PY1 Data(H)'!$A$1:$A$258,0),MATCH('Unit Data from Audit Worksheet'!$D$2,'PY1 Data(H)'!$A$1:$CZ$1,0))</f>
        <v>#N/A</v>
      </c>
      <c r="F76" s="131">
        <v>0</v>
      </c>
      <c r="G76" s="294">
        <f>IF(F76&lt;0,"Error: Enter as positive.",)</f>
        <v>0</v>
      </c>
      <c r="H76" s="15"/>
      <c r="I76" s="50"/>
      <c r="J76"/>
    </row>
    <row r="77" spans="1:1880" ht="123.75" customHeight="1" x14ac:dyDescent="0.3">
      <c r="A77" s="338"/>
      <c r="B77" s="615" t="s">
        <v>294</v>
      </c>
      <c r="C77" s="615"/>
      <c r="D77" s="615"/>
      <c r="E77" s="369"/>
      <c r="F77" s="369"/>
      <c r="G77" s="369"/>
      <c r="H77" s="15"/>
      <c r="I77" s="66"/>
      <c r="J77"/>
      <c r="M77" s="16" t="s">
        <v>297</v>
      </c>
    </row>
    <row r="78" spans="1:1880" ht="63" customHeight="1" x14ac:dyDescent="0.3">
      <c r="A78" s="135">
        <v>947</v>
      </c>
      <c r="B78" s="337"/>
      <c r="C78" s="337"/>
      <c r="D78" s="234" t="s">
        <v>267</v>
      </c>
      <c r="E78" s="426"/>
      <c r="F78" s="313"/>
      <c r="G78" s="309" t="str">
        <f>IF(ISBLANK(F78),"Please do not leave blank","")</f>
        <v>Please do not leave blank</v>
      </c>
      <c r="H78" s="15"/>
      <c r="I78" s="132"/>
      <c r="J78"/>
      <c r="K78" s="132"/>
      <c r="M78" s="132"/>
      <c r="O78" s="132"/>
    </row>
    <row r="79" spans="1:1880" ht="65.25" customHeight="1" x14ac:dyDescent="0.3">
      <c r="A79" s="135">
        <v>948</v>
      </c>
      <c r="B79" s="337"/>
      <c r="C79" s="337"/>
      <c r="D79" s="234" t="s">
        <v>268</v>
      </c>
      <c r="E79" s="426"/>
      <c r="F79" s="313"/>
      <c r="G79" s="309" t="str">
        <f t="shared" ref="G79:G85" si="2">IF(ISBLANK(F79),"Please do not leave blank","")</f>
        <v>Please do not leave blank</v>
      </c>
      <c r="H79" s="15"/>
      <c r="I79" s="132"/>
      <c r="J79"/>
      <c r="K79" s="132"/>
      <c r="M79" s="132"/>
      <c r="O79" s="132"/>
    </row>
    <row r="80" spans="1:1880" ht="64.2" customHeight="1" x14ac:dyDescent="0.3">
      <c r="A80" s="135">
        <v>949</v>
      </c>
      <c r="B80" s="337"/>
      <c r="C80" s="337"/>
      <c r="D80" s="234" t="s">
        <v>269</v>
      </c>
      <c r="E80" s="426"/>
      <c r="F80" s="313"/>
      <c r="G80" s="309" t="str">
        <f t="shared" si="2"/>
        <v>Please do not leave blank</v>
      </c>
      <c r="H80" s="15"/>
      <c r="I80" s="132"/>
      <c r="J80"/>
      <c r="K80" s="132"/>
      <c r="M80" s="132"/>
      <c r="O80" s="132"/>
    </row>
    <row r="81" spans="1:15" ht="60" customHeight="1" x14ac:dyDescent="0.3">
      <c r="A81" s="135">
        <v>950</v>
      </c>
      <c r="B81" s="337"/>
      <c r="C81" s="337"/>
      <c r="D81" s="234" t="s">
        <v>256</v>
      </c>
      <c r="E81" s="426"/>
      <c r="F81" s="313"/>
      <c r="G81" s="309" t="str">
        <f t="shared" si="2"/>
        <v>Please do not leave blank</v>
      </c>
      <c r="H81" s="15"/>
      <c r="I81" s="132"/>
      <c r="J81"/>
      <c r="K81" s="132"/>
      <c r="M81" s="132"/>
      <c r="O81" s="132"/>
    </row>
    <row r="82" spans="1:15" ht="66.599999999999994" customHeight="1" x14ac:dyDescent="0.3">
      <c r="A82" s="135">
        <v>952</v>
      </c>
      <c r="B82" s="337"/>
      <c r="C82" s="337"/>
      <c r="D82" s="305" t="s">
        <v>957</v>
      </c>
      <c r="E82" s="426"/>
      <c r="F82" s="314"/>
      <c r="G82" s="309" t="s">
        <v>374</v>
      </c>
      <c r="H82" s="15"/>
      <c r="I82" s="315"/>
      <c r="J82"/>
      <c r="K82" s="132"/>
      <c r="M82" s="132"/>
      <c r="O82" s="132"/>
    </row>
    <row r="83" spans="1:15" ht="93" customHeight="1" x14ac:dyDescent="0.3">
      <c r="A83" s="135">
        <v>954</v>
      </c>
      <c r="B83" s="337"/>
      <c r="C83" s="337"/>
      <c r="D83" s="305" t="s">
        <v>257</v>
      </c>
      <c r="E83" s="426"/>
      <c r="F83" s="313"/>
      <c r="G83" s="309" t="str">
        <f t="shared" si="2"/>
        <v>Please do not leave blank</v>
      </c>
      <c r="H83" s="15"/>
      <c r="I83" s="132"/>
      <c r="J83"/>
      <c r="K83" s="132"/>
      <c r="M83" s="132"/>
      <c r="O83" s="132"/>
    </row>
    <row r="84" spans="1:15" ht="98.25" customHeight="1" x14ac:dyDescent="0.3">
      <c r="A84" s="135">
        <v>956</v>
      </c>
      <c r="B84" s="337"/>
      <c r="C84" s="337"/>
      <c r="D84" s="305" t="s">
        <v>258</v>
      </c>
      <c r="E84" s="426"/>
      <c r="F84" s="313"/>
      <c r="G84" s="309" t="str">
        <f t="shared" si="2"/>
        <v>Please do not leave blank</v>
      </c>
      <c r="H84" s="15"/>
      <c r="I84" s="132"/>
      <c r="J84"/>
      <c r="K84" s="132"/>
      <c r="M84" s="132"/>
      <c r="O84" s="132"/>
    </row>
    <row r="85" spans="1:15" ht="218.25" customHeight="1" x14ac:dyDescent="0.3">
      <c r="A85" s="135">
        <v>958</v>
      </c>
      <c r="B85" s="337"/>
      <c r="C85" s="337"/>
      <c r="D85" s="607" t="s">
        <v>1006</v>
      </c>
      <c r="E85" s="426"/>
      <c r="F85" s="313"/>
      <c r="G85" s="309" t="str">
        <f t="shared" si="2"/>
        <v>Please do not leave blank</v>
      </c>
      <c r="H85" s="15"/>
      <c r="I85" s="132"/>
      <c r="J85"/>
      <c r="K85" s="132"/>
      <c r="M85" s="132"/>
      <c r="O85" s="132"/>
    </row>
    <row r="86" spans="1:15" ht="15" thickBot="1" x14ac:dyDescent="0.35">
      <c r="A86" s="66"/>
      <c r="B86" s="360"/>
      <c r="C86" s="361"/>
      <c r="D86" s="362" t="s">
        <v>260</v>
      </c>
      <c r="E86" s="357"/>
      <c r="F86" s="363"/>
      <c r="G86" s="364"/>
      <c r="H86" s="365"/>
      <c r="I86" s="132"/>
      <c r="J86"/>
      <c r="K86" s="132"/>
      <c r="M86" s="132"/>
      <c r="O86" s="132"/>
    </row>
    <row r="87" spans="1:15" ht="15" thickBot="1" x14ac:dyDescent="0.35">
      <c r="B87" s="612" t="s">
        <v>295</v>
      </c>
      <c r="C87" s="613"/>
      <c r="D87" s="613"/>
      <c r="E87" s="614"/>
      <c r="F87" s="50"/>
      <c r="G87" s="309"/>
      <c r="H87" s="15"/>
      <c r="I87" s="66"/>
      <c r="J87"/>
    </row>
    <row r="88" spans="1:15" ht="75.75" customHeight="1" x14ac:dyDescent="0.3">
      <c r="B88" s="616" t="s">
        <v>296</v>
      </c>
      <c r="C88" s="616"/>
      <c r="D88" s="616"/>
      <c r="E88" s="616"/>
      <c r="F88" s="50"/>
      <c r="G88" s="309"/>
      <c r="H88" s="15"/>
      <c r="I88" s="66"/>
      <c r="J88"/>
    </row>
    <row r="89" spans="1:15" ht="15" thickBot="1" x14ac:dyDescent="0.35">
      <c r="A89" s="316"/>
      <c r="B89" s="317"/>
      <c r="C89" s="317"/>
      <c r="D89" s="318"/>
      <c r="E89" s="264"/>
      <c r="F89" s="50"/>
      <c r="G89" s="309"/>
      <c r="H89" s="15"/>
      <c r="I89" s="66"/>
      <c r="J89"/>
    </row>
    <row r="90" spans="1:15" ht="15" thickBot="1" x14ac:dyDescent="0.35">
      <c r="B90" s="98" t="s">
        <v>249</v>
      </c>
      <c r="C90" s="99" t="s">
        <v>250</v>
      </c>
      <c r="D90" s="319"/>
      <c r="E90" s="320"/>
      <c r="F90" s="61"/>
      <c r="G90" s="309"/>
      <c r="H90" s="15"/>
      <c r="I90" s="66"/>
      <c r="J90"/>
    </row>
    <row r="91" spans="1:15" ht="44.25" customHeight="1" thickBot="1" x14ac:dyDescent="0.35">
      <c r="B91" s="102" t="s">
        <v>271</v>
      </c>
      <c r="C91" s="101"/>
      <c r="D91" s="100"/>
      <c r="E91" s="266"/>
      <c r="F91" s="321"/>
      <c r="G91" s="309"/>
      <c r="H91" s="15"/>
      <c r="I91" s="66"/>
      <c r="J91"/>
    </row>
    <row r="92" spans="1:15" ht="44.25" customHeight="1" thickBot="1" x14ac:dyDescent="0.35">
      <c r="B92" s="102"/>
      <c r="C92" s="107"/>
      <c r="D92" s="322" t="s">
        <v>286</v>
      </c>
      <c r="E92" s="323"/>
      <c r="F92" s="324"/>
      <c r="G92" s="324"/>
      <c r="H92" s="15"/>
      <c r="I92" s="66"/>
    </row>
    <row r="93" spans="1:15" ht="32.4" customHeight="1" thickBot="1" x14ac:dyDescent="0.35">
      <c r="A93" s="187">
        <v>960</v>
      </c>
      <c r="B93" s="623" t="s">
        <v>272</v>
      </c>
      <c r="C93" s="624"/>
      <c r="D93" s="527"/>
      <c r="E93" s="487" t="str">
        <f>IF(ISBLANK($D93),"&lt;&lt;&lt;&lt;&lt;&lt;&lt;&lt;&lt;&lt;&lt;&lt;&lt;&lt;&lt;","")</f>
        <v>&lt;&lt;&lt;&lt;&lt;&lt;&lt;&lt;&lt;&lt;&lt;&lt;&lt;&lt;&lt;</v>
      </c>
      <c r="F93" s="488" t="str">
        <f>IF(ISBLANK($D93),"Required","")</f>
        <v>Required</v>
      </c>
      <c r="G93" s="370"/>
      <c r="H93" s="295"/>
      <c r="I93" s="66"/>
    </row>
    <row r="94" spans="1:15" ht="32.4" customHeight="1" thickBot="1" x14ac:dyDescent="0.35">
      <c r="A94" s="187">
        <v>962</v>
      </c>
      <c r="B94" s="621" t="s">
        <v>251</v>
      </c>
      <c r="C94" s="622"/>
      <c r="D94" s="527"/>
      <c r="E94" s="487" t="str">
        <f>IF(ISBLANK($D94),"&lt;&lt;&lt;&lt;&lt;&lt;&lt;&lt;&lt;&lt;&lt;&lt;&lt;&lt;&lt;","")</f>
        <v>&lt;&lt;&lt;&lt;&lt;&lt;&lt;&lt;&lt;&lt;&lt;&lt;&lt;&lt;&lt;</v>
      </c>
      <c r="F94" s="488" t="str">
        <f>IF(ISBLANK($D94),"Required","")</f>
        <v>Required</v>
      </c>
      <c r="H94" s="15"/>
      <c r="I94" s="66"/>
    </row>
    <row r="95" spans="1:15" ht="32.4" customHeight="1" thickBot="1" x14ac:dyDescent="0.35">
      <c r="A95" s="187">
        <v>964</v>
      </c>
      <c r="B95" s="621" t="s">
        <v>959</v>
      </c>
      <c r="C95" s="622"/>
      <c r="D95" s="527"/>
      <c r="E95" s="487" t="str">
        <f>IF(ISBLANK($D95),"&lt;&lt;&lt;&lt;&lt;&lt;&lt;&lt;&lt;&lt;&lt;&lt;&lt;&lt;&lt;","")</f>
        <v>&lt;&lt;&lt;&lt;&lt;&lt;&lt;&lt;&lt;&lt;&lt;&lt;&lt;&lt;&lt;</v>
      </c>
      <c r="F95" s="488" t="str">
        <f>IF(ISBLANK($D95),"Required","")</f>
        <v>Required</v>
      </c>
      <c r="H95" s="15"/>
      <c r="I95" s="173"/>
    </row>
    <row r="96" spans="1:15" ht="32.4" customHeight="1" thickBot="1" x14ac:dyDescent="0.35">
      <c r="A96" s="492">
        <v>966</v>
      </c>
      <c r="B96" s="617" t="s">
        <v>958</v>
      </c>
      <c r="C96" s="618"/>
      <c r="D96" s="527"/>
      <c r="E96" s="487" t="str">
        <f>IF(ISBLANK($D96),"&lt;&lt;&lt;&lt;&lt;&lt;&lt;&lt;&lt;&lt;&lt;&lt;&lt;&lt;&lt;","")</f>
        <v>&lt;&lt;&lt;&lt;&lt;&lt;&lt;&lt;&lt;&lt;&lt;&lt;&lt;&lt;&lt;</v>
      </c>
      <c r="F96" s="488" t="str">
        <f>IF(ISBLANK($D96),"Required","")</f>
        <v>Required</v>
      </c>
      <c r="G96"/>
      <c r="H96" s="15"/>
      <c r="I96" s="66"/>
    </row>
    <row r="97" spans="1:9" ht="32.4" customHeight="1" thickBot="1" x14ac:dyDescent="0.35">
      <c r="A97" s="492"/>
      <c r="B97" s="617" t="s">
        <v>1004</v>
      </c>
      <c r="C97" s="618"/>
      <c r="D97" s="527"/>
      <c r="E97" s="489"/>
      <c r="F97" s="488"/>
      <c r="G97"/>
      <c r="H97" s="15"/>
      <c r="I97" s="66"/>
    </row>
    <row r="98" spans="1:9" ht="32.4" customHeight="1" thickBot="1" x14ac:dyDescent="0.35">
      <c r="A98" s="187">
        <v>968</v>
      </c>
      <c r="B98" s="619" t="s">
        <v>253</v>
      </c>
      <c r="C98" s="620"/>
      <c r="D98" s="527"/>
      <c r="E98" s="490" t="str">
        <f>IF(ISBLANK($D98),"&lt;&lt;&lt;&lt;&lt;&lt;&lt;&lt;&lt;&lt;&lt;&lt;&lt;&lt;&lt;","")</f>
        <v>&lt;&lt;&lt;&lt;&lt;&lt;&lt;&lt;&lt;&lt;&lt;&lt;&lt;&lt;&lt;</v>
      </c>
      <c r="F98" s="488" t="str">
        <f>IF(ISBLANK($D98),"Required","")</f>
        <v>Required</v>
      </c>
      <c r="H98" s="15"/>
      <c r="I98" s="66"/>
    </row>
    <row r="99" spans="1:9" x14ac:dyDescent="0.3">
      <c r="A99" s="66"/>
      <c r="B99" s="366"/>
      <c r="C99" s="366"/>
      <c r="D99" s="371" t="s">
        <v>14</v>
      </c>
      <c r="E99" s="367"/>
      <c r="F99" s="367"/>
      <c r="G99" s="367"/>
      <c r="H99" s="368"/>
      <c r="I99" s="66"/>
    </row>
    <row r="100" spans="1:9" x14ac:dyDescent="0.3">
      <c r="A100" s="66"/>
      <c r="B100" s="265"/>
      <c r="C100" s="265"/>
      <c r="D100" s="105"/>
      <c r="E100" s="133"/>
      <c r="F100" s="325"/>
      <c r="G100" s="325"/>
      <c r="H100" s="15"/>
      <c r="I100" s="66"/>
    </row>
    <row r="101" spans="1:9" x14ac:dyDescent="0.3">
      <c r="A101" s="66"/>
      <c r="B101" s="265"/>
      <c r="C101" s="265"/>
      <c r="D101" s="17"/>
      <c r="E101" s="264" t="e">
        <f>SUM(E7:E76)</f>
        <v>#N/A</v>
      </c>
      <c r="F101" s="325"/>
      <c r="G101" s="325"/>
      <c r="H101" s="15"/>
      <c r="I101" s="66"/>
    </row>
    <row r="102" spans="1:9" x14ac:dyDescent="0.3">
      <c r="A102" s="384">
        <f>SUBTOTAL(109,A7:A98)</f>
        <v>37492</v>
      </c>
      <c r="E102" s="404"/>
    </row>
    <row r="103" spans="1:9" x14ac:dyDescent="0.3">
      <c r="A103" s="66"/>
      <c r="B103" s="339"/>
      <c r="C103" s="339"/>
      <c r="D103" s="326"/>
      <c r="E103" s="183"/>
      <c r="F103" s="16"/>
      <c r="G103" s="327"/>
      <c r="H103" s="15"/>
      <c r="I103" s="66"/>
    </row>
    <row r="104" spans="1:9" x14ac:dyDescent="0.3">
      <c r="A104" s="187"/>
      <c r="B104" s="187"/>
      <c r="C104" s="187"/>
      <c r="D104" s="326"/>
      <c r="E104" s="183"/>
      <c r="F104" s="132"/>
      <c r="G104" s="327"/>
      <c r="H104" s="15"/>
      <c r="I104" s="66"/>
    </row>
    <row r="105" spans="1:9" x14ac:dyDescent="0.3">
      <c r="A105" s="187"/>
      <c r="B105" s="187"/>
      <c r="C105" s="187"/>
      <c r="D105" s="328"/>
      <c r="E105" s="183"/>
      <c r="F105" s="132"/>
      <c r="G105" s="327"/>
      <c r="H105" s="15"/>
      <c r="I105" s="66"/>
    </row>
    <row r="106" spans="1:9" x14ac:dyDescent="0.3">
      <c r="A106" s="187"/>
      <c r="B106" s="187"/>
      <c r="C106" s="187"/>
      <c r="D106" s="328"/>
      <c r="E106" s="183"/>
      <c r="F106" s="132"/>
      <c r="G106" s="327"/>
      <c r="H106" s="15"/>
      <c r="I106" s="66"/>
    </row>
    <row r="107" spans="1:9" x14ac:dyDescent="0.3">
      <c r="A107" s="187"/>
      <c r="B107" s="187"/>
      <c r="C107" s="187"/>
      <c r="D107" s="328"/>
      <c r="E107" s="183"/>
      <c r="F107" s="132"/>
      <c r="G107" s="327"/>
      <c r="H107" s="15"/>
      <c r="I107" s="66"/>
    </row>
    <row r="108" spans="1:9" x14ac:dyDescent="0.3">
      <c r="A108" s="187"/>
      <c r="B108" s="187"/>
      <c r="C108" s="187"/>
      <c r="D108" s="328"/>
      <c r="E108" s="183"/>
      <c r="F108" s="132"/>
      <c r="G108" s="327"/>
      <c r="H108" s="15"/>
      <c r="I108" s="66"/>
    </row>
    <row r="109" spans="1:9" x14ac:dyDescent="0.3">
      <c r="A109" s="187"/>
      <c r="D109" s="216"/>
      <c r="E109" s="183"/>
      <c r="F109" s="132"/>
      <c r="H109" s="15"/>
      <c r="I109" s="66"/>
    </row>
    <row r="110" spans="1:9" x14ac:dyDescent="0.3">
      <c r="D110" s="216"/>
      <c r="E110" s="184"/>
      <c r="F110" s="132"/>
      <c r="H110" s="15"/>
      <c r="I110" s="66"/>
    </row>
    <row r="111" spans="1:9" x14ac:dyDescent="0.3">
      <c r="D111" s="216"/>
      <c r="E111" s="183"/>
      <c r="F111" s="132"/>
      <c r="H111" s="15"/>
      <c r="I111" s="66"/>
    </row>
    <row r="112" spans="1:9" x14ac:dyDescent="0.3">
      <c r="D112" s="216"/>
      <c r="E112" s="133"/>
      <c r="F112" s="132"/>
      <c r="I112" s="66"/>
    </row>
    <row r="113" spans="5:11" x14ac:dyDescent="0.3">
      <c r="E113" s="182"/>
      <c r="F113" s="132"/>
      <c r="G113" s="330"/>
      <c r="I113" s="66"/>
    </row>
    <row r="114" spans="5:11" x14ac:dyDescent="0.3">
      <c r="E114" s="133"/>
      <c r="F114" s="132"/>
      <c r="I114" s="66"/>
    </row>
    <row r="115" spans="5:11" x14ac:dyDescent="0.3">
      <c r="E115" s="133"/>
      <c r="F115" s="132"/>
      <c r="I115" s="66"/>
    </row>
    <row r="116" spans="5:11" x14ac:dyDescent="0.3">
      <c r="E116" s="133"/>
      <c r="F116" s="132"/>
      <c r="I116" s="66"/>
    </row>
    <row r="117" spans="5:11" x14ac:dyDescent="0.3">
      <c r="I117" s="66"/>
    </row>
    <row r="118" spans="5:11" x14ac:dyDescent="0.3">
      <c r="I118" s="66"/>
    </row>
    <row r="119" spans="5:11" x14ac:dyDescent="0.3">
      <c r="I119" s="66"/>
    </row>
    <row r="120" spans="5:11" x14ac:dyDescent="0.3">
      <c r="I120" s="66"/>
    </row>
    <row r="121" spans="5:11" x14ac:dyDescent="0.3">
      <c r="I121" s="66"/>
    </row>
    <row r="122" spans="5:11" x14ac:dyDescent="0.3">
      <c r="I122" s="66"/>
    </row>
    <row r="123" spans="5:11" x14ac:dyDescent="0.3">
      <c r="I123" s="66"/>
    </row>
    <row r="124" spans="5:11" x14ac:dyDescent="0.3">
      <c r="I124" s="132"/>
    </row>
    <row r="125" spans="5:11" x14ac:dyDescent="0.3">
      <c r="I125" s="132"/>
      <c r="K125" s="133"/>
    </row>
    <row r="126" spans="5:11" x14ac:dyDescent="0.3">
      <c r="I126" s="132"/>
      <c r="K126" s="133"/>
    </row>
    <row r="127" spans="5:11" x14ac:dyDescent="0.3">
      <c r="I127" s="132"/>
      <c r="K127" s="133"/>
    </row>
    <row r="128" spans="5:11" x14ac:dyDescent="0.3">
      <c r="I128" s="132"/>
      <c r="K128" s="133"/>
    </row>
    <row r="129" spans="9:11" x14ac:dyDescent="0.3">
      <c r="I129" s="132"/>
      <c r="K129" s="133"/>
    </row>
    <row r="130" spans="9:11" x14ac:dyDescent="0.3">
      <c r="I130" s="132"/>
      <c r="K130" s="133"/>
    </row>
    <row r="131" spans="9:11" x14ac:dyDescent="0.3">
      <c r="I131" s="66"/>
      <c r="K131" s="133"/>
    </row>
    <row r="132" spans="9:11" x14ac:dyDescent="0.3">
      <c r="I132" s="66"/>
      <c r="J132" s="133"/>
      <c r="K132" s="133"/>
    </row>
    <row r="133" spans="9:11" x14ac:dyDescent="0.3">
      <c r="I133" s="66"/>
      <c r="J133" s="133"/>
      <c r="K133" s="133"/>
    </row>
    <row r="134" spans="9:11" x14ac:dyDescent="0.3">
      <c r="I134" s="66"/>
      <c r="J134" s="133"/>
      <c r="K134" s="133"/>
    </row>
    <row r="135" spans="9:11" x14ac:dyDescent="0.3">
      <c r="I135" s="66"/>
      <c r="J135" s="133"/>
      <c r="K135" s="133"/>
    </row>
    <row r="136" spans="9:11" x14ac:dyDescent="0.3">
      <c r="I136" s="66"/>
      <c r="J136" s="133"/>
      <c r="K136" s="133"/>
    </row>
    <row r="137" spans="9:11" x14ac:dyDescent="0.3">
      <c r="I137" s="66"/>
      <c r="J137" s="133"/>
      <c r="K137" s="133"/>
    </row>
    <row r="138" spans="9:11" x14ac:dyDescent="0.3">
      <c r="I138" s="66"/>
      <c r="J138" s="133"/>
      <c r="K138" s="133"/>
    </row>
    <row r="139" spans="9:11" x14ac:dyDescent="0.3">
      <c r="I139" s="66"/>
      <c r="J139" s="133"/>
      <c r="K139" s="133"/>
    </row>
    <row r="140" spans="9:11" x14ac:dyDescent="0.3">
      <c r="I140" s="132"/>
      <c r="J140" s="133"/>
      <c r="K140" s="133"/>
    </row>
    <row r="141" spans="9:11" x14ac:dyDescent="0.3">
      <c r="I141" s="132"/>
      <c r="J141" s="133"/>
      <c r="K141" s="133"/>
    </row>
    <row r="142" spans="9:11" x14ac:dyDescent="0.3">
      <c r="I142" s="132"/>
      <c r="J142" s="133"/>
      <c r="K142" s="133"/>
    </row>
    <row r="143" spans="9:11" x14ac:dyDescent="0.3">
      <c r="I143" s="132"/>
      <c r="J143" s="133"/>
      <c r="K143" s="133"/>
    </row>
    <row r="144" spans="9:11" x14ac:dyDescent="0.3">
      <c r="I144" s="132"/>
      <c r="J144" s="133"/>
      <c r="K144" s="133"/>
    </row>
    <row r="145" spans="9:11" x14ac:dyDescent="0.3">
      <c r="I145" s="132"/>
      <c r="J145" s="133"/>
      <c r="K145" s="133"/>
    </row>
    <row r="146" spans="9:11" x14ac:dyDescent="0.3">
      <c r="I146" s="132"/>
      <c r="J146" s="133"/>
      <c r="K146" s="133"/>
    </row>
    <row r="147" spans="9:11" x14ac:dyDescent="0.3">
      <c r="I147" s="132"/>
      <c r="J147" s="133"/>
      <c r="K147" s="133"/>
    </row>
    <row r="148" spans="9:11" x14ac:dyDescent="0.3">
      <c r="I148" s="132"/>
      <c r="J148" s="133"/>
      <c r="K148" s="133"/>
    </row>
    <row r="149" spans="9:11" x14ac:dyDescent="0.3">
      <c r="I149" s="132"/>
      <c r="J149" s="133"/>
      <c r="K149" s="133"/>
    </row>
    <row r="150" spans="9:11" x14ac:dyDescent="0.3">
      <c r="I150" s="132"/>
      <c r="J150" s="133"/>
      <c r="K150" s="133"/>
    </row>
    <row r="151" spans="9:11" x14ac:dyDescent="0.3">
      <c r="I151" s="132"/>
      <c r="J151" s="133"/>
      <c r="K151" s="133"/>
    </row>
    <row r="152" spans="9:11" x14ac:dyDescent="0.3">
      <c r="I152" s="132"/>
      <c r="J152" s="133"/>
      <c r="K152" s="133"/>
    </row>
    <row r="153" spans="9:11" x14ac:dyDescent="0.3">
      <c r="I153" s="132"/>
      <c r="J153" s="133"/>
      <c r="K153" s="133"/>
    </row>
    <row r="154" spans="9:11" x14ac:dyDescent="0.3">
      <c r="I154" s="132"/>
      <c r="J154" s="133"/>
      <c r="K154" s="133"/>
    </row>
    <row r="155" spans="9:11" x14ac:dyDescent="0.3">
      <c r="I155" s="132"/>
      <c r="J155" s="133"/>
      <c r="K155" s="133"/>
    </row>
    <row r="156" spans="9:11" x14ac:dyDescent="0.3">
      <c r="I156" s="132"/>
      <c r="J156" s="133"/>
      <c r="K156" s="133"/>
    </row>
    <row r="157" spans="9:11" x14ac:dyDescent="0.3">
      <c r="I157" s="132"/>
      <c r="J157" s="133"/>
      <c r="K157" s="133"/>
    </row>
    <row r="158" spans="9:11" x14ac:dyDescent="0.3">
      <c r="I158" s="132"/>
      <c r="J158" s="133"/>
      <c r="K158" s="133"/>
    </row>
    <row r="159" spans="9:11" x14ac:dyDescent="0.3">
      <c r="I159" s="132"/>
      <c r="J159" s="133"/>
      <c r="K159" s="133"/>
    </row>
    <row r="160" spans="9:11" x14ac:dyDescent="0.3">
      <c r="I160" s="132"/>
      <c r="J160" s="133"/>
      <c r="K160" s="133"/>
    </row>
    <row r="161" spans="9:11" x14ac:dyDescent="0.3">
      <c r="I161" s="132"/>
      <c r="J161" s="133"/>
      <c r="K161" s="133"/>
    </row>
    <row r="162" spans="9:11" x14ac:dyDescent="0.3">
      <c r="I162" s="132"/>
      <c r="J162" s="133"/>
      <c r="K162" s="133"/>
    </row>
    <row r="163" spans="9:11" x14ac:dyDescent="0.3">
      <c r="I163" s="132"/>
      <c r="J163" s="133"/>
      <c r="K163" s="133"/>
    </row>
    <row r="164" spans="9:11" x14ac:dyDescent="0.3">
      <c r="I164" s="132"/>
      <c r="J164" s="133"/>
      <c r="K164" s="133"/>
    </row>
    <row r="165" spans="9:11" x14ac:dyDescent="0.3">
      <c r="I165" s="132"/>
      <c r="J165" s="133"/>
      <c r="K165" s="133"/>
    </row>
    <row r="166" spans="9:11" x14ac:dyDescent="0.3">
      <c r="I166" s="132"/>
      <c r="J166" s="133"/>
      <c r="K166" s="133"/>
    </row>
    <row r="167" spans="9:11" x14ac:dyDescent="0.3">
      <c r="I167" s="132"/>
      <c r="J167" s="133"/>
      <c r="K167" s="133"/>
    </row>
    <row r="168" spans="9:11" x14ac:dyDescent="0.3">
      <c r="I168" s="132"/>
      <c r="J168" s="133"/>
      <c r="K168" s="133"/>
    </row>
    <row r="169" spans="9:11" x14ac:dyDescent="0.3">
      <c r="I169" s="132"/>
      <c r="J169" s="133"/>
      <c r="K169" s="133"/>
    </row>
    <row r="170" spans="9:11" x14ac:dyDescent="0.3">
      <c r="I170" s="132"/>
      <c r="J170" s="133"/>
      <c r="K170" s="133"/>
    </row>
    <row r="171" spans="9:11" x14ac:dyDescent="0.3">
      <c r="I171" s="132"/>
      <c r="J171" s="133"/>
      <c r="K171" s="133"/>
    </row>
    <row r="172" spans="9:11" x14ac:dyDescent="0.3">
      <c r="I172" s="132"/>
      <c r="J172" s="133"/>
      <c r="K172" s="133"/>
    </row>
    <row r="173" spans="9:11" x14ac:dyDescent="0.3">
      <c r="I173" s="132"/>
      <c r="J173" s="133"/>
      <c r="K173" s="133"/>
    </row>
    <row r="174" spans="9:11" x14ac:dyDescent="0.3">
      <c r="I174" s="132"/>
      <c r="J174" s="133"/>
      <c r="K174" s="133"/>
    </row>
    <row r="175" spans="9:11" x14ac:dyDescent="0.3">
      <c r="I175" s="132"/>
      <c r="J175" s="133"/>
      <c r="K175" s="133"/>
    </row>
    <row r="176" spans="9:11" x14ac:dyDescent="0.3">
      <c r="I176" s="132"/>
      <c r="J176" s="133"/>
      <c r="K176" s="133"/>
    </row>
    <row r="177" spans="9:11" x14ac:dyDescent="0.3">
      <c r="I177" s="132"/>
      <c r="J177" s="133"/>
      <c r="K177" s="133"/>
    </row>
    <row r="178" spans="9:11" x14ac:dyDescent="0.3">
      <c r="I178" s="132"/>
      <c r="J178" s="133"/>
      <c r="K178" s="133"/>
    </row>
    <row r="179" spans="9:11" x14ac:dyDescent="0.3">
      <c r="I179" s="132"/>
      <c r="J179" s="133"/>
      <c r="K179" s="133"/>
    </row>
    <row r="180" spans="9:11" x14ac:dyDescent="0.3">
      <c r="I180" s="132"/>
      <c r="J180" s="133"/>
      <c r="K180" s="133"/>
    </row>
    <row r="181" spans="9:11" x14ac:dyDescent="0.3">
      <c r="I181" s="132"/>
      <c r="J181" s="133"/>
      <c r="K181" s="133"/>
    </row>
    <row r="182" spans="9:11" x14ac:dyDescent="0.3">
      <c r="I182" s="132"/>
      <c r="J182" s="133"/>
      <c r="K182" s="133"/>
    </row>
    <row r="183" spans="9:11" x14ac:dyDescent="0.3">
      <c r="I183" s="132"/>
      <c r="J183" s="133"/>
      <c r="K183" s="133"/>
    </row>
    <row r="184" spans="9:11" x14ac:dyDescent="0.3">
      <c r="I184" s="132"/>
      <c r="J184" s="133"/>
      <c r="K184" s="133"/>
    </row>
    <row r="185" spans="9:11" x14ac:dyDescent="0.3">
      <c r="I185" s="132"/>
      <c r="J185" s="133"/>
      <c r="K185" s="133"/>
    </row>
    <row r="186" spans="9:11" x14ac:dyDescent="0.3">
      <c r="I186" s="132"/>
      <c r="J186" s="133"/>
      <c r="K186" s="133"/>
    </row>
    <row r="187" spans="9:11" x14ac:dyDescent="0.3">
      <c r="I187" s="132"/>
      <c r="J187" s="133"/>
      <c r="K187" s="133"/>
    </row>
    <row r="188" spans="9:11" x14ac:dyDescent="0.3">
      <c r="I188" s="132"/>
      <c r="J188" s="133"/>
      <c r="K188" s="133"/>
    </row>
    <row r="189" spans="9:11" x14ac:dyDescent="0.3">
      <c r="I189" s="132"/>
      <c r="J189" s="133"/>
      <c r="K189" s="133"/>
    </row>
    <row r="190" spans="9:11" x14ac:dyDescent="0.3">
      <c r="I190" s="132"/>
      <c r="J190" s="133"/>
      <c r="K190" s="133"/>
    </row>
    <row r="191" spans="9:11" x14ac:dyDescent="0.3">
      <c r="I191" s="132"/>
      <c r="J191" s="133"/>
      <c r="K191" s="133"/>
    </row>
    <row r="192" spans="9:11" x14ac:dyDescent="0.3">
      <c r="I192" s="132"/>
      <c r="J192" s="133"/>
      <c r="K192" s="133"/>
    </row>
    <row r="193" spans="9:11" x14ac:dyDescent="0.3">
      <c r="I193" s="132"/>
      <c r="J193" s="133"/>
      <c r="K193" s="133"/>
    </row>
    <row r="194" spans="9:11" x14ac:dyDescent="0.3">
      <c r="I194" s="132"/>
      <c r="J194" s="133"/>
    </row>
    <row r="195" spans="9:11" x14ac:dyDescent="0.3">
      <c r="I195" s="132"/>
      <c r="J195" s="133"/>
    </row>
    <row r="196" spans="9:11" x14ac:dyDescent="0.3">
      <c r="I196" s="132"/>
      <c r="J196" s="133"/>
    </row>
    <row r="197" spans="9:11" x14ac:dyDescent="0.3">
      <c r="I197" s="132"/>
      <c r="J197" s="133"/>
    </row>
    <row r="198" spans="9:11" x14ac:dyDescent="0.3">
      <c r="I198" s="132"/>
      <c r="J198" s="133"/>
    </row>
    <row r="199" spans="9:11" x14ac:dyDescent="0.3">
      <c r="I199" s="132"/>
      <c r="J199" s="133"/>
    </row>
    <row r="200" spans="9:11" x14ac:dyDescent="0.3">
      <c r="I200" s="132"/>
      <c r="J200" s="133"/>
    </row>
    <row r="201" spans="9:11" x14ac:dyDescent="0.3">
      <c r="I201" s="132"/>
    </row>
    <row r="202" spans="9:11" x14ac:dyDescent="0.3">
      <c r="I202" s="132"/>
    </row>
    <row r="203" spans="9:11" x14ac:dyDescent="0.3">
      <c r="I203" s="132"/>
    </row>
    <row r="204" spans="9:11" x14ac:dyDescent="0.3">
      <c r="I204" s="132"/>
    </row>
    <row r="205" spans="9:11" x14ac:dyDescent="0.3">
      <c r="I205" s="132"/>
    </row>
    <row r="206" spans="9:11" x14ac:dyDescent="0.3">
      <c r="I206" s="132"/>
    </row>
    <row r="207" spans="9:11" x14ac:dyDescent="0.3">
      <c r="I207" s="132"/>
    </row>
    <row r="208" spans="9:11" x14ac:dyDescent="0.3">
      <c r="I208" s="132"/>
    </row>
    <row r="209" spans="9:9" x14ac:dyDescent="0.3">
      <c r="I209" s="66"/>
    </row>
    <row r="210" spans="9:9" x14ac:dyDescent="0.3">
      <c r="I210" s="66"/>
    </row>
    <row r="211" spans="9:9" x14ac:dyDescent="0.3">
      <c r="I211" s="66"/>
    </row>
    <row r="212" spans="9:9" x14ac:dyDescent="0.3">
      <c r="I212" s="66"/>
    </row>
    <row r="213" spans="9:9" x14ac:dyDescent="0.3">
      <c r="I213" s="66"/>
    </row>
    <row r="214" spans="9:9" x14ac:dyDescent="0.3">
      <c r="I214" s="66"/>
    </row>
    <row r="215" spans="9:9" x14ac:dyDescent="0.3">
      <c r="I215" s="66"/>
    </row>
    <row r="216" spans="9:9" x14ac:dyDescent="0.3">
      <c r="I216" s="66"/>
    </row>
    <row r="217" spans="9:9" x14ac:dyDescent="0.3">
      <c r="I217" s="66"/>
    </row>
    <row r="218" spans="9:9" x14ac:dyDescent="0.3">
      <c r="I218" s="66"/>
    </row>
  </sheetData>
  <sheetProtection algorithmName="SHA-512" hashValue="7A1iK/zvhABDbO8EGvpkcrn1MUlIyrLZ4co2AnjyvhsXWV+zvxqqrB+IStL/9hSUGn1mEj/JEu3/EeoAphBSzQ==" saltValue="KFRge7UB5CbNv/zCYlD0yQ==" spinCount="100000" sheet="1" formatCells="0"/>
  <dataConsolidate link="1"/>
  <mergeCells count="11">
    <mergeCell ref="B96:C96"/>
    <mergeCell ref="B98:C98"/>
    <mergeCell ref="B95:C95"/>
    <mergeCell ref="B93:C93"/>
    <mergeCell ref="B94:C94"/>
    <mergeCell ref="B97:C97"/>
    <mergeCell ref="E2:G2"/>
    <mergeCell ref="B2:C2"/>
    <mergeCell ref="B87:E87"/>
    <mergeCell ref="B77:D77"/>
    <mergeCell ref="B88:E88"/>
  </mergeCells>
  <phoneticPr fontId="54" type="noConversion"/>
  <conditionalFormatting sqref="H62:H63">
    <cfRule type="cellIs" dxfId="23" priority="107" stopIfTrue="1" operator="notEqual">
      <formula>0</formula>
    </cfRule>
  </conditionalFormatting>
  <conditionalFormatting sqref="H22">
    <cfRule type="cellIs" dxfId="22" priority="103" stopIfTrue="1" operator="notEqual">
      <formula>0</formula>
    </cfRule>
  </conditionalFormatting>
  <conditionalFormatting sqref="H35:H36">
    <cfRule type="cellIs" dxfId="21" priority="102" stopIfTrue="1" operator="notEqual">
      <formula>0</formula>
    </cfRule>
  </conditionalFormatting>
  <conditionalFormatting sqref="H53">
    <cfRule type="cellIs" dxfId="20" priority="101" stopIfTrue="1" operator="notEqual">
      <formula>0</formula>
    </cfRule>
  </conditionalFormatting>
  <conditionalFormatting sqref="G74">
    <cfRule type="cellIs" priority="68" stopIfTrue="1" operator="equal">
      <formula>";;;"</formula>
    </cfRule>
  </conditionalFormatting>
  <conditionalFormatting sqref="G74">
    <cfRule type="cellIs" dxfId="19" priority="67" stopIfTrue="1" operator="equal">
      <formula>0</formula>
    </cfRule>
  </conditionalFormatting>
  <conditionalFormatting sqref="G73">
    <cfRule type="cellIs" priority="65" stopIfTrue="1" operator="equal">
      <formula>";;;"</formula>
    </cfRule>
  </conditionalFormatting>
  <conditionalFormatting sqref="G73">
    <cfRule type="cellIs" dxfId="18" priority="64" stopIfTrue="1" operator="equal">
      <formula>0</formula>
    </cfRule>
  </conditionalFormatting>
  <conditionalFormatting sqref="G73">
    <cfRule type="cellIs" dxfId="17" priority="63" stopIfTrue="1" operator="equal">
      <formula>0</formula>
    </cfRule>
  </conditionalFormatting>
  <conditionalFormatting sqref="G72">
    <cfRule type="cellIs" priority="53" stopIfTrue="1" operator="equal">
      <formula>";;;"</formula>
    </cfRule>
  </conditionalFormatting>
  <conditionalFormatting sqref="G72">
    <cfRule type="cellIs" dxfId="16" priority="52" stopIfTrue="1" operator="equal">
      <formula>0</formula>
    </cfRule>
  </conditionalFormatting>
  <conditionalFormatting sqref="G72">
    <cfRule type="cellIs" dxfId="15" priority="51" stopIfTrue="1" operator="equal">
      <formula>0</formula>
    </cfRule>
  </conditionalFormatting>
  <conditionalFormatting sqref="G71">
    <cfRule type="cellIs" priority="3" stopIfTrue="1" operator="equal">
      <formula>";;;"</formula>
    </cfRule>
  </conditionalFormatting>
  <conditionalFormatting sqref="G71">
    <cfRule type="cellIs" dxfId="14" priority="2" stopIfTrue="1" operator="equal">
      <formula>0</formula>
    </cfRule>
  </conditionalFormatting>
  <conditionalFormatting sqref="G71">
    <cfRule type="cellIs" dxfId="13" priority="1" stopIfTrue="1" operator="equal">
      <formula>0</formula>
    </cfRule>
  </conditionalFormatting>
  <dataValidations xWindow="829" yWindow="690" count="9">
    <dataValidation type="list" allowBlank="1" showInputMessage="1" showErrorMessage="1" sqref="F83:F85 F81" xr:uid="{9CC5535C-800A-4D03-A86E-273A5BC3EBB6}">
      <formula1>$M$1:$M$2</formula1>
    </dataValidation>
    <dataValidation type="list" allowBlank="1" showErrorMessage="1" prompt="Please select from the drop down list." sqref="F68" xr:uid="{FCE57F22-20D9-4CFA-AFE5-1751E216D3C1}">
      <formula1>$O$1:$O$2</formula1>
    </dataValidation>
    <dataValidation type="list" allowBlank="1" showInputMessage="1" showErrorMessage="1" prompt="Please select from the drop down list." sqref="F70" xr:uid="{2CD3BDAD-30EF-425F-BB01-D3FF43CDAA81}">
      <formula1>$O$1:$O$4</formula1>
    </dataValidation>
    <dataValidation type="list" allowBlank="1" showInputMessage="1" showErrorMessage="1" sqref="F80" xr:uid="{DB0EB8F5-2DE0-4833-AFDF-F7BB7A8D56E1}">
      <formula1>$M$6:$M$8</formula1>
    </dataValidation>
    <dataValidation type="custom" allowBlank="1" showInputMessage="1" showErrorMessage="1" error="Please enter a numeric value.  If this data is not applicable to your unit of government, the cell should be populated with zero." sqref="F65 F38:F39 F24:F25 F18:F22 F27:F36 F56:F63 F41:F54" xr:uid="{B5815DCD-160E-4CA9-A461-76D5F396E4F1}">
      <formula1>ISNUMBER(F18)</formula1>
    </dataValidation>
    <dataValidation type="custom" allowBlank="1" showErrorMessage="1" error="Please enter a numeric value.  If this data is not applicable to your unit of government, the cell should be populated with zero." sqref="F76 F71:F73" xr:uid="{6656F482-2030-43E8-B669-24F0F4187CE8}">
      <formula1>ISNUMBER(F71)</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69" xr:uid="{8DAFED68-C7CC-4E4B-B0DE-1B3BA6E17585}">
      <formula1>-ISNUMBER(221)</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custom" allowBlank="1" showErrorMessage="1" error="Please enter a numeric value.  If this data is not applicable to your unit of government the cell should be populated with zero." sqref="F67" xr:uid="{CB641EB2-3894-4A74-BBEC-CDF7A3E8D5D8}">
      <formula1>ISNUMBER(F67)</formula1>
    </dataValidation>
  </dataValidations>
  <printOptions headings="1" gridLines="1"/>
  <pageMargins left="0.25" right="0.25" top="0.25" bottom="0.75" header="0.3" footer="0.3"/>
  <pageSetup scale="76"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Names(H)'!$A$1:$A$16</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dimension ref="A1:L40"/>
  <sheetViews>
    <sheetView zoomScaleNormal="100" workbookViewId="0">
      <selection activeCell="C9" sqref="C9"/>
    </sheetView>
  </sheetViews>
  <sheetFormatPr defaultRowHeight="14.4" x14ac:dyDescent="0.3"/>
  <cols>
    <col min="1" max="1" width="7.6640625" style="103" customWidth="1"/>
    <col min="2" max="2" width="103.109375" customWidth="1"/>
    <col min="3" max="3" width="19" customWidth="1"/>
    <col min="4" max="4" width="50.33203125" style="373" customWidth="1"/>
    <col min="5" max="5" width="13.5546875" customWidth="1"/>
    <col min="9" max="9" width="1.6640625" style="479" customWidth="1"/>
    <col min="10" max="11" width="8.88671875" style="479" hidden="1" customWidth="1"/>
    <col min="12" max="12" width="13" style="479" customWidth="1"/>
  </cols>
  <sheetData>
    <row r="1" spans="1:12" s="126" customFormat="1" ht="15" thickBot="1" x14ac:dyDescent="0.35">
      <c r="A1" s="103"/>
      <c r="D1" s="373"/>
      <c r="E1"/>
      <c r="F1"/>
      <c r="G1"/>
      <c r="H1"/>
      <c r="I1" s="479"/>
      <c r="J1" s="479"/>
      <c r="K1" s="479"/>
      <c r="L1" s="479"/>
    </row>
    <row r="2" spans="1:12" ht="66" customHeight="1" thickBot="1" x14ac:dyDescent="0.35">
      <c r="A2" s="625" t="s">
        <v>621</v>
      </c>
      <c r="B2" s="626"/>
      <c r="C2" s="626"/>
      <c r="D2" s="626"/>
    </row>
    <row r="3" spans="1:12" s="416" customFormat="1" ht="15" customHeight="1" thickBot="1" x14ac:dyDescent="0.35">
      <c r="A3" s="465"/>
      <c r="D3" s="466"/>
      <c r="E3"/>
      <c r="F3"/>
      <c r="G3"/>
      <c r="H3"/>
      <c r="I3" s="478"/>
      <c r="J3" s="478"/>
      <c r="K3" s="478"/>
      <c r="L3" s="478"/>
    </row>
    <row r="4" spans="1:12" ht="34.950000000000003" customHeight="1" thickBot="1" x14ac:dyDescent="0.35">
      <c r="A4" s="627" t="s">
        <v>622</v>
      </c>
      <c r="B4" s="628"/>
      <c r="C4" s="628"/>
      <c r="D4" s="628"/>
    </row>
    <row r="5" spans="1:12" s="416" customFormat="1" ht="13.2" customHeight="1" thickBot="1" x14ac:dyDescent="0.35">
      <c r="A5" s="467"/>
      <c r="B5" s="468"/>
      <c r="C5" s="468"/>
      <c r="D5" s="477"/>
      <c r="E5"/>
      <c r="F5"/>
      <c r="G5"/>
      <c r="H5"/>
      <c r="I5" s="478"/>
      <c r="J5" s="478"/>
      <c r="K5" s="478"/>
      <c r="L5" s="478"/>
    </row>
    <row r="6" spans="1:12" ht="28.95" customHeight="1" thickBot="1" x14ac:dyDescent="0.35">
      <c r="A6" s="629" t="s">
        <v>385</v>
      </c>
      <c r="B6" s="630"/>
      <c r="C6" s="630"/>
      <c r="D6" s="630"/>
    </row>
    <row r="7" spans="1:12" s="416" customFormat="1" ht="28.95" customHeight="1" x14ac:dyDescent="0.3">
      <c r="A7" s="494"/>
      <c r="B7" s="495"/>
      <c r="C7" s="495"/>
      <c r="D7" s="495"/>
      <c r="E7"/>
      <c r="F7"/>
      <c r="G7"/>
      <c r="H7"/>
      <c r="I7" s="478"/>
      <c r="J7" s="478"/>
      <c r="K7" s="478"/>
      <c r="L7" s="478"/>
    </row>
    <row r="8" spans="1:12" ht="35.4" customHeight="1" x14ac:dyDescent="0.3">
      <c r="A8" s="505" t="s">
        <v>377</v>
      </c>
      <c r="B8" s="504"/>
      <c r="C8" s="504"/>
      <c r="D8" s="503"/>
    </row>
    <row r="9" spans="1:12" s="391" customFormat="1" ht="40.200000000000003" customHeight="1" x14ac:dyDescent="0.3">
      <c r="A9" s="500">
        <v>906</v>
      </c>
      <c r="B9" s="501" t="s">
        <v>298</v>
      </c>
      <c r="C9" s="547"/>
      <c r="D9" s="522" t="str">
        <f t="shared" ref="D9:D23" si="0">IF(C9="","This Question must be answered before uploading, the report will not be processed if left blank","")</f>
        <v>This Question must be answered before uploading, the report will not be processed if left blank</v>
      </c>
      <c r="E9"/>
      <c r="F9"/>
      <c r="G9"/>
      <c r="H9"/>
      <c r="I9" s="480"/>
      <c r="J9" s="480"/>
      <c r="K9" s="480"/>
      <c r="L9" s="480"/>
    </row>
    <row r="10" spans="1:12" ht="40.200000000000003" customHeight="1" x14ac:dyDescent="0.3">
      <c r="A10" s="500">
        <v>907</v>
      </c>
      <c r="B10" s="501" t="s">
        <v>616</v>
      </c>
      <c r="C10" s="547"/>
      <c r="D10" s="522" t="str">
        <f t="shared" si="0"/>
        <v>This Question must be answered before uploading, the report will not be processed if left blank</v>
      </c>
      <c r="I10" s="480"/>
      <c r="J10" s="480"/>
      <c r="K10" s="480"/>
    </row>
    <row r="11" spans="1:12" ht="44.4" customHeight="1" x14ac:dyDescent="0.3">
      <c r="A11" s="472">
        <v>1058</v>
      </c>
      <c r="B11" s="473" t="s">
        <v>615</v>
      </c>
      <c r="C11" s="547"/>
      <c r="D11" s="522" t="str">
        <f t="shared" si="0"/>
        <v>This Question must be answered before uploading, the report will not be processed if left blank</v>
      </c>
    </row>
    <row r="12" spans="1:12" ht="40.200000000000003" customHeight="1" x14ac:dyDescent="0.3">
      <c r="A12" s="472">
        <v>1059</v>
      </c>
      <c r="B12" s="475" t="s">
        <v>1005</v>
      </c>
      <c r="C12" s="547"/>
      <c r="D12" s="522" t="str">
        <f t="shared" si="0"/>
        <v>This Question must be answered before uploading, the report will not be processed if left blank</v>
      </c>
      <c r="I12" s="480"/>
      <c r="J12" s="480"/>
      <c r="K12" s="480"/>
    </row>
    <row r="13" spans="1:12" ht="40.200000000000003" customHeight="1" x14ac:dyDescent="0.3">
      <c r="A13" s="500">
        <v>951</v>
      </c>
      <c r="B13" s="501" t="s">
        <v>617</v>
      </c>
      <c r="C13" s="547"/>
      <c r="D13" s="522" t="str">
        <f t="shared" si="0"/>
        <v>This Question must be answered before uploading, the report will not be processed if left blank</v>
      </c>
      <c r="I13" s="480"/>
      <c r="J13" s="480"/>
      <c r="K13" s="480"/>
    </row>
    <row r="14" spans="1:12" ht="40.200000000000003" customHeight="1" x14ac:dyDescent="0.3">
      <c r="A14" s="500">
        <v>953</v>
      </c>
      <c r="B14" s="501" t="s">
        <v>618</v>
      </c>
      <c r="C14" s="547"/>
      <c r="D14" s="522" t="str">
        <f t="shared" si="0"/>
        <v>This Question must be answered before uploading, the report will not be processed if left blank</v>
      </c>
      <c r="I14" s="480"/>
      <c r="J14" s="480"/>
      <c r="K14" s="480"/>
    </row>
    <row r="15" spans="1:12" ht="40.200000000000003" customHeight="1" x14ac:dyDescent="0.3">
      <c r="A15" s="500">
        <v>955</v>
      </c>
      <c r="B15" s="501" t="s">
        <v>1008</v>
      </c>
      <c r="C15" s="548"/>
      <c r="D15" s="522" t="str">
        <f t="shared" si="0"/>
        <v>This Question must be answered before uploading, the report will not be processed if left blank</v>
      </c>
      <c r="I15" s="480"/>
      <c r="J15" s="480"/>
      <c r="K15" s="480"/>
    </row>
    <row r="16" spans="1:12" ht="40.200000000000003" customHeight="1" x14ac:dyDescent="0.3">
      <c r="A16" s="500">
        <v>957</v>
      </c>
      <c r="B16" s="501" t="s">
        <v>1009</v>
      </c>
      <c r="C16" s="548"/>
      <c r="D16" s="522" t="str">
        <f t="shared" si="0"/>
        <v>This Question must be answered before uploading, the report will not be processed if left blank</v>
      </c>
      <c r="I16" s="480"/>
      <c r="J16" s="480"/>
      <c r="K16" s="480"/>
    </row>
    <row r="17" spans="1:12" s="126" customFormat="1" ht="132" customHeight="1" x14ac:dyDescent="0.3">
      <c r="A17" s="500">
        <v>973</v>
      </c>
      <c r="B17" s="520" t="s">
        <v>1010</v>
      </c>
      <c r="C17" s="548"/>
      <c r="D17" s="522" t="str">
        <f t="shared" si="0"/>
        <v>This Question must be answered before uploading, the report will not be processed if left blank</v>
      </c>
      <c r="E17"/>
      <c r="F17"/>
      <c r="G17"/>
      <c r="H17"/>
      <c r="I17" s="480"/>
      <c r="J17" s="480"/>
      <c r="K17" s="480"/>
      <c r="L17" s="479"/>
    </row>
    <row r="18" spans="1:12" ht="40.200000000000003" customHeight="1" x14ac:dyDescent="0.3">
      <c r="A18" s="500" t="s">
        <v>318</v>
      </c>
      <c r="B18" s="501" t="s">
        <v>299</v>
      </c>
      <c r="C18" s="547"/>
      <c r="D18" s="522" t="str">
        <f t="shared" si="0"/>
        <v>This Question must be answered before uploading, the report will not be processed if left blank</v>
      </c>
      <c r="I18" s="480"/>
      <c r="J18" s="480"/>
      <c r="K18" s="480"/>
    </row>
    <row r="19" spans="1:12" ht="40.200000000000003" customHeight="1" x14ac:dyDescent="0.3">
      <c r="A19" s="500" t="s">
        <v>319</v>
      </c>
      <c r="B19" s="501" t="s">
        <v>300</v>
      </c>
      <c r="C19" s="547"/>
      <c r="D19" s="522" t="str">
        <f t="shared" si="0"/>
        <v>This Question must be answered before uploading, the report will not be processed if left blank</v>
      </c>
      <c r="I19" s="480"/>
      <c r="J19" s="480"/>
      <c r="K19" s="480"/>
    </row>
    <row r="20" spans="1:12" ht="40.200000000000003" customHeight="1" x14ac:dyDescent="0.3">
      <c r="A20" s="500" t="s">
        <v>320</v>
      </c>
      <c r="B20" s="501" t="s">
        <v>301</v>
      </c>
      <c r="C20" s="547"/>
      <c r="D20" s="522" t="str">
        <f t="shared" si="0"/>
        <v>This Question must be answered before uploading, the report will not be processed if left blank</v>
      </c>
      <c r="I20" s="480"/>
      <c r="J20" s="480"/>
      <c r="K20" s="480"/>
    </row>
    <row r="21" spans="1:12" ht="40.200000000000003" customHeight="1" x14ac:dyDescent="0.3">
      <c r="A21" s="500">
        <v>979</v>
      </c>
      <c r="B21" s="501" t="s">
        <v>382</v>
      </c>
      <c r="C21" s="547"/>
      <c r="D21" s="522" t="str">
        <f t="shared" si="0"/>
        <v>This Question must be answered before uploading, the report will not be processed if left blank</v>
      </c>
      <c r="I21" s="480"/>
      <c r="J21" s="480"/>
      <c r="K21" s="480"/>
    </row>
    <row r="22" spans="1:12" ht="49.95" customHeight="1" x14ac:dyDescent="0.3">
      <c r="A22" s="500">
        <v>980</v>
      </c>
      <c r="B22" s="501" t="s">
        <v>963</v>
      </c>
      <c r="C22" s="549"/>
      <c r="D22" s="522" t="str">
        <f t="shared" si="0"/>
        <v>This Question must be answered before uploading, the report will not be processed if left blank</v>
      </c>
      <c r="I22"/>
      <c r="J22"/>
      <c r="K22"/>
      <c r="L22"/>
    </row>
    <row r="23" spans="1:12" ht="40.200000000000003" customHeight="1" x14ac:dyDescent="0.3">
      <c r="A23" s="500">
        <v>975</v>
      </c>
      <c r="B23" s="501" t="s">
        <v>312</v>
      </c>
      <c r="C23" s="547"/>
      <c r="D23" s="522" t="str">
        <f t="shared" si="0"/>
        <v>This Question must be answered before uploading, the report will not be processed if left blank</v>
      </c>
      <c r="I23" s="480"/>
      <c r="J23" s="480"/>
      <c r="K23" s="480"/>
    </row>
    <row r="24" spans="1:12" x14ac:dyDescent="0.3">
      <c r="A24" s="469"/>
      <c r="B24" s="470"/>
      <c r="C24" s="471"/>
      <c r="D24" s="506"/>
    </row>
    <row r="25" spans="1:12" s="126" customFormat="1" ht="40.200000000000003" customHeight="1" x14ac:dyDescent="0.3">
      <c r="A25" s="502" t="s">
        <v>321</v>
      </c>
      <c r="B25" s="522" t="str">
        <f>IF(D25="","This Question must be answered before uploading, the report will not be processed if left blank","")</f>
        <v>This Question must be answered before uploading, the report will not be processed if left blank</v>
      </c>
      <c r="C25" s="507" t="s">
        <v>302</v>
      </c>
      <c r="D25" s="550"/>
      <c r="E25"/>
      <c r="F25"/>
      <c r="G25"/>
      <c r="H25"/>
      <c r="I25" s="479"/>
      <c r="J25" s="479"/>
      <c r="K25" s="479"/>
      <c r="L25" s="479"/>
    </row>
    <row r="26" spans="1:12" ht="14.4" customHeight="1" x14ac:dyDescent="0.3">
      <c r="A26" s="415"/>
      <c r="B26" s="466"/>
      <c r="C26" s="416"/>
      <c r="D26" s="503"/>
    </row>
    <row r="27" spans="1:12" ht="40.200000000000003" customHeight="1" x14ac:dyDescent="0.3">
      <c r="A27" s="502" t="s">
        <v>322</v>
      </c>
      <c r="B27" s="522" t="str">
        <f>IF(D27="","This Question must be answered before uploading, the report will not be processed if left blank","")</f>
        <v>This Question must be answered before uploading, the report will not be processed if left blank</v>
      </c>
      <c r="C27" s="507" t="s">
        <v>303</v>
      </c>
      <c r="D27" s="550"/>
    </row>
    <row r="28" spans="1:12" ht="14.4" customHeight="1" x14ac:dyDescent="0.3">
      <c r="A28" s="415"/>
      <c r="B28" s="466"/>
      <c r="C28" s="416"/>
      <c r="D28" s="503"/>
    </row>
    <row r="29" spans="1:12" s="126" customFormat="1" ht="40.200000000000003" customHeight="1" x14ac:dyDescent="0.3">
      <c r="A29" s="502" t="s">
        <v>384</v>
      </c>
      <c r="B29" s="522" t="str">
        <f>IF(D29="","This Question must be answered before uploading, the report will not be processed if left blank","")</f>
        <v>This Question must be answered before uploading, the report will not be processed if left blank</v>
      </c>
      <c r="C29" s="507" t="s">
        <v>619</v>
      </c>
      <c r="D29" s="528"/>
      <c r="E29"/>
      <c r="F29"/>
      <c r="G29"/>
      <c r="H29"/>
      <c r="I29" s="479"/>
      <c r="J29" s="479"/>
      <c r="K29" s="479"/>
      <c r="L29" s="479"/>
    </row>
    <row r="33" spans="1:4" x14ac:dyDescent="0.3">
      <c r="A33" s="551">
        <f>SUM(A9:A32)</f>
        <v>11653</v>
      </c>
      <c r="B33" s="552" t="s">
        <v>304</v>
      </c>
      <c r="C33" s="553">
        <v>1.1000000000000001</v>
      </c>
      <c r="D33" s="554" t="s">
        <v>228</v>
      </c>
    </row>
    <row r="34" spans="1:4" x14ac:dyDescent="0.3">
      <c r="A34" s="555"/>
      <c r="B34" s="556" t="s">
        <v>305</v>
      </c>
      <c r="C34" s="557">
        <v>44853</v>
      </c>
      <c r="D34" s="558"/>
    </row>
    <row r="35" spans="1:4" x14ac:dyDescent="0.3">
      <c r="B35" s="416"/>
      <c r="C35" s="466"/>
    </row>
    <row r="40" spans="1:4" x14ac:dyDescent="0.3">
      <c r="B40" s="416"/>
      <c r="C40" s="466"/>
    </row>
  </sheetData>
  <sheetProtection algorithmName="SHA-512" hashValue="NjAgkY3hQBr8pkPiyPHR9RcnlfdhlU2y9cGwjBUn3+CMoe3J7h2pxiS1Q3+0jWIas7KhY+pW/bgSVyGVI1W16w==" saltValue="7W0+vjRlc1J5TwRO647o1w==" spinCount="100000" sheet="1" objects="1" scenarios="1"/>
  <mergeCells count="3">
    <mergeCell ref="A2:D2"/>
    <mergeCell ref="A4:D4"/>
    <mergeCell ref="A6:D6"/>
  </mergeCells>
  <conditionalFormatting sqref="D29">
    <cfRule type="expression" dxfId="12" priority="1">
      <formula>$S29</formula>
    </cfRule>
  </conditionalFormatting>
  <dataValidations count="8">
    <dataValidation type="list" allowBlank="1" showInputMessage="1" showErrorMessage="1" prompt="Please select Yes or No from the drop down list" sqref="C14 C23 C11:C12 C18:C21" xr:uid="{42DC82DB-0AE6-4795-B8A2-67794DECDEAD}">
      <formula1>"Yes, No"</formula1>
    </dataValidation>
    <dataValidation type="whole" operator="greaterThan" allowBlank="1" showInputMessage="1" showErrorMessage="1" prompt="Please enter a whole number.  If there are no findings please enter 0" sqref="C15:C17" xr:uid="{22039F36-BF2D-4D90-ACF3-F17B7FAD9827}">
      <formula1>-1</formula1>
    </dataValidation>
    <dataValidation type="date" operator="greaterThan" showInputMessage="1" showErrorMessage="1" promptTitle="MM/DD/YYYY" prompt="This cannot be blank" sqref="C22" xr:uid="{F2F609DE-2DD8-4C56-AEA4-B39EA636E384}">
      <formula1>44742</formula1>
    </dataValidation>
    <dataValidation type="list" allowBlank="1" showInputMessage="1" showErrorMessage="1" prompt="Please select Yes or No from the drop down list" sqref="C22" xr:uid="{B4C96C02-4742-4E38-B12A-360ABBD230F0}">
      <formula1>"Yes,No"</formula1>
    </dataValidation>
    <dataValidation type="list" allowBlank="1" showInputMessage="1" showErrorMessage="1" sqref="C22" xr:uid="{C1CF9E65-608C-4B9B-B8C1-8E5A300F6B99}">
      <formula1>"Yes, No"</formula1>
    </dataValidation>
    <dataValidation type="list" allowBlank="1" showInputMessage="1" showErrorMessage="1" sqref="C22" xr:uid="{2F6B1B33-D794-41C2-9ACB-1601D80589F6}">
      <formula1>"Yes,No"</formula1>
    </dataValidation>
    <dataValidation type="date" operator="greaterThan" allowBlank="1" showInputMessage="1" showErrorMessage="1" sqref="D29" xr:uid="{C03418DF-3B42-4CD5-A316-291388505573}">
      <formula1>44012</formula1>
    </dataValidation>
    <dataValidation type="list" allowBlank="1" showInputMessage="1" showErrorMessage="1" prompt="Please select Yes or No from the drop down list." sqref="C9:C10 C13" xr:uid="{09FCC64E-5331-4E1E-8B61-60F4B5075DD5}">
      <formula1>"Yes, No"</formula1>
    </dataValidation>
  </dataValidations>
  <pageMargins left="0.7" right="0.7" top="0.75" bottom="0.75" header="0.3" footer="0.3"/>
  <pageSetup scale="5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D554"/>
  <sheetViews>
    <sheetView zoomScale="95" zoomScaleNormal="95" workbookViewId="0">
      <pane xSplit="3" ySplit="3" topLeftCell="D4" activePane="bottomRight" state="frozen"/>
      <selection activeCell="K179" sqref="K179"/>
      <selection pane="topRight" activeCell="K179" sqref="K179"/>
      <selection pane="bottomLeft" activeCell="K179" sqref="K179"/>
      <selection pane="bottomRight" activeCell="D5" sqref="D5"/>
    </sheetView>
  </sheetViews>
  <sheetFormatPr defaultColWidth="9.109375" defaultRowHeight="14.4" x14ac:dyDescent="0.3"/>
  <cols>
    <col min="1" max="1" width="8.88671875" style="2" customWidth="1"/>
    <col min="2" max="2" width="17.5546875" style="31" bestFit="1" customWidth="1"/>
    <col min="3" max="3" width="36.6640625" style="255" customWidth="1"/>
    <col min="4" max="4" width="20.88671875" style="2" bestFit="1" customWidth="1"/>
    <col min="5" max="5" width="17.5546875" style="2" customWidth="1"/>
    <col min="6" max="6" width="22.6640625" style="2" customWidth="1"/>
    <col min="7" max="7" width="17.44140625" style="185" customWidth="1"/>
    <col min="8" max="8" width="9.6640625" style="2" customWidth="1"/>
    <col min="9" max="9" width="1" style="212" customWidth="1"/>
    <col min="10" max="10" width="18.109375" style="4" customWidth="1"/>
    <col min="11" max="11" width="36.88671875" style="7" customWidth="1"/>
    <col min="12" max="12" width="23.44140625" style="262" customWidth="1"/>
    <col min="13" max="13" width="8.44140625" customWidth="1"/>
    <col min="14" max="14" width="14.88671875" style="2" customWidth="1"/>
    <col min="15" max="15" width="17.88671875" style="2" customWidth="1"/>
    <col min="16" max="16" width="9.109375" style="133" customWidth="1"/>
    <col min="17" max="17" width="10.33203125" customWidth="1"/>
    <col min="18" max="18" width="7.109375" customWidth="1"/>
    <col min="19" max="19" width="6" customWidth="1"/>
    <col min="20" max="20" width="6.6640625" customWidth="1"/>
    <col min="21" max="21" width="7.5546875" customWidth="1"/>
    <col min="22" max="22" width="3.44140625" customWidth="1"/>
    <col min="23" max="23" width="7.33203125" customWidth="1"/>
    <col min="24" max="24" width="10.5546875" customWidth="1"/>
    <col min="25" max="25" width="9.88671875" customWidth="1"/>
    <col min="26" max="26" width="9.109375" customWidth="1"/>
    <col min="31" max="16384" width="9.109375" style="2"/>
  </cols>
  <sheetData>
    <row r="1" spans="1:30" ht="36" x14ac:dyDescent="0.3">
      <c r="C1" s="28" t="s">
        <v>261</v>
      </c>
      <c r="D1" s="11">
        <f>L47-(L35+L36-L40-L41-L64)-L44</f>
        <v>0</v>
      </c>
      <c r="I1" s="186"/>
      <c r="J1" s="27"/>
      <c r="K1" s="12" t="s">
        <v>15</v>
      </c>
      <c r="L1" s="37"/>
    </row>
    <row r="2" spans="1:30" ht="33.6" customHeight="1" x14ac:dyDescent="0.4">
      <c r="C2" s="45" t="str">
        <f>'Unit Data from Audit Worksheet'!D2</f>
        <v>Select Unit Name from Drop Down List</v>
      </c>
      <c r="D2" s="89">
        <v>2022</v>
      </c>
      <c r="E2" s="10">
        <v>2022</v>
      </c>
      <c r="F2" s="10"/>
      <c r="G2" s="41"/>
      <c r="H2" s="10"/>
      <c r="I2" s="186"/>
      <c r="J2" s="24" t="s">
        <v>11</v>
      </c>
      <c r="K2" s="6" t="s">
        <v>10</v>
      </c>
      <c r="L2" s="40" t="s">
        <v>6</v>
      </c>
    </row>
    <row r="3" spans="1:30" ht="31.2" x14ac:dyDescent="0.3">
      <c r="A3" s="188" t="s">
        <v>11</v>
      </c>
      <c r="B3" s="189"/>
      <c r="C3" s="26" t="s">
        <v>1</v>
      </c>
      <c r="D3" s="13" t="s">
        <v>12</v>
      </c>
      <c r="E3" s="13" t="s">
        <v>13</v>
      </c>
      <c r="F3" s="14" t="s">
        <v>16</v>
      </c>
      <c r="G3" s="46" t="s">
        <v>204</v>
      </c>
      <c r="H3" s="14" t="s">
        <v>226</v>
      </c>
      <c r="I3" s="186"/>
      <c r="J3" s="190"/>
      <c r="K3" s="90"/>
      <c r="L3" s="191"/>
      <c r="O3" s="2" t="s">
        <v>186</v>
      </c>
    </row>
    <row r="4" spans="1:30" ht="30.6" customHeight="1" x14ac:dyDescent="0.35">
      <c r="A4" s="192"/>
      <c r="B4" s="193"/>
      <c r="C4" s="29"/>
      <c r="D4" s="5"/>
      <c r="E4" s="5"/>
      <c r="F4" s="5"/>
      <c r="G4" s="42"/>
      <c r="H4" s="5"/>
      <c r="I4" s="186"/>
      <c r="J4" s="25">
        <v>999</v>
      </c>
      <c r="K4" s="9" t="s">
        <v>183</v>
      </c>
      <c r="L4" s="536" t="e">
        <f>'Unit Data from Audit Worksheet'!D3</f>
        <v>#N/A</v>
      </c>
    </row>
    <row r="5" spans="1:30" ht="57" customHeight="1" x14ac:dyDescent="0.3">
      <c r="A5" s="194">
        <f>'Unit Data from Audit Worksheet'!A7</f>
        <v>333</v>
      </c>
      <c r="B5" s="33" t="str">
        <f>'Unit Data from Audit Worksheet'!C7</f>
        <v>Net Position-Governmental Activities</v>
      </c>
      <c r="C5" s="195" t="str">
        <f>'Unit Data from Audit Worksheet'!D7</f>
        <v xml:space="preserve"> All unrestricted Cash and investments.  
Exclude: restricted cash 
                   cash held by a third party. </v>
      </c>
      <c r="D5" s="88"/>
      <c r="E5" s="92">
        <f>'Unit Data from Audit Worksheet'!F7</f>
        <v>0</v>
      </c>
      <c r="F5" s="161">
        <f>IF(L5&lt;0,"Error: Number is normally positive.",)</f>
        <v>0</v>
      </c>
      <c r="G5" s="43"/>
      <c r="H5" s="160"/>
      <c r="I5" s="21"/>
      <c r="J5" s="23">
        <v>333</v>
      </c>
      <c r="K5" s="30" t="s">
        <v>84</v>
      </c>
      <c r="L5" s="196">
        <f>IF(D5="",E5,D5)</f>
        <v>0</v>
      </c>
      <c r="P5" s="139"/>
    </row>
    <row r="6" spans="1:30" ht="39.75" customHeight="1" x14ac:dyDescent="0.3">
      <c r="A6" s="150">
        <f>'Unit Data from Audit Worksheet'!A8</f>
        <v>500</v>
      </c>
      <c r="B6" s="162" t="str">
        <f>'Unit Data from Audit Worksheet'!C8</f>
        <v>Net Position-Governmental Activities</v>
      </c>
      <c r="C6" s="149" t="str">
        <f>'Unit Data from Audit Worksheet'!D8</f>
        <v xml:space="preserve"> All restricted Cash and investments</v>
      </c>
      <c r="D6" s="88"/>
      <c r="E6" s="167">
        <f>'Unit Data from Audit Worksheet'!F8</f>
        <v>0</v>
      </c>
      <c r="F6" s="161">
        <f>IF(L6&lt;0,"Error: Number is normally positive.",)</f>
        <v>0</v>
      </c>
      <c r="G6" s="163"/>
      <c r="H6" s="160"/>
      <c r="I6" s="21"/>
      <c r="J6" s="159">
        <v>500</v>
      </c>
      <c r="K6" s="158" t="s">
        <v>83</v>
      </c>
      <c r="L6" s="196">
        <f>IF(D6="",E6,D6)</f>
        <v>0</v>
      </c>
      <c r="P6" s="140"/>
    </row>
    <row r="7" spans="1:30" ht="43.5" customHeight="1" x14ac:dyDescent="0.3">
      <c r="A7" s="150">
        <f>'Unit Data from Audit Worksheet'!A9</f>
        <v>385</v>
      </c>
      <c r="B7" s="162" t="str">
        <f>'Unit Data from Audit Worksheet'!C9</f>
        <v>Net Position-Governmental Activities</v>
      </c>
      <c r="C7" s="149" t="str">
        <f>'Unit Data from Audit Worksheet'!D9</f>
        <v>Total Assets and deferred outflows</v>
      </c>
      <c r="D7" s="88"/>
      <c r="E7" s="167">
        <f>'Unit Data from Audit Worksheet'!F9</f>
        <v>0</v>
      </c>
      <c r="F7" s="83">
        <f>IF((L5+L6)&gt;L7,"Error: Please review accts (333 + 500) &gt; 385",)</f>
        <v>0</v>
      </c>
      <c r="G7" s="163" t="str">
        <f>IF(Q7=1," Included in error count"," ")</f>
        <v xml:space="preserve"> </v>
      </c>
      <c r="H7" s="160"/>
      <c r="I7" s="21"/>
      <c r="J7" s="47">
        <v>385</v>
      </c>
      <c r="K7" s="48" t="s">
        <v>44</v>
      </c>
      <c r="L7" s="197">
        <f>IF(D7="",E7,D7)+IF(D9="",E9,D9)</f>
        <v>0</v>
      </c>
      <c r="N7" s="49" t="s">
        <v>194</v>
      </c>
      <c r="P7" s="140"/>
    </row>
    <row r="8" spans="1:30" ht="90.75" customHeight="1" x14ac:dyDescent="0.3">
      <c r="A8" s="150">
        <f>'Unit Data from Audit Worksheet'!A10</f>
        <v>575</v>
      </c>
      <c r="B8" s="162" t="str">
        <f>'Unit Data from Audit Worksheet'!C10</f>
        <v>Net Position-Governmental Activities</v>
      </c>
      <c r="C8" s="149" t="str">
        <f>'Unit Data from Audit Worksheet'!D10</f>
        <v>Record any positive Internal balances on the net position statements that appear in the Asset Section of the Net Position Statement</v>
      </c>
      <c r="D8" s="88"/>
      <c r="E8" s="167">
        <f>'Unit Data from Audit Worksheet'!F10</f>
        <v>0</v>
      </c>
      <c r="F8" s="161">
        <f>IF(L8&lt;0,"Error: Number is normally positive.",)</f>
        <v>0</v>
      </c>
      <c r="G8" s="163"/>
      <c r="H8" s="160"/>
      <c r="I8" s="21"/>
      <c r="J8" s="159">
        <v>575</v>
      </c>
      <c r="K8" s="164" t="s">
        <v>196</v>
      </c>
      <c r="L8" s="196">
        <f>IF(D8="",E8,D8)</f>
        <v>0</v>
      </c>
      <c r="N8" s="38"/>
      <c r="P8" s="140"/>
    </row>
    <row r="9" spans="1:30" ht="103.5" customHeight="1" x14ac:dyDescent="0.3">
      <c r="A9" s="150">
        <f>'Unit Data from Audit Worksheet'!A11</f>
        <v>576</v>
      </c>
      <c r="B9" s="162" t="str">
        <f>'Unit Data from Audit Worksheet'!C11</f>
        <v>Net Position-Governmental Activities</v>
      </c>
      <c r="C9" s="198" t="str">
        <f>'Unit Data from Audit Worksheet'!D11</f>
        <v>Record any negative Internal balances on the net position statements that appear in the Asset Section of the Net Position Statement.
Enter as a positive</v>
      </c>
      <c r="D9" s="67"/>
      <c r="E9" s="95">
        <f>'Unit Data from Audit Worksheet'!F11</f>
        <v>0</v>
      </c>
      <c r="F9" s="157">
        <f>IF(E9&lt;0,"Error: Enter as positive.",)</f>
        <v>0</v>
      </c>
      <c r="G9" s="68"/>
      <c r="H9" s="69"/>
      <c r="I9" s="21"/>
      <c r="J9" s="64">
        <v>576</v>
      </c>
      <c r="K9" s="164" t="s">
        <v>197</v>
      </c>
      <c r="L9" s="196">
        <f>IF(D9="",E9,D9)</f>
        <v>0</v>
      </c>
      <c r="N9" s="38"/>
      <c r="P9" s="141"/>
    </row>
    <row r="10" spans="1:30" s="16" customFormat="1" ht="100.5" customHeight="1" x14ac:dyDescent="0.3">
      <c r="A10" s="150">
        <f>'Unit Data from Audit Worksheet'!A12</f>
        <v>626</v>
      </c>
      <c r="B10" s="154" t="str">
        <f>'Unit Data from Audit Worksheet'!C12</f>
        <v>Net Position-Governmental Activities</v>
      </c>
      <c r="C10" s="153" t="str">
        <f>'Unit Data from Audit Worksheet'!D12</f>
        <v xml:space="preserve">Total Current liabilities (as reported on Statement of Net Position)
Include:   Current liabilities including current portion of long-term debt.  Deferred inflows should not be included in Current Liabilities  </v>
      </c>
      <c r="D10" s="67"/>
      <c r="E10" s="170">
        <f>'Unit Data from Audit Worksheet'!F12</f>
        <v>0</v>
      </c>
      <c r="F10" s="156">
        <f>IF(L10&lt;0,"Error: Enter as a positive.",)</f>
        <v>0</v>
      </c>
      <c r="G10" s="146"/>
      <c r="H10" s="156"/>
      <c r="I10" s="21"/>
      <c r="J10" s="484">
        <v>626</v>
      </c>
      <c r="K10" s="485" t="s">
        <v>240</v>
      </c>
      <c r="L10" s="486">
        <f>IF(D10="",E10,D10)+IF(D9="",E9,D9)</f>
        <v>0</v>
      </c>
      <c r="M10"/>
      <c r="N10" s="114" t="s">
        <v>194</v>
      </c>
      <c r="O10" s="199"/>
      <c r="P10" s="142"/>
      <c r="Q10"/>
      <c r="R10"/>
      <c r="S10"/>
      <c r="T10"/>
      <c r="U10"/>
      <c r="V10"/>
      <c r="W10"/>
      <c r="X10"/>
      <c r="Y10"/>
      <c r="Z10"/>
      <c r="AA10"/>
      <c r="AB10"/>
      <c r="AC10"/>
      <c r="AD10"/>
    </row>
    <row r="11" spans="1:30" s="16" customFormat="1" ht="111.6" customHeight="1" x14ac:dyDescent="0.3">
      <c r="A11" s="150">
        <f>'Unit Data from Audit Worksheet'!A13</f>
        <v>627</v>
      </c>
      <c r="B11" s="154" t="str">
        <f>'Unit Data from Audit Worksheet'!C13</f>
        <v>Net Position-Governmental Activities</v>
      </c>
      <c r="C11" s="153" t="str">
        <f>'Unit Data from Audit Worksheet'!D13</f>
        <v>Please enter any bond anticipation notes that are classified as current liabilities and included in account 626 above (amounts entered should agree to the current amount included in the changes to long-term debt note)</v>
      </c>
      <c r="D11" s="67"/>
      <c r="E11" s="170">
        <f>'Unit Data from Audit Worksheet'!F13</f>
        <v>0</v>
      </c>
      <c r="F11" s="156"/>
      <c r="G11" s="146"/>
      <c r="H11" s="156"/>
      <c r="I11" s="21"/>
      <c r="J11" s="155">
        <v>627</v>
      </c>
      <c r="K11" s="136" t="s">
        <v>235</v>
      </c>
      <c r="L11" s="201">
        <f t="shared" ref="L11:L15" si="0">IF(D11="",E11,D11)</f>
        <v>0</v>
      </c>
      <c r="M11"/>
      <c r="N11" s="113"/>
      <c r="O11" s="199"/>
      <c r="P11" s="142"/>
      <c r="Q11"/>
      <c r="R11"/>
      <c r="S11"/>
      <c r="T11"/>
      <c r="U11"/>
      <c r="V11"/>
      <c r="W11"/>
      <c r="X11"/>
      <c r="Y11"/>
      <c r="Z11"/>
      <c r="AA11"/>
      <c r="AB11"/>
      <c r="AC11"/>
      <c r="AD11"/>
    </row>
    <row r="12" spans="1:30" s="16" customFormat="1" ht="109.2" customHeight="1" x14ac:dyDescent="0.3">
      <c r="A12" s="150">
        <f>'Unit Data from Audit Worksheet'!A14</f>
        <v>628</v>
      </c>
      <c r="B12" s="154" t="str">
        <f>'Unit Data from Audit Worksheet'!C14</f>
        <v>Net Position-Governmental Activities</v>
      </c>
      <c r="C12" s="153" t="str">
        <f>'Unit Data from Audit Worksheet'!D14</f>
        <v>Please enter any compensated absences that are classified as current liabilities and included in account 626 above (amounts entered should agree to the current amount included in the changes to long-term debt note)</v>
      </c>
      <c r="D12" s="67"/>
      <c r="E12" s="170">
        <f>'Unit Data from Audit Worksheet'!F14</f>
        <v>0</v>
      </c>
      <c r="F12" s="156"/>
      <c r="G12" s="146"/>
      <c r="H12" s="156"/>
      <c r="I12" s="21"/>
      <c r="J12" s="155">
        <v>628</v>
      </c>
      <c r="K12" s="136" t="s">
        <v>239</v>
      </c>
      <c r="L12" s="201">
        <f t="shared" si="0"/>
        <v>0</v>
      </c>
      <c r="M12"/>
      <c r="N12" s="113"/>
      <c r="O12" s="199"/>
      <c r="P12" s="142"/>
      <c r="Q12"/>
      <c r="R12"/>
      <c r="S12"/>
      <c r="T12"/>
      <c r="U12"/>
      <c r="V12"/>
      <c r="W12"/>
      <c r="X12"/>
      <c r="Y12"/>
      <c r="Z12"/>
      <c r="AA12"/>
      <c r="AB12"/>
      <c r="AC12"/>
      <c r="AD12"/>
    </row>
    <row r="13" spans="1:30" s="16" customFormat="1" ht="100.8" customHeight="1" x14ac:dyDescent="0.3">
      <c r="A13" s="150">
        <f>'Unit Data from Audit Worksheet'!A15</f>
        <v>629</v>
      </c>
      <c r="B13" s="154" t="str">
        <f>'Unit Data from Audit Worksheet'!C15</f>
        <v>Net Position-Governmental Activities</v>
      </c>
      <c r="C13" s="153" t="str">
        <f>'Unit Data from Audit Worksheet'!D15</f>
        <v>Please enter any pension liabilities that are classified as current liabilities and included in account 626 above (amounts entered should agree to the current amount included in the changes to long-term debt note)</v>
      </c>
      <c r="D13" s="67"/>
      <c r="E13" s="170">
        <f>'Unit Data from Audit Worksheet'!F15</f>
        <v>0</v>
      </c>
      <c r="F13" s="156"/>
      <c r="G13" s="146"/>
      <c r="H13" s="156"/>
      <c r="I13" s="21"/>
      <c r="J13" s="155">
        <v>629</v>
      </c>
      <c r="K13" s="136" t="s">
        <v>238</v>
      </c>
      <c r="L13" s="201">
        <f t="shared" si="0"/>
        <v>0</v>
      </c>
      <c r="M13"/>
      <c r="N13" s="113"/>
      <c r="O13" s="199"/>
      <c r="P13" s="142"/>
      <c r="Q13"/>
      <c r="R13"/>
      <c r="S13"/>
      <c r="T13"/>
      <c r="U13"/>
      <c r="V13"/>
      <c r="W13"/>
      <c r="X13"/>
      <c r="Y13"/>
      <c r="Z13"/>
      <c r="AA13"/>
      <c r="AB13"/>
      <c r="AC13"/>
      <c r="AD13"/>
    </row>
    <row r="14" spans="1:30" s="16" customFormat="1" ht="76.8" customHeight="1" x14ac:dyDescent="0.3">
      <c r="A14" s="150">
        <f>'Unit Data from Audit Worksheet'!A16</f>
        <v>630</v>
      </c>
      <c r="B14" s="154" t="str">
        <f>'Unit Data from Audit Worksheet'!C16</f>
        <v>Net Position-Governmental Activities</v>
      </c>
      <c r="C14" s="153" t="str">
        <f>'Unit Data from Audit Worksheet'!D16</f>
        <v>Please enter any current liabilities that are payable from restricted assets and included in account 626 above</v>
      </c>
      <c r="D14" s="67"/>
      <c r="E14" s="170">
        <f>'Unit Data from Audit Worksheet'!F16</f>
        <v>0</v>
      </c>
      <c r="F14" s="156"/>
      <c r="G14" s="146"/>
      <c r="H14" s="156"/>
      <c r="I14" s="21"/>
      <c r="J14" s="155">
        <v>630</v>
      </c>
      <c r="K14" s="136" t="s">
        <v>237</v>
      </c>
      <c r="L14" s="201">
        <f t="shared" si="0"/>
        <v>0</v>
      </c>
      <c r="M14"/>
      <c r="N14" s="113"/>
      <c r="O14" s="199"/>
      <c r="P14" s="142"/>
      <c r="Q14"/>
      <c r="R14"/>
      <c r="S14"/>
      <c r="T14"/>
      <c r="U14"/>
      <c r="V14"/>
      <c r="W14"/>
      <c r="X14"/>
      <c r="Y14"/>
      <c r="Z14"/>
      <c r="AA14"/>
      <c r="AB14"/>
      <c r="AC14"/>
      <c r="AD14"/>
    </row>
    <row r="15" spans="1:30" s="16" customFormat="1" ht="112.2" customHeight="1" x14ac:dyDescent="0.3">
      <c r="A15" s="150">
        <f>'Unit Data from Audit Worksheet'!A17</f>
        <v>631</v>
      </c>
      <c r="B15" s="162" t="str">
        <f>'Unit Data from Audit Worksheet'!C17</f>
        <v>Net Position-Governmental Activities</v>
      </c>
      <c r="C15" s="147" t="str">
        <f>'Unit Data from Audit Worksheet'!D17</f>
        <v>Please enter any OPEB liabilities that are classified as current liabilities and included in account 626 above (amounts entered should agree to the current amount included in the changes to long-term debt note)</v>
      </c>
      <c r="D15" s="67"/>
      <c r="E15" s="170">
        <f>'Unit Data from Audit Worksheet'!F17</f>
        <v>0</v>
      </c>
      <c r="F15" s="156"/>
      <c r="G15" s="146"/>
      <c r="H15" s="156"/>
      <c r="I15" s="21"/>
      <c r="J15" s="155">
        <v>631</v>
      </c>
      <c r="K15" s="136" t="s">
        <v>236</v>
      </c>
      <c r="L15" s="201">
        <f t="shared" si="0"/>
        <v>0</v>
      </c>
      <c r="M15"/>
      <c r="N15" s="113"/>
      <c r="O15" s="199"/>
      <c r="P15" s="142"/>
      <c r="Q15"/>
      <c r="R15"/>
      <c r="S15"/>
      <c r="T15"/>
      <c r="U15"/>
      <c r="V15"/>
      <c r="W15"/>
      <c r="X15"/>
      <c r="Y15"/>
      <c r="Z15"/>
      <c r="AA15"/>
      <c r="AB15"/>
      <c r="AC15"/>
      <c r="AD15"/>
    </row>
    <row r="16" spans="1:30" ht="54.6" customHeight="1" x14ac:dyDescent="0.3">
      <c r="A16" s="406">
        <f>'Unit Data from Audit Worksheet'!A18</f>
        <v>338</v>
      </c>
      <c r="B16" s="162" t="str">
        <f>'Unit Data from Audit Worksheet'!C18</f>
        <v>Net Position-Governmental Activities</v>
      </c>
      <c r="C16" s="149" t="str">
        <f>'Unit Data from Audit Worksheet'!D18</f>
        <v>Total Liabilities and total deferred inflows</v>
      </c>
      <c r="D16" s="67"/>
      <c r="E16" s="92">
        <f>'Unit Data from Audit Worksheet'!F18</f>
        <v>0</v>
      </c>
      <c r="F16" s="83" t="str">
        <f>IF(L10&gt;L16,"Please review accounts 626 greater than 338","")</f>
        <v/>
      </c>
      <c r="G16" s="43"/>
      <c r="H16" s="160"/>
      <c r="I16" s="21"/>
      <c r="J16" s="70">
        <v>338</v>
      </c>
      <c r="K16" s="71" t="s">
        <v>45</v>
      </c>
      <c r="L16" s="197">
        <f>IF(D16="",E16,D16)+IF(D9="",E9,D9)</f>
        <v>0</v>
      </c>
      <c r="N16" s="49" t="s">
        <v>194</v>
      </c>
      <c r="P16" s="139"/>
    </row>
    <row r="17" spans="1:16" ht="100.5" customHeight="1" x14ac:dyDescent="0.3">
      <c r="A17" s="150">
        <f>'Unit Data from Audit Worksheet'!A19</f>
        <v>335</v>
      </c>
      <c r="B17" s="162" t="str">
        <f>'Unit Data from Audit Worksheet'!C19</f>
        <v>Net Position-Governmental Activities</v>
      </c>
      <c r="C17" s="149" t="str">
        <f>'Unit Data from Audit Worksheet'!D19</f>
        <v>Unearned revenues that were included in current liabilities in your audit report or entered in acct # 626 above. 
Exclude - unearned revenues that are listed in deferred inflows.</v>
      </c>
      <c r="D17" s="67"/>
      <c r="E17" s="167">
        <f>'Unit Data from Audit Worksheet'!F19</f>
        <v>0</v>
      </c>
      <c r="F17" s="161">
        <f>IF(L17&lt;0,"Error: Enter as a positive.",)</f>
        <v>0</v>
      </c>
      <c r="G17" s="163"/>
      <c r="H17" s="160"/>
      <c r="I17" s="21"/>
      <c r="J17" s="159">
        <v>335</v>
      </c>
      <c r="K17" s="158" t="s">
        <v>46</v>
      </c>
      <c r="L17" s="196">
        <f>IF(D17="",E17,D17)</f>
        <v>0</v>
      </c>
      <c r="P17" s="140"/>
    </row>
    <row r="18" spans="1:16" ht="35.4" customHeight="1" x14ac:dyDescent="0.3">
      <c r="A18" s="150">
        <f>'Unit Data from Audit Worksheet'!A20</f>
        <v>252</v>
      </c>
      <c r="B18" s="162" t="str">
        <f>'Unit Data from Audit Worksheet'!C20</f>
        <v>Net Position-Governmental Activities</v>
      </c>
      <c r="C18" s="149" t="str">
        <f>'Unit Data from Audit Worksheet'!D20</f>
        <v xml:space="preserve"> Total Net investment in capital assets</v>
      </c>
      <c r="D18" s="67"/>
      <c r="E18" s="167">
        <f>'Unit Data from Audit Worksheet'!F20</f>
        <v>0</v>
      </c>
      <c r="F18" s="161"/>
      <c r="G18" s="163"/>
      <c r="H18" s="160"/>
      <c r="I18" s="21"/>
      <c r="J18" s="159">
        <v>252</v>
      </c>
      <c r="K18" s="158" t="s">
        <v>33</v>
      </c>
      <c r="L18" s="196">
        <f t="shared" ref="L18:L34" si="1">IF(D18="",E18,D18)</f>
        <v>0</v>
      </c>
      <c r="O18" s="202" t="e">
        <f>'Unit Data from Audit Worksheet'!E20</f>
        <v>#N/A</v>
      </c>
      <c r="P18" s="140"/>
    </row>
    <row r="19" spans="1:16" ht="44.4" customHeight="1" x14ac:dyDescent="0.3">
      <c r="A19" s="150">
        <f>'Unit Data from Audit Worksheet'!A21</f>
        <v>253</v>
      </c>
      <c r="B19" s="162" t="str">
        <f>'Unit Data from Audit Worksheet'!C21</f>
        <v>Net Position-Governmental Activities</v>
      </c>
      <c r="C19" s="149" t="str">
        <f>'Unit Data from Audit Worksheet'!D21</f>
        <v xml:space="preserve"> Total Net Position, Restricted</v>
      </c>
      <c r="D19" s="67"/>
      <c r="E19" s="167">
        <f>'Unit Data from Audit Worksheet'!F21</f>
        <v>0</v>
      </c>
      <c r="F19" s="161"/>
      <c r="G19" s="163"/>
      <c r="H19" s="160"/>
      <c r="I19" s="21"/>
      <c r="J19" s="159">
        <v>253</v>
      </c>
      <c r="K19" s="158" t="s">
        <v>34</v>
      </c>
      <c r="L19" s="196">
        <f t="shared" si="1"/>
        <v>0</v>
      </c>
      <c r="O19" s="202" t="e">
        <f>'Unit Data from Audit Worksheet'!E21</f>
        <v>#N/A</v>
      </c>
      <c r="P19" s="140"/>
    </row>
    <row r="20" spans="1:16" ht="73.5" customHeight="1" x14ac:dyDescent="0.3">
      <c r="A20" s="150">
        <f>'Unit Data from Audit Worksheet'!A22</f>
        <v>254</v>
      </c>
      <c r="B20" s="162" t="str">
        <f>'Unit Data from Audit Worksheet'!C22</f>
        <v>Net Position-Governmental Activities</v>
      </c>
      <c r="C20" s="149" t="str">
        <f>'Unit Data from Audit Worksheet'!D22</f>
        <v>Total Net Position, Unrestricted - enter negative unrestricted net position as a negative)</v>
      </c>
      <c r="D20" s="67"/>
      <c r="E20" s="167">
        <f>'Unit Data from Audit Worksheet'!F22</f>
        <v>0</v>
      </c>
      <c r="F20" s="161">
        <f>IF((L7-L16-L18-L19-L20)=0,,"Error: Total assets and deferred outflows less total liabilities and deferred inflows do not equal total net position accts 385-338-252-253-254")</f>
        <v>0</v>
      </c>
      <c r="G20" s="55">
        <f>+L7-L16-L18-L19-L20</f>
        <v>0</v>
      </c>
      <c r="H20" s="160"/>
      <c r="I20" s="21"/>
      <c r="J20" s="159">
        <v>254</v>
      </c>
      <c r="K20" s="158" t="s">
        <v>35</v>
      </c>
      <c r="L20" s="196">
        <f t="shared" si="1"/>
        <v>0</v>
      </c>
      <c r="O20" s="202" t="e">
        <f>'Unit Data from Audit Worksheet'!E22</f>
        <v>#N/A</v>
      </c>
      <c r="P20" s="140"/>
    </row>
    <row r="21" spans="1:16" ht="51.75" customHeight="1" x14ac:dyDescent="0.3">
      <c r="A21" s="150">
        <f>'Unit Data from Audit Worksheet'!A24</f>
        <v>502</v>
      </c>
      <c r="B21" s="162" t="str">
        <f>'Unit Data from Audit Worksheet'!C24</f>
        <v>Net Position-Business Activities</v>
      </c>
      <c r="C21" s="149" t="str">
        <f>'Unit Data from Audit Worksheet'!D24</f>
        <v xml:space="preserve">All unrestricted Cash and investments. 
Exclude restricted cash and cash held by a third party. </v>
      </c>
      <c r="D21" s="67"/>
      <c r="E21" s="167">
        <f>'Unit Data from Audit Worksheet'!F24</f>
        <v>0</v>
      </c>
      <c r="F21" s="161">
        <f>IF(L21&lt;0,"Error: Number is normally positive.",)</f>
        <v>0</v>
      </c>
      <c r="G21" s="163"/>
      <c r="H21" s="160"/>
      <c r="I21" s="21"/>
      <c r="J21" s="159">
        <v>502</v>
      </c>
      <c r="K21" s="158" t="s">
        <v>85</v>
      </c>
      <c r="L21" s="196">
        <f t="shared" si="1"/>
        <v>0</v>
      </c>
      <c r="P21" s="140"/>
    </row>
    <row r="22" spans="1:16" ht="40.5" customHeight="1" x14ac:dyDescent="0.3">
      <c r="A22" s="150">
        <f>'Unit Data from Audit Worksheet'!A25</f>
        <v>503</v>
      </c>
      <c r="B22" s="162" t="str">
        <f>'Unit Data from Audit Worksheet'!C25</f>
        <v>Net Position-Business Activities</v>
      </c>
      <c r="C22" s="149" t="str">
        <f>'Unit Data from Audit Worksheet'!D25</f>
        <v>All restricted Cash and investments</v>
      </c>
      <c r="D22" s="67"/>
      <c r="E22" s="167">
        <f>'Unit Data from Audit Worksheet'!F25</f>
        <v>0</v>
      </c>
      <c r="F22" s="161">
        <f>IF(L22&lt;0,"Error: Number is normally positive.",)</f>
        <v>0</v>
      </c>
      <c r="G22" s="163"/>
      <c r="H22" s="160"/>
      <c r="I22" s="21"/>
      <c r="J22" s="159">
        <v>503</v>
      </c>
      <c r="K22" s="158" t="s">
        <v>86</v>
      </c>
      <c r="L22" s="196">
        <f t="shared" si="1"/>
        <v>0</v>
      </c>
      <c r="P22" s="140"/>
    </row>
    <row r="23" spans="1:16" ht="39" customHeight="1" x14ac:dyDescent="0.3">
      <c r="A23" s="150">
        <f>'Unit Data from Audit Worksheet'!A27</f>
        <v>388</v>
      </c>
      <c r="B23" s="162" t="str">
        <f>'Unit Data from Audit Worksheet'!C27</f>
        <v>Statement of Activities - Governmental</v>
      </c>
      <c r="C23" s="149" t="str">
        <f>'Unit Data from Audit Worksheet'!D27</f>
        <v>Total Expenses</v>
      </c>
      <c r="D23" s="67"/>
      <c r="E23" s="167">
        <f>'Unit Data from Audit Worksheet'!F27</f>
        <v>0</v>
      </c>
      <c r="F23" s="161"/>
      <c r="G23" s="163"/>
      <c r="H23" s="160"/>
      <c r="I23" s="21"/>
      <c r="J23" s="159">
        <v>388</v>
      </c>
      <c r="K23" s="158" t="s">
        <v>88</v>
      </c>
      <c r="L23" s="196">
        <f t="shared" si="1"/>
        <v>0</v>
      </c>
      <c r="P23" s="140"/>
    </row>
    <row r="24" spans="1:16" ht="39" customHeight="1" x14ac:dyDescent="0.3">
      <c r="A24" s="150">
        <f>'Unit Data from Audit Worksheet'!A28</f>
        <v>339</v>
      </c>
      <c r="B24" s="162" t="str">
        <f>'Unit Data from Audit Worksheet'!C28</f>
        <v>Statement of Activities - Governmental</v>
      </c>
      <c r="C24" s="149" t="str">
        <f>'Unit Data from Audit Worksheet'!D28</f>
        <v xml:space="preserve">Charges for services </v>
      </c>
      <c r="D24" s="67"/>
      <c r="E24" s="167">
        <f>'Unit Data from Audit Worksheet'!F28</f>
        <v>0</v>
      </c>
      <c r="F24" s="161"/>
      <c r="G24" s="163"/>
      <c r="H24" s="160"/>
      <c r="I24" s="21"/>
      <c r="J24" s="159">
        <v>339</v>
      </c>
      <c r="K24" s="158" t="s">
        <v>89</v>
      </c>
      <c r="L24" s="196">
        <f t="shared" si="1"/>
        <v>0</v>
      </c>
      <c r="P24" s="140"/>
    </row>
    <row r="25" spans="1:16" ht="39" customHeight="1" x14ac:dyDescent="0.3">
      <c r="A25" s="150">
        <f>'Unit Data from Audit Worksheet'!A29</f>
        <v>504</v>
      </c>
      <c r="B25" s="162" t="str">
        <f>'Unit Data from Audit Worksheet'!C29</f>
        <v>Statement of Activities - Governmental</v>
      </c>
      <c r="C25" s="149" t="str">
        <f>'Unit Data from Audit Worksheet'!D29</f>
        <v>Operating grants and contributions</v>
      </c>
      <c r="D25" s="67"/>
      <c r="E25" s="167">
        <f>'Unit Data from Audit Worksheet'!F29</f>
        <v>0</v>
      </c>
      <c r="F25" s="161"/>
      <c r="G25" s="163"/>
      <c r="H25" s="160"/>
      <c r="I25" s="21"/>
      <c r="J25" s="159">
        <v>504</v>
      </c>
      <c r="K25" s="158" t="s">
        <v>90</v>
      </c>
      <c r="L25" s="196">
        <f t="shared" si="1"/>
        <v>0</v>
      </c>
      <c r="P25" s="140"/>
    </row>
    <row r="26" spans="1:16" ht="39" customHeight="1" x14ac:dyDescent="0.3">
      <c r="A26" s="150">
        <f>'Unit Data from Audit Worksheet'!A30</f>
        <v>505</v>
      </c>
      <c r="B26" s="162" t="str">
        <f>'Unit Data from Audit Worksheet'!C30</f>
        <v>Statement of Activities - Governmental</v>
      </c>
      <c r="C26" s="149" t="str">
        <f>'Unit Data from Audit Worksheet'!D30</f>
        <v>Capital grants and contributions</v>
      </c>
      <c r="D26" s="67"/>
      <c r="E26" s="167">
        <f>'Unit Data from Audit Worksheet'!F30</f>
        <v>0</v>
      </c>
      <c r="F26" s="161"/>
      <c r="G26" s="163"/>
      <c r="H26" s="160"/>
      <c r="I26" s="21"/>
      <c r="J26" s="159">
        <v>505</v>
      </c>
      <c r="K26" s="158" t="s">
        <v>91</v>
      </c>
      <c r="L26" s="196">
        <f t="shared" si="1"/>
        <v>0</v>
      </c>
      <c r="P26" s="140"/>
    </row>
    <row r="27" spans="1:16" ht="82.5" customHeight="1" x14ac:dyDescent="0.3">
      <c r="A27" s="150">
        <f>'Unit Data from Audit Worksheet'!A31</f>
        <v>341</v>
      </c>
      <c r="B27" s="162" t="str">
        <f>'Unit Data from Audit Worksheet'!C31</f>
        <v>Statement of Activities - Governmental</v>
      </c>
      <c r="C27" s="149" t="str">
        <f>'Unit Data from Audit Worksheet'!D31</f>
        <v>Total General revenues
Exclude: transfers-in or out,
                 special items,
                 extraordinary amounts</v>
      </c>
      <c r="D27" s="67"/>
      <c r="E27" s="167">
        <f>'Unit Data from Audit Worksheet'!F31</f>
        <v>0</v>
      </c>
      <c r="F27" s="161"/>
      <c r="G27" s="163"/>
      <c r="H27" s="160"/>
      <c r="I27" s="21"/>
      <c r="J27" s="159">
        <v>341</v>
      </c>
      <c r="K27" s="158" t="s">
        <v>92</v>
      </c>
      <c r="L27" s="196">
        <f t="shared" si="1"/>
        <v>0</v>
      </c>
      <c r="P27" s="140"/>
    </row>
    <row r="28" spans="1:16" ht="82.5" customHeight="1" x14ac:dyDescent="0.3">
      <c r="A28" s="150">
        <f>'Unit Data from Audit Worksheet'!A32</f>
        <v>386</v>
      </c>
      <c r="B28" s="162" t="str">
        <f>'Unit Data from Audit Worksheet'!C32</f>
        <v>Statement of Activities - Governmental</v>
      </c>
      <c r="C28" s="149" t="str">
        <f>'Unit Data from Audit Worksheet'!D32</f>
        <v>Total Transfers in    (Preference is that transfers-in  are not netted against transfers-out)</v>
      </c>
      <c r="D28" s="67"/>
      <c r="E28" s="167">
        <f>'Unit Data from Audit Worksheet'!F32</f>
        <v>0</v>
      </c>
      <c r="F28" s="161"/>
      <c r="G28" s="163"/>
      <c r="H28" s="160"/>
      <c r="I28" s="21"/>
      <c r="J28" s="159">
        <v>386</v>
      </c>
      <c r="K28" s="158" t="s">
        <v>93</v>
      </c>
      <c r="L28" s="196">
        <f t="shared" si="1"/>
        <v>0</v>
      </c>
      <c r="P28" s="140"/>
    </row>
    <row r="29" spans="1:16" ht="82.5" customHeight="1" x14ac:dyDescent="0.3">
      <c r="A29" s="150">
        <f>'Unit Data from Audit Worksheet'!A33</f>
        <v>387</v>
      </c>
      <c r="B29" s="162" t="str">
        <f>'Unit Data from Audit Worksheet'!C33</f>
        <v>Statement of Activities - Governmental</v>
      </c>
      <c r="C29" s="149" t="str">
        <f>'Unit Data from Audit Worksheet'!D33</f>
        <v>Total Transfers out    (Preference is that transfers-in  are not netted against transfers-out)</v>
      </c>
      <c r="D29" s="67"/>
      <c r="E29" s="167">
        <f>'Unit Data from Audit Worksheet'!F33</f>
        <v>0</v>
      </c>
      <c r="F29" s="161"/>
      <c r="G29" s="163"/>
      <c r="H29" s="160"/>
      <c r="I29" s="21"/>
      <c r="J29" s="159">
        <v>387</v>
      </c>
      <c r="K29" s="158" t="s">
        <v>94</v>
      </c>
      <c r="L29" s="196">
        <f t="shared" si="1"/>
        <v>0</v>
      </c>
      <c r="P29" s="140"/>
    </row>
    <row r="30" spans="1:16" ht="82.5" customHeight="1" x14ac:dyDescent="0.3">
      <c r="A30" s="150">
        <f>'Unit Data from Audit Worksheet'!A34</f>
        <v>389</v>
      </c>
      <c r="B30" s="162" t="str">
        <f>'Unit Data from Audit Worksheet'!C34</f>
        <v>Statement of Activities - Governmental</v>
      </c>
      <c r="C30" s="149" t="str">
        <f>'Unit Data from Audit Worksheet'!D34</f>
        <v>Total Special and Extraordinary items.    (Amounts that increase net position are recorded as positive and amounts that decrease net position are recorded as negative)</v>
      </c>
      <c r="D30" s="67"/>
      <c r="E30" s="167">
        <f>'Unit Data from Audit Worksheet'!F34</f>
        <v>0</v>
      </c>
      <c r="F30" s="161"/>
      <c r="G30" s="163"/>
      <c r="H30" s="160"/>
      <c r="I30" s="21"/>
      <c r="J30" s="159">
        <v>389</v>
      </c>
      <c r="K30" s="158" t="s">
        <v>95</v>
      </c>
      <c r="L30" s="196">
        <f t="shared" si="1"/>
        <v>0</v>
      </c>
      <c r="N30" s="203"/>
      <c r="P30" s="140"/>
    </row>
    <row r="31" spans="1:16" ht="79.5" customHeight="1" x14ac:dyDescent="0.3">
      <c r="A31" s="150">
        <f>'Unit Data from Audit Worksheet'!A35</f>
        <v>255</v>
      </c>
      <c r="B31" s="162" t="str">
        <f>'Unit Data from Audit Worksheet'!C35</f>
        <v>Statement of Activities - Governmental</v>
      </c>
      <c r="C31" s="149" t="str">
        <f>'Unit Data from Audit Worksheet'!D35</f>
        <v>Total Change in net position - (Increase in net position is recorded as a positive and a decrease in net position is recorded as a negative)</v>
      </c>
      <c r="D31" s="67"/>
      <c r="E31" s="167">
        <f>'Unit Data from Audit Worksheet'!F35</f>
        <v>0</v>
      </c>
      <c r="F31" s="161">
        <f>IF((L24+L25+L26+L27+L28-L29+L30-L23-L31)=0,,"Total revenues less total expenses do not equal total change in net position. Acct 339+504+505+341+386-387+389-388-255=0")</f>
        <v>0</v>
      </c>
      <c r="G31" s="56">
        <f>L24+L25+L26+L27+L28-L29+L30-L23-L31</f>
        <v>0</v>
      </c>
      <c r="H31" s="160"/>
      <c r="I31" s="21"/>
      <c r="J31" s="159">
        <v>255</v>
      </c>
      <c r="K31" s="158" t="s">
        <v>96</v>
      </c>
      <c r="L31" s="196">
        <f t="shared" si="1"/>
        <v>0</v>
      </c>
      <c r="O31" s="202" t="e">
        <f>'Unit Data from Audit Worksheet'!E35</f>
        <v>#N/A</v>
      </c>
      <c r="P31" s="140"/>
    </row>
    <row r="32" spans="1:16" ht="89.25" customHeight="1" x14ac:dyDescent="0.3">
      <c r="A32" s="150">
        <f>'Unit Data from Audit Worksheet'!A36</f>
        <v>376</v>
      </c>
      <c r="B32" s="162" t="str">
        <f>'Unit Data from Audit Worksheet'!C36</f>
        <v>Statement of Activities - Governmental</v>
      </c>
      <c r="C32" s="149" t="str">
        <f>'Unit Data from Audit Worksheet'!D36</f>
        <v>Any adjustment to beginning net position including rounding, prior period adjustments and restatements.   (Increases to net position are positive; decreases to net position are negative)</v>
      </c>
      <c r="D32" s="67"/>
      <c r="E32" s="167">
        <f>'Unit Data from Audit Worksheet'!F36</f>
        <v>0</v>
      </c>
      <c r="F32" s="54" t="e">
        <f>IF(L18+L19+L20-L31-L32=O18+O19+O20,,"Beginning Balance does not agree with our records acct (252+253+254-255-376=PY252+PY253+PY254)")</f>
        <v>#N/A</v>
      </c>
      <c r="G32" s="57" t="e">
        <f>L18+L19+L20-L31-L32-(O18+O19+O20)</f>
        <v>#N/A</v>
      </c>
      <c r="H32" s="160" t="str">
        <f>'Unit Data from Audit Worksheet'!I36</f>
        <v>Please do not enter prior years ending balance as an adjustment in column F to balance.  Column F is only for year 2021-2022 adjustments.</v>
      </c>
      <c r="I32" s="21"/>
      <c r="J32" s="159">
        <v>376</v>
      </c>
      <c r="K32" s="158" t="s">
        <v>38</v>
      </c>
      <c r="L32" s="196">
        <f t="shared" si="1"/>
        <v>0</v>
      </c>
      <c r="O32" s="202" t="e">
        <f>'Unit Data from Audit Worksheet'!E36</f>
        <v>#N/A</v>
      </c>
      <c r="P32" s="140"/>
    </row>
    <row r="33" spans="1:30" ht="90" customHeight="1" x14ac:dyDescent="0.3">
      <c r="A33" s="150">
        <f>'Unit Data from Audit Worksheet'!A38</f>
        <v>592</v>
      </c>
      <c r="B33" s="162" t="str">
        <f>'Unit Data from Audit Worksheet'!C38</f>
        <v>Statement of Activities - Business Activities</v>
      </c>
      <c r="C33" s="149" t="str">
        <f>'Unit Data from Audit Worksheet'!D38</f>
        <v>Total Change in net position Business Type 
(Increase in net position is recorded as a positive and a decrease in net position is recorded as a negative)</v>
      </c>
      <c r="D33" s="67"/>
      <c r="E33" s="167">
        <f>'Unit Data from Audit Worksheet'!F38</f>
        <v>0</v>
      </c>
      <c r="F33" s="161"/>
      <c r="G33" s="163"/>
      <c r="H33" s="160"/>
      <c r="I33" s="21"/>
      <c r="J33" s="159">
        <v>592</v>
      </c>
      <c r="K33" s="158" t="s">
        <v>217</v>
      </c>
      <c r="L33" s="196">
        <f t="shared" si="1"/>
        <v>0</v>
      </c>
      <c r="O33" s="202"/>
      <c r="P33" s="140"/>
    </row>
    <row r="34" spans="1:30" ht="66" customHeight="1" x14ac:dyDescent="0.3">
      <c r="A34" s="150">
        <f>'Unit Data from Audit Worksheet'!A39</f>
        <v>591</v>
      </c>
      <c r="B34" s="162" t="str">
        <f>'Unit Data from Audit Worksheet'!C39</f>
        <v>Statement of Activities - Business Activities</v>
      </c>
      <c r="C34" s="149" t="str">
        <f>'Unit Data from Audit Worksheet'!D39</f>
        <v>Total Expenses - Exclude Transfers</v>
      </c>
      <c r="D34" s="67"/>
      <c r="E34" s="167">
        <f>'Unit Data from Audit Worksheet'!F39</f>
        <v>0</v>
      </c>
      <c r="F34" s="161">
        <f>IF(L34&lt;0,"Error: Enter as a positive.",)</f>
        <v>0</v>
      </c>
      <c r="G34" s="163"/>
      <c r="H34" s="160"/>
      <c r="I34" s="21"/>
      <c r="J34" s="159">
        <v>591</v>
      </c>
      <c r="K34" s="158" t="s">
        <v>216</v>
      </c>
      <c r="L34" s="196">
        <f t="shared" si="1"/>
        <v>0</v>
      </c>
      <c r="O34" s="202"/>
      <c r="P34" s="140"/>
    </row>
    <row r="35" spans="1:30" ht="54" customHeight="1" x14ac:dyDescent="0.3">
      <c r="A35" s="150">
        <f>'Unit Data from Audit Worksheet'!A41</f>
        <v>506</v>
      </c>
      <c r="B35" s="32" t="str">
        <f>'Unit Data from Audit Worksheet'!C41</f>
        <v>General Fund-Balance Sheet</v>
      </c>
      <c r="C35" s="204" t="str">
        <f>'Unit Data from Audit Worksheet'!D41</f>
        <v xml:space="preserve">All unrestricted cash and investments.  
Exclude restricted cash and cash held by a third party. </v>
      </c>
      <c r="D35" s="67"/>
      <c r="E35" s="94">
        <f>'Unit Data from Audit Worksheet'!F41</f>
        <v>0</v>
      </c>
      <c r="F35" s="20">
        <f>IF(L35&lt;0,"Error: Number is normally positive.",)</f>
        <v>0</v>
      </c>
      <c r="G35" s="44"/>
      <c r="H35" s="160"/>
      <c r="I35" s="21"/>
      <c r="J35" s="22">
        <v>506</v>
      </c>
      <c r="K35" s="158" t="s">
        <v>97</v>
      </c>
      <c r="L35" s="205">
        <f t="shared" ref="L35:L47" si="2">IF(D35="",E35,D35)</f>
        <v>0</v>
      </c>
      <c r="P35" s="141"/>
    </row>
    <row r="36" spans="1:30" ht="45.75" customHeight="1" x14ac:dyDescent="0.3">
      <c r="A36" s="150">
        <f>'Unit Data from Audit Worksheet'!A42</f>
        <v>536</v>
      </c>
      <c r="B36" s="32" t="str">
        <f>'Unit Data from Audit Worksheet'!C42</f>
        <v>General Fund-Balance Sheet</v>
      </c>
      <c r="C36" s="204" t="str">
        <f>'Unit Data from Audit Worksheet'!D42</f>
        <v>All restricted cash and investments</v>
      </c>
      <c r="D36" s="67"/>
      <c r="E36" s="94">
        <f>'Unit Data from Audit Worksheet'!F42</f>
        <v>0</v>
      </c>
      <c r="F36" s="20">
        <f>IF(L36&lt;0,"Error: Number is normally positive.",)</f>
        <v>0</v>
      </c>
      <c r="G36" s="44"/>
      <c r="H36" s="160"/>
      <c r="I36" s="21"/>
      <c r="J36" s="22">
        <v>536</v>
      </c>
      <c r="K36" s="158" t="s">
        <v>98</v>
      </c>
      <c r="L36" s="205">
        <f t="shared" si="2"/>
        <v>0</v>
      </c>
      <c r="P36" s="142"/>
    </row>
    <row r="37" spans="1:30" ht="56.25" customHeight="1" x14ac:dyDescent="0.3">
      <c r="A37" s="150">
        <f>'Unit Data from Audit Worksheet'!A43</f>
        <v>586</v>
      </c>
      <c r="B37" s="162" t="str">
        <f>'Unit Data from Audit Worksheet'!C43</f>
        <v>General Fund-Balance Sheet</v>
      </c>
      <c r="C37" s="149" t="str">
        <f>'Unit Data from Audit Worksheet'!D43</f>
        <v>Advance To: Interfund loan receivable-portion of repayment plan longer than 12 months</v>
      </c>
      <c r="D37" s="88"/>
      <c r="E37" s="167">
        <f>'Unit Data from Audit Worksheet'!F43</f>
        <v>0</v>
      </c>
      <c r="F37" s="161"/>
      <c r="G37" s="163"/>
      <c r="H37" s="160"/>
      <c r="I37" s="21"/>
      <c r="J37" s="159">
        <v>586</v>
      </c>
      <c r="K37" s="149" t="s">
        <v>206</v>
      </c>
      <c r="L37" s="196">
        <f t="shared" si="2"/>
        <v>0</v>
      </c>
      <c r="P37" s="142"/>
    </row>
    <row r="38" spans="1:30" ht="52.95" customHeight="1" x14ac:dyDescent="0.3">
      <c r="A38" s="150">
        <f>'Unit Data from Audit Worksheet'!A44</f>
        <v>379</v>
      </c>
      <c r="B38" s="162" t="str">
        <f>'Unit Data from Audit Worksheet'!C44</f>
        <v>General Fund-Balance Sheet</v>
      </c>
      <c r="C38" s="149" t="str">
        <f>'Unit Data from Audit Worksheet'!D44</f>
        <v>Total Assets and deferred outflows</v>
      </c>
      <c r="D38" s="88"/>
      <c r="E38" s="167">
        <f>'Unit Data from Audit Worksheet'!F44</f>
        <v>0</v>
      </c>
      <c r="F38" s="53">
        <f>IF((L35+L36)&gt;L38,"Error: Please review accts (506+536)&gt;379",)</f>
        <v>0</v>
      </c>
      <c r="G38" s="163"/>
      <c r="H38" s="160"/>
      <c r="I38" s="21"/>
      <c r="J38" s="159">
        <v>379</v>
      </c>
      <c r="K38" s="158" t="s">
        <v>47</v>
      </c>
      <c r="L38" s="196">
        <f t="shared" si="2"/>
        <v>0</v>
      </c>
      <c r="P38" s="139"/>
    </row>
    <row r="39" spans="1:30" s="275" customFormat="1" ht="93.6" customHeight="1" x14ac:dyDescent="0.3">
      <c r="A39" s="150">
        <f>'Unit Data from Audit Worksheet'!A45</f>
        <v>368</v>
      </c>
      <c r="B39" s="162" t="str">
        <f>'Unit Data from Audit Worksheet'!C45</f>
        <v>General Fund-Balance Sheet</v>
      </c>
      <c r="C39" s="149" t="str">
        <f>'Unit Data from Audit Worksheet'!D45</f>
        <v>Total Liabilities payable from restricted assets (only complete if this is listed in your financial statements for the general fund and the auditor has listed the cash to be used to pay the liabilities as restricted)</v>
      </c>
      <c r="D39" s="88"/>
      <c r="E39" s="167">
        <f>'Unit Data from Audit Worksheet'!F45</f>
        <v>0</v>
      </c>
      <c r="F39" s="53"/>
      <c r="G39" s="163"/>
      <c r="H39" s="160"/>
      <c r="I39" s="21"/>
      <c r="J39" s="159">
        <v>368</v>
      </c>
      <c r="K39" s="521" t="s">
        <v>99</v>
      </c>
      <c r="L39" s="196">
        <f t="shared" si="2"/>
        <v>0</v>
      </c>
      <c r="M39"/>
      <c r="P39" s="139"/>
      <c r="Q39"/>
      <c r="R39"/>
      <c r="S39"/>
      <c r="T39"/>
      <c r="U39"/>
      <c r="V39"/>
      <c r="W39"/>
      <c r="X39"/>
      <c r="Y39"/>
      <c r="Z39"/>
      <c r="AA39"/>
      <c r="AB39"/>
      <c r="AC39"/>
      <c r="AD39"/>
    </row>
    <row r="40" spans="1:30" ht="90.75" customHeight="1" x14ac:dyDescent="0.3">
      <c r="A40" s="150">
        <f>'Unit Data from Audit Worksheet'!A46</f>
        <v>4</v>
      </c>
      <c r="B40" s="32" t="str">
        <f>'Unit Data from Audit Worksheet'!C46</f>
        <v>General Fund-Balance Sheet</v>
      </c>
      <c r="C40" s="204" t="str">
        <f>'Unit Data from Audit Worksheet'!D46</f>
        <v>Current Liabilities (as reported on the Balance Sheet)
Exclude all deferred inflows. 
Include advance from(long-term portion of interfund loans)</v>
      </c>
      <c r="D40" s="88"/>
      <c r="E40" s="94">
        <f>'Unit Data from Audit Worksheet'!F46</f>
        <v>0</v>
      </c>
      <c r="F40" s="20">
        <f t="shared" ref="F40:F44" si="3">IF(L40&lt;0,"Error: Enter as a positive.",)</f>
        <v>0</v>
      </c>
      <c r="G40" s="44"/>
      <c r="H40" s="160"/>
      <c r="I40" s="21"/>
      <c r="J40" s="22">
        <v>4</v>
      </c>
      <c r="K40" s="158" t="s">
        <v>48</v>
      </c>
      <c r="L40" s="205">
        <f t="shared" si="2"/>
        <v>0</v>
      </c>
      <c r="P40" s="140"/>
    </row>
    <row r="41" spans="1:30" ht="131.25" customHeight="1" x14ac:dyDescent="0.3">
      <c r="A41" s="150">
        <f>'Unit Data from Audit Worksheet'!A47</f>
        <v>5</v>
      </c>
      <c r="B41" s="32" t="str">
        <f>'Unit Data from Audit Worksheet'!C47</f>
        <v>General Fund-Balance Sheet</v>
      </c>
      <c r="C41" s="204" t="str">
        <f>'Unit Data from Audit Worksheet'!D47</f>
        <v>General fund deferred inflows derived from cash receipts. 
 Prepaid taxes is a common item listed.  Deferred inflows on the face of the statements can include cash and non-cash.  You may have to refer to the note disclosure where the cash and non-cash is broken out.</v>
      </c>
      <c r="D41" s="88"/>
      <c r="E41" s="94">
        <f>'Unit Data from Audit Worksheet'!F47</f>
        <v>0</v>
      </c>
      <c r="F41" s="20">
        <f t="shared" si="3"/>
        <v>0</v>
      </c>
      <c r="G41" s="44"/>
      <c r="H41" s="160"/>
      <c r="I41" s="21"/>
      <c r="J41" s="22">
        <v>5</v>
      </c>
      <c r="K41" s="158" t="s">
        <v>49</v>
      </c>
      <c r="L41" s="205">
        <f t="shared" si="2"/>
        <v>0</v>
      </c>
      <c r="P41" s="140"/>
    </row>
    <row r="42" spans="1:30" ht="104.25" customHeight="1" x14ac:dyDescent="0.3">
      <c r="A42" s="150">
        <f>'Unit Data from Audit Worksheet'!A48</f>
        <v>380</v>
      </c>
      <c r="B42" s="162" t="str">
        <f>'Unit Data from Audit Worksheet'!C48</f>
        <v>General Fund-Balance Sheet</v>
      </c>
      <c r="C42" s="149" t="str">
        <f>'Unit Data from Audit Worksheet'!D48</f>
        <v>Total Deferred inflows not derived from cash receipts.  Deferred inflows on the face of the statements can include cash and non-cash.  You may have to refer to the note disclosure where the cash and non-cash is broken out.</v>
      </c>
      <c r="D42" s="88"/>
      <c r="E42" s="167">
        <f>'Unit Data from Audit Worksheet'!F48</f>
        <v>0</v>
      </c>
      <c r="F42" s="161">
        <f t="shared" si="3"/>
        <v>0</v>
      </c>
      <c r="G42" s="163"/>
      <c r="H42" s="160"/>
      <c r="I42" s="21"/>
      <c r="J42" s="159">
        <v>380</v>
      </c>
      <c r="K42" s="158" t="s">
        <v>50</v>
      </c>
      <c r="L42" s="196">
        <f t="shared" si="2"/>
        <v>0</v>
      </c>
      <c r="P42" s="140"/>
    </row>
    <row r="43" spans="1:30" ht="41.25" customHeight="1" x14ac:dyDescent="0.3">
      <c r="A43" s="150">
        <f>'Unit Data from Audit Worksheet'!A49</f>
        <v>391</v>
      </c>
      <c r="B43" s="162" t="str">
        <f>'Unit Data from Audit Worksheet'!C49</f>
        <v>General Fund-Balance Sheet</v>
      </c>
      <c r="C43" s="149" t="str">
        <f>'Unit Data from Audit Worksheet'!D49</f>
        <v xml:space="preserve">Fund balance, Restricted for Stabilization by State Statute </v>
      </c>
      <c r="D43" s="88"/>
      <c r="E43" s="167">
        <f>'Unit Data from Audit Worksheet'!F49</f>
        <v>0</v>
      </c>
      <c r="F43" s="161">
        <f t="shared" si="3"/>
        <v>0</v>
      </c>
      <c r="G43" s="163"/>
      <c r="H43" s="160"/>
      <c r="I43" s="21"/>
      <c r="J43" s="159">
        <v>391</v>
      </c>
      <c r="K43" s="158" t="s">
        <v>100</v>
      </c>
      <c r="L43" s="196">
        <f t="shared" si="2"/>
        <v>0</v>
      </c>
      <c r="P43" s="140"/>
    </row>
    <row r="44" spans="1:30" ht="28.8" x14ac:dyDescent="0.3">
      <c r="A44" s="150">
        <f>'Unit Data from Audit Worksheet'!A50</f>
        <v>7</v>
      </c>
      <c r="B44" s="32" t="str">
        <f>'Unit Data from Audit Worksheet'!C50</f>
        <v>General Fund-Balance Sheet</v>
      </c>
      <c r="C44" s="204" t="str">
        <f>'Unit Data from Audit Worksheet'!D50</f>
        <v>Fund balance, Nonspendable-  inventory/prepaids/etc.</v>
      </c>
      <c r="D44" s="88"/>
      <c r="E44" s="94">
        <f>'Unit Data from Audit Worksheet'!F50</f>
        <v>0</v>
      </c>
      <c r="F44" s="20">
        <f t="shared" si="3"/>
        <v>0</v>
      </c>
      <c r="G44" s="44"/>
      <c r="H44" s="160"/>
      <c r="I44" s="21"/>
      <c r="J44" s="22">
        <v>7</v>
      </c>
      <c r="K44" s="158" t="s">
        <v>101</v>
      </c>
      <c r="L44" s="205">
        <f t="shared" si="2"/>
        <v>0</v>
      </c>
      <c r="P44" s="140"/>
    </row>
    <row r="45" spans="1:30" s="16" customFormat="1" ht="48.75" customHeight="1" x14ac:dyDescent="0.3">
      <c r="A45" s="134">
        <f>'Unit Data from Audit Worksheet'!A51</f>
        <v>645</v>
      </c>
      <c r="B45" s="171" t="str">
        <f>'Unit Data from Audit Worksheet'!C51</f>
        <v>General Fund-Balance Sheet</v>
      </c>
      <c r="C45" s="134" t="str">
        <f>'Unit Data from Audit Worksheet'!D51</f>
        <v>Fund balance, Assigned (total of all assigned components)</v>
      </c>
      <c r="D45" s="72"/>
      <c r="E45" s="170">
        <f>'Unit Data from Audit Worksheet'!F51</f>
        <v>0</v>
      </c>
      <c r="F45" s="156">
        <f>IF(L45&lt;0,"Error: Enter as a positive.",)</f>
        <v>0</v>
      </c>
      <c r="G45" s="146"/>
      <c r="H45" s="156"/>
      <c r="I45" s="206"/>
      <c r="J45" s="155">
        <v>645</v>
      </c>
      <c r="K45" s="134" t="s">
        <v>244</v>
      </c>
      <c r="L45" s="207">
        <f t="shared" si="2"/>
        <v>0</v>
      </c>
      <c r="M45"/>
      <c r="N45" s="199"/>
      <c r="O45" s="199"/>
      <c r="P45" s="140"/>
      <c r="Q45"/>
      <c r="R45"/>
      <c r="S45"/>
      <c r="T45"/>
      <c r="U45"/>
      <c r="V45"/>
      <c r="W45"/>
      <c r="X45"/>
      <c r="Y45"/>
      <c r="Z45"/>
      <c r="AA45"/>
      <c r="AB45"/>
      <c r="AC45"/>
      <c r="AD45"/>
    </row>
    <row r="46" spans="1:30" s="16" customFormat="1" ht="45.75" customHeight="1" x14ac:dyDescent="0.3">
      <c r="A46" s="134">
        <f>'Unit Data from Audit Worksheet'!A52</f>
        <v>646</v>
      </c>
      <c r="B46" s="171" t="str">
        <f>'Unit Data from Audit Worksheet'!C52</f>
        <v>General Fund-Balance Sheet</v>
      </c>
      <c r="C46" s="134" t="str">
        <f>'Unit Data from Audit Worksheet'!D52</f>
        <v>Fund Balance, Unassigned</v>
      </c>
      <c r="D46" s="72"/>
      <c r="E46" s="170">
        <f>'Unit Data from Audit Worksheet'!F52</f>
        <v>0</v>
      </c>
      <c r="F46" s="156">
        <f>IF(L46&lt;0,"Error: Enter as a positive.",)</f>
        <v>0</v>
      </c>
      <c r="G46" s="146"/>
      <c r="H46" s="156"/>
      <c r="I46" s="206"/>
      <c r="J46" s="155">
        <v>646</v>
      </c>
      <c r="K46" s="134" t="s">
        <v>245</v>
      </c>
      <c r="L46" s="207">
        <f t="shared" si="2"/>
        <v>0</v>
      </c>
      <c r="M46"/>
      <c r="N46" s="199"/>
      <c r="O46" s="199"/>
      <c r="P46" s="140"/>
      <c r="Q46"/>
      <c r="R46"/>
      <c r="S46"/>
      <c r="T46"/>
      <c r="U46"/>
      <c r="V46"/>
      <c r="W46"/>
      <c r="X46"/>
      <c r="Y46"/>
      <c r="Z46"/>
      <c r="AA46"/>
      <c r="AB46"/>
      <c r="AC46"/>
      <c r="AD46"/>
    </row>
    <row r="47" spans="1:30" ht="55.5" customHeight="1" x14ac:dyDescent="0.3">
      <c r="A47" s="194">
        <f>'Unit Data from Audit Worksheet'!A53</f>
        <v>9</v>
      </c>
      <c r="B47" s="73" t="str">
        <f>'Unit Data from Audit Worksheet'!C53</f>
        <v>General Fund-Balance Sheet</v>
      </c>
      <c r="C47" s="208" t="str">
        <f>'Unit Data from Audit Worksheet'!D53</f>
        <v>Total Fund balance (enter fund deficits as negative)</v>
      </c>
      <c r="D47" s="88"/>
      <c r="E47" s="93">
        <f>'Unit Data from Audit Worksheet'!F53</f>
        <v>0</v>
      </c>
      <c r="F47" s="74">
        <f>IF(L38-L40-L41-L42-L47=0,,"Error: Total assets less total liabilities do not equal Acct +379-4-5-380-9=0")</f>
        <v>0</v>
      </c>
      <c r="G47" s="75">
        <f>L38-L40-L41-L42-L47</f>
        <v>0</v>
      </c>
      <c r="H47" s="160"/>
      <c r="I47" s="21"/>
      <c r="J47" s="76">
        <v>9</v>
      </c>
      <c r="K47" s="30" t="s">
        <v>103</v>
      </c>
      <c r="L47" s="205">
        <f t="shared" si="2"/>
        <v>0</v>
      </c>
      <c r="O47" s="202" t="e">
        <f>'Unit Data from Audit Worksheet'!E53</f>
        <v>#N/A</v>
      </c>
      <c r="P47" s="140"/>
    </row>
    <row r="48" spans="1:30" s="16" customFormat="1" ht="73.5" customHeight="1" x14ac:dyDescent="0.3">
      <c r="A48" s="209">
        <f>'Unit Data from Audit Worksheet'!A54</f>
        <v>1052</v>
      </c>
      <c r="B48" s="165" t="str">
        <f>'Unit Data from Audit Worksheet'!C54</f>
        <v>General Fund-Rev, Exp. Change in Fund Balance</v>
      </c>
      <c r="C48" s="210" t="str">
        <f>'Unit Data from Audit Worksheet'!D54</f>
        <v>Mark to Market unrealized losses in the General Fund. (enter as a negative number)</v>
      </c>
      <c r="D48" s="88"/>
      <c r="E48" s="168">
        <f>'Unit Data from Audit Worksheet'!F54</f>
        <v>0</v>
      </c>
      <c r="F48" s="161"/>
      <c r="G48" s="163"/>
      <c r="H48" s="160"/>
      <c r="I48" s="21"/>
      <c r="J48" s="172">
        <v>1052</v>
      </c>
      <c r="K48" s="79" t="s">
        <v>937</v>
      </c>
      <c r="L48" s="211">
        <f t="shared" ref="L48:L75" si="4">IF(D48="",E48,D48)</f>
        <v>0</v>
      </c>
      <c r="M48"/>
      <c r="P48" s="140"/>
      <c r="Q48"/>
      <c r="R48"/>
      <c r="S48"/>
      <c r="T48"/>
      <c r="U48"/>
      <c r="V48"/>
      <c r="W48"/>
      <c r="X48"/>
      <c r="Y48"/>
      <c r="Z48"/>
      <c r="AA48"/>
      <c r="AB48"/>
      <c r="AC48"/>
      <c r="AD48"/>
    </row>
    <row r="49" spans="1:30" s="16" customFormat="1" ht="73.5" customHeight="1" x14ac:dyDescent="0.3">
      <c r="A49" s="150">
        <f>'Unit Data from Audit Worksheet'!A56</f>
        <v>16</v>
      </c>
      <c r="B49" s="150" t="str">
        <f>'Unit Data from Audit Worksheet'!C56</f>
        <v>General Fund-Rev, Exp. Change in Fund Balance</v>
      </c>
      <c r="C49" s="150" t="str">
        <f>'Unit Data from Audit Worksheet'!D56</f>
        <v>Total revenues</v>
      </c>
      <c r="D49" s="88"/>
      <c r="E49" s="167">
        <f>'Unit Data from Audit Worksheet'!F56</f>
        <v>0</v>
      </c>
      <c r="F49" s="161"/>
      <c r="G49" s="163"/>
      <c r="H49" s="160"/>
      <c r="I49" s="21"/>
      <c r="J49" s="152">
        <v>16</v>
      </c>
      <c r="K49" s="521" t="s">
        <v>105</v>
      </c>
      <c r="L49" s="201">
        <f t="shared" si="4"/>
        <v>0</v>
      </c>
      <c r="M49"/>
      <c r="P49" s="140"/>
      <c r="Q49"/>
      <c r="R49"/>
      <c r="S49"/>
      <c r="T49"/>
      <c r="U49"/>
      <c r="V49"/>
      <c r="W49"/>
      <c r="X49"/>
      <c r="Y49"/>
      <c r="Z49"/>
      <c r="AA49"/>
      <c r="AB49"/>
      <c r="AC49"/>
      <c r="AD49"/>
    </row>
    <row r="50" spans="1:30" s="16" customFormat="1" ht="73.5" customHeight="1" x14ac:dyDescent="0.3">
      <c r="A50" s="150">
        <f>'Unit Data from Audit Worksheet'!A57</f>
        <v>532</v>
      </c>
      <c r="B50" s="150" t="str">
        <f>'Unit Data from Audit Worksheet'!C57</f>
        <v>General Fund-Rev, Exp. Change in Fund Balance</v>
      </c>
      <c r="C50" s="150" t="str">
        <f>'Unit Data from Audit Worksheet'!D57</f>
        <v xml:space="preserve">Total expenditures  
Exclude expenditures in the "other financing sources (uses)" section.
</v>
      </c>
      <c r="D50" s="88"/>
      <c r="E50" s="167">
        <f>'Unit Data from Audit Worksheet'!F57</f>
        <v>0</v>
      </c>
      <c r="F50" s="161"/>
      <c r="G50" s="163"/>
      <c r="H50" s="160"/>
      <c r="I50" s="21"/>
      <c r="J50" s="152">
        <v>532</v>
      </c>
      <c r="K50" s="530" t="s">
        <v>107</v>
      </c>
      <c r="L50" s="201">
        <f t="shared" si="4"/>
        <v>0</v>
      </c>
      <c r="M50"/>
      <c r="P50" s="140"/>
      <c r="Q50"/>
      <c r="R50"/>
      <c r="S50"/>
      <c r="T50"/>
      <c r="U50"/>
      <c r="V50"/>
      <c r="W50"/>
      <c r="X50"/>
      <c r="Y50"/>
      <c r="Z50"/>
      <c r="AA50"/>
      <c r="AB50"/>
      <c r="AC50"/>
      <c r="AD50"/>
    </row>
    <row r="51" spans="1:30" s="16" customFormat="1" ht="73.5" customHeight="1" x14ac:dyDescent="0.3">
      <c r="A51" s="150">
        <f>'Unit Data from Audit Worksheet'!A58</f>
        <v>17</v>
      </c>
      <c r="B51" s="150" t="str">
        <f>'Unit Data from Audit Worksheet'!C58</f>
        <v>General Fund-Rev, Exp. Change in Fund Balance</v>
      </c>
      <c r="C51" s="150" t="str">
        <f>'Unit Data from Audit Worksheet'!D58</f>
        <v>Total Transfers in    (Preference is that transfers-in  are not netted against transfers-out)</v>
      </c>
      <c r="D51" s="88"/>
      <c r="E51" s="167">
        <f>'Unit Data from Audit Worksheet'!F58</f>
        <v>0</v>
      </c>
      <c r="F51" s="161"/>
      <c r="G51" s="163"/>
      <c r="H51" s="160"/>
      <c r="I51" s="21"/>
      <c r="J51" s="152">
        <v>17</v>
      </c>
      <c r="K51" s="530" t="s">
        <v>108</v>
      </c>
      <c r="L51" s="201">
        <f t="shared" si="4"/>
        <v>0</v>
      </c>
      <c r="M51"/>
      <c r="P51" s="140"/>
      <c r="Q51"/>
      <c r="R51"/>
      <c r="S51"/>
      <c r="T51"/>
      <c r="U51"/>
      <c r="V51"/>
      <c r="W51"/>
      <c r="X51"/>
      <c r="Y51"/>
      <c r="Z51"/>
      <c r="AA51"/>
      <c r="AB51"/>
      <c r="AC51"/>
      <c r="AD51"/>
    </row>
    <row r="52" spans="1:30" s="16" customFormat="1" ht="73.5" customHeight="1" x14ac:dyDescent="0.3">
      <c r="A52" s="150">
        <f>'Unit Data from Audit Worksheet'!A59</f>
        <v>20</v>
      </c>
      <c r="B52" s="150" t="str">
        <f>'Unit Data from Audit Worksheet'!C59</f>
        <v>General Fund-Rev, Exp. Change in Fund Balance</v>
      </c>
      <c r="C52" s="150" t="str">
        <f>'Unit Data from Audit Worksheet'!D59</f>
        <v>Total Transfers out    (Preference is that transfers-in  are not netted against transfers-out)</v>
      </c>
      <c r="D52" s="88"/>
      <c r="E52" s="167">
        <f>'Unit Data from Audit Worksheet'!F59</f>
        <v>0</v>
      </c>
      <c r="F52" s="161"/>
      <c r="G52" s="163"/>
      <c r="H52" s="160"/>
      <c r="I52" s="21"/>
      <c r="J52" s="152">
        <v>20</v>
      </c>
      <c r="K52" s="521" t="s">
        <v>109</v>
      </c>
      <c r="L52" s="201">
        <f t="shared" si="4"/>
        <v>0</v>
      </c>
      <c r="M52"/>
      <c r="P52" s="140"/>
      <c r="Q52"/>
      <c r="R52"/>
      <c r="S52"/>
      <c r="T52"/>
      <c r="U52"/>
      <c r="V52"/>
      <c r="W52"/>
      <c r="X52"/>
      <c r="Y52"/>
      <c r="Z52"/>
      <c r="AA52"/>
      <c r="AB52"/>
      <c r="AC52"/>
      <c r="AD52"/>
    </row>
    <row r="53" spans="1:30" s="16" customFormat="1" ht="73.5" customHeight="1" x14ac:dyDescent="0.3">
      <c r="A53" s="150">
        <f>'Unit Data from Audit Worksheet'!A60</f>
        <v>533</v>
      </c>
      <c r="B53" s="150" t="str">
        <f>'Unit Data from Audit Worksheet'!C60</f>
        <v>General Fund-Rev, Exp. Change in Fund Balance</v>
      </c>
      <c r="C53" s="150" t="str">
        <f>'Unit Data from Audit Worksheet'!D60</f>
        <v>Total Proceeds from all long-term debt issuances 
Exclude proceeds from refundings</v>
      </c>
      <c r="D53" s="88"/>
      <c r="E53" s="167">
        <f>'Unit Data from Audit Worksheet'!F60</f>
        <v>0</v>
      </c>
      <c r="F53" s="161"/>
      <c r="G53" s="163"/>
      <c r="H53" s="160"/>
      <c r="I53" s="21"/>
      <c r="J53" s="152">
        <v>533</v>
      </c>
      <c r="K53" s="530" t="s">
        <v>110</v>
      </c>
      <c r="L53" s="201">
        <f t="shared" si="4"/>
        <v>0</v>
      </c>
      <c r="M53"/>
      <c r="P53" s="140"/>
      <c r="Q53"/>
      <c r="R53"/>
      <c r="S53"/>
      <c r="T53"/>
      <c r="U53"/>
      <c r="V53"/>
      <c r="W53"/>
      <c r="X53"/>
      <c r="Y53"/>
      <c r="Z53"/>
      <c r="AA53"/>
      <c r="AB53"/>
      <c r="AC53"/>
      <c r="AD53"/>
    </row>
    <row r="54" spans="1:30" s="16" customFormat="1" ht="73.5" customHeight="1" x14ac:dyDescent="0.3">
      <c r="A54" s="150">
        <f>'Unit Data from Audit Worksheet'!A61</f>
        <v>22</v>
      </c>
      <c r="B54" s="150" t="str">
        <f>'Unit Data from Audit Worksheet'!C61</f>
        <v>General Fund-Rev, Exp. Change in Fund Balance</v>
      </c>
      <c r="C54" s="150" t="str">
        <f>'Unit Data from Audit Worksheet'!D61</f>
        <v xml:space="preserve">All other items on this statement that were not included in total revenues, total expenditures, transfers in or out, or proceeds from long-term debt above.  </v>
      </c>
      <c r="D54" s="88"/>
      <c r="E54" s="167">
        <f>'Unit Data from Audit Worksheet'!F61</f>
        <v>0</v>
      </c>
      <c r="F54" s="161"/>
      <c r="G54" s="163"/>
      <c r="H54" s="160"/>
      <c r="I54" s="21"/>
      <c r="J54" s="152">
        <v>22</v>
      </c>
      <c r="K54" s="150" t="s">
        <v>111</v>
      </c>
      <c r="L54" s="201">
        <f t="shared" si="4"/>
        <v>0</v>
      </c>
      <c r="M54"/>
      <c r="P54" s="140"/>
      <c r="Q54"/>
      <c r="R54"/>
      <c r="S54"/>
      <c r="T54"/>
      <c r="U54"/>
      <c r="V54"/>
      <c r="W54"/>
      <c r="X54"/>
      <c r="Y54"/>
      <c r="Z54"/>
      <c r="AA54"/>
      <c r="AB54"/>
      <c r="AC54"/>
      <c r="AD54"/>
    </row>
    <row r="55" spans="1:30" s="16" customFormat="1" ht="73.5" customHeight="1" x14ac:dyDescent="0.3">
      <c r="A55" s="150">
        <f>'Unit Data from Audit Worksheet'!A62</f>
        <v>23</v>
      </c>
      <c r="B55" s="150" t="str">
        <f>'Unit Data from Audit Worksheet'!C62</f>
        <v>General Fund-Rev, Exp. Change in Fund Balance</v>
      </c>
      <c r="C55" s="150" t="str">
        <f>'Unit Data from Audit Worksheet'!D62</f>
        <v>Change in fund balance - (Increase in Fund balance is recorded as a positive and a decrease in fund balance is recorded as a negative)</v>
      </c>
      <c r="D55" s="88"/>
      <c r="E55" s="167">
        <f>'Unit Data from Audit Worksheet'!F62</f>
        <v>0</v>
      </c>
      <c r="F55" s="161"/>
      <c r="G55" s="163"/>
      <c r="H55" s="160"/>
      <c r="I55" s="21"/>
      <c r="J55" s="152">
        <v>23</v>
      </c>
      <c r="K55" s="531" t="s">
        <v>114</v>
      </c>
      <c r="L55" s="201">
        <f t="shared" si="4"/>
        <v>0</v>
      </c>
      <c r="M55"/>
      <c r="P55" s="140"/>
      <c r="Q55"/>
      <c r="R55"/>
      <c r="S55"/>
      <c r="T55"/>
      <c r="U55"/>
      <c r="V55"/>
      <c r="W55"/>
      <c r="X55"/>
      <c r="Y55"/>
      <c r="Z55"/>
      <c r="AA55"/>
      <c r="AB55"/>
      <c r="AC55"/>
      <c r="AD55"/>
    </row>
    <row r="56" spans="1:30" s="16" customFormat="1" ht="115.8" customHeight="1" x14ac:dyDescent="0.3">
      <c r="A56" s="150">
        <f>'Unit Data from Audit Worksheet'!A63</f>
        <v>507</v>
      </c>
      <c r="B56" s="150" t="str">
        <f>'Unit Data from Audit Worksheet'!C63</f>
        <v>General Fund-Rev, Exp. Change in Fund Balance</v>
      </c>
      <c r="C56" s="150" t="str">
        <f>'Unit Data from Audit Worksheet'!D63</f>
        <v>Any adjustment to beginning fund balance including rounding, prior period adjustments and restatements.   (Amounts that increase fund balance are recorded as positive and amounts that decrease fund balance are recorded as negative)</v>
      </c>
      <c r="D56" s="88"/>
      <c r="E56" s="167">
        <f>'Unit Data from Audit Worksheet'!F63</f>
        <v>0</v>
      </c>
      <c r="F56" s="161"/>
      <c r="G56" s="163"/>
      <c r="H56" s="160"/>
      <c r="I56" s="21"/>
      <c r="J56" s="152">
        <v>507</v>
      </c>
      <c r="K56" s="531" t="s">
        <v>938</v>
      </c>
      <c r="L56" s="201">
        <f t="shared" si="4"/>
        <v>0</v>
      </c>
      <c r="M56"/>
      <c r="P56" s="140"/>
      <c r="Q56"/>
      <c r="R56"/>
      <c r="S56"/>
      <c r="T56"/>
      <c r="U56"/>
      <c r="V56"/>
      <c r="W56"/>
      <c r="X56"/>
      <c r="Y56"/>
      <c r="Z56"/>
      <c r="AA56"/>
      <c r="AB56"/>
      <c r="AC56"/>
      <c r="AD56"/>
    </row>
    <row r="57" spans="1:30" s="16" customFormat="1" ht="73.5" customHeight="1" x14ac:dyDescent="0.3">
      <c r="A57" s="150">
        <f>'Unit Data from Audit Worksheet'!A65</f>
        <v>512</v>
      </c>
      <c r="B57" s="162" t="str">
        <f>'Unit Data from Audit Worksheet'!C65</f>
        <v>Fiduciary Statements</v>
      </c>
      <c r="C57" s="149" t="str">
        <f>'Unit Data from Audit Worksheet'!D65</f>
        <v>Cash and investments.  
Include:  unrestricted and restricted.  
                   cash and investments held 
                   by a third party</v>
      </c>
      <c r="D57" s="88"/>
      <c r="E57" s="167">
        <f>'Unit Data from Audit Worksheet'!F65</f>
        <v>0</v>
      </c>
      <c r="F57" s="161"/>
      <c r="G57" s="163"/>
      <c r="H57" s="160"/>
      <c r="I57" s="21"/>
      <c r="J57" s="159">
        <v>512</v>
      </c>
      <c r="K57" s="158" t="s">
        <v>149</v>
      </c>
      <c r="L57" s="201">
        <f t="shared" si="4"/>
        <v>0</v>
      </c>
      <c r="M57"/>
      <c r="P57" s="140"/>
      <c r="Q57"/>
      <c r="R57"/>
      <c r="S57"/>
      <c r="T57"/>
      <c r="U57"/>
      <c r="V57"/>
      <c r="W57"/>
      <c r="X57"/>
      <c r="Y57"/>
      <c r="Z57"/>
      <c r="AA57"/>
      <c r="AB57"/>
      <c r="AC57"/>
      <c r="AD57"/>
    </row>
    <row r="58" spans="1:30" ht="100.2" customHeight="1" x14ac:dyDescent="0.3">
      <c r="A58" s="150">
        <f>'Unit Data from Audit Worksheet'!A67</f>
        <v>622</v>
      </c>
      <c r="B58" s="162" t="str">
        <f>'Unit Data from Audit Worksheet'!C67</f>
        <v>FS., Pension note or RSI</v>
      </c>
      <c r="C58" s="162" t="str">
        <f>'Unit Data from Audit Worksheet'!D67</f>
        <v xml:space="preserve">Unit's Share of Net Pension Liability ($s)
- unit of government is a participating employer in the State's TSERS (Teachers' and State Employees' Retirement System) or the LGERS (Local Governmental Employees' Retirement System).  </v>
      </c>
      <c r="D58" s="166"/>
      <c r="E58" s="167">
        <f>'Unit Data from Audit Worksheet'!F67</f>
        <v>0</v>
      </c>
      <c r="F58" s="161">
        <f>IF(L58&lt;0,"Error: Enter as a positive.",)</f>
        <v>0</v>
      </c>
      <c r="G58" s="163"/>
      <c r="H58" s="160"/>
      <c r="I58" s="21"/>
      <c r="J58" s="159">
        <v>622</v>
      </c>
      <c r="K58" s="164" t="s">
        <v>232</v>
      </c>
      <c r="L58" s="201">
        <f t="shared" si="4"/>
        <v>0</v>
      </c>
      <c r="P58" s="140"/>
    </row>
    <row r="59" spans="1:30" ht="144.6" customHeight="1" x14ac:dyDescent="0.3">
      <c r="A59" s="150">
        <f>'Unit Data from Audit Worksheet'!A68</f>
        <v>577</v>
      </c>
      <c r="B59" s="162" t="str">
        <f>'Unit Data from Audit Worksheet'!C68</f>
        <v>Pension Notes</v>
      </c>
      <c r="C59" s="162" t="str">
        <f>'Unit Data from Audit Worksheet'!D68</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from the drop down list.
</v>
      </c>
      <c r="D59" s="166"/>
      <c r="E59" s="167">
        <f>'Unit Data from Audit Worksheet'!F68</f>
        <v>0</v>
      </c>
      <c r="F59" s="161"/>
      <c r="G59" s="163"/>
      <c r="H59" s="160"/>
      <c r="I59" s="21"/>
      <c r="J59" s="159">
        <v>577</v>
      </c>
      <c r="K59" s="164" t="s">
        <v>218</v>
      </c>
      <c r="L59" s="201">
        <f t="shared" si="4"/>
        <v>0</v>
      </c>
      <c r="P59" s="140"/>
    </row>
    <row r="60" spans="1:30" s="16" customFormat="1" ht="127.5" customHeight="1" x14ac:dyDescent="0.3">
      <c r="A60" s="215">
        <f>'Unit Data from Audit Worksheet'!A70</f>
        <v>547</v>
      </c>
      <c r="B60" s="162" t="str">
        <f>'Unit Data from Audit Worksheet'!C70</f>
        <v>OPEB Note</v>
      </c>
      <c r="C60" s="162" t="str">
        <f>'Unit Data from Audit Worksheet'!D70</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the drop down list.</v>
      </c>
      <c r="D60" s="58"/>
      <c r="E60" s="167">
        <f>'Unit Data from Audit Worksheet'!F70</f>
        <v>0</v>
      </c>
      <c r="F60" s="161"/>
      <c r="G60" s="163"/>
      <c r="H60" s="62"/>
      <c r="I60" s="21"/>
      <c r="J60" s="159">
        <v>547</v>
      </c>
      <c r="K60" s="217" t="s">
        <v>192</v>
      </c>
      <c r="L60" s="201">
        <f t="shared" si="4"/>
        <v>0</v>
      </c>
      <c r="M60"/>
      <c r="P60" s="141"/>
      <c r="Q60"/>
      <c r="R60"/>
      <c r="S60"/>
      <c r="T60"/>
      <c r="U60"/>
      <c r="V60"/>
      <c r="W60"/>
      <c r="X60"/>
      <c r="Y60"/>
      <c r="Z60"/>
      <c r="AA60"/>
      <c r="AB60"/>
      <c r="AC60"/>
      <c r="AD60"/>
    </row>
    <row r="61" spans="1:30" s="16" customFormat="1" ht="99" customHeight="1" x14ac:dyDescent="0.3">
      <c r="A61" s="150">
        <f>'Unit Data from Audit Worksheet'!A71</f>
        <v>659</v>
      </c>
      <c r="B61" s="162" t="str">
        <f>'Unit Data from Audit Worksheet'!C71</f>
        <v>OPEB
 Note or RSI</v>
      </c>
      <c r="C61" s="149" t="str">
        <f>'Unit Data from Audit Worksheet'!D71</f>
        <v>Total OPEB benefits - total OPEB liability
If you do not provide benefit, please enter 0</v>
      </c>
      <c r="D61" s="58"/>
      <c r="E61" s="167">
        <f>'Unit Data from Audit Worksheet'!F71</f>
        <v>0</v>
      </c>
      <c r="F61" s="161"/>
      <c r="G61" s="218" t="s">
        <v>939</v>
      </c>
      <c r="H61" s="160"/>
      <c r="I61" s="21"/>
      <c r="J61" s="152">
        <v>659</v>
      </c>
      <c r="K61" s="151" t="s">
        <v>263</v>
      </c>
      <c r="L61" s="201">
        <f t="shared" si="4"/>
        <v>0</v>
      </c>
      <c r="M61"/>
      <c r="P61" s="141"/>
      <c r="Q61"/>
      <c r="R61"/>
      <c r="S61"/>
      <c r="T61"/>
      <c r="U61"/>
      <c r="V61"/>
      <c r="W61"/>
      <c r="X61"/>
      <c r="Y61"/>
      <c r="Z61"/>
      <c r="AA61"/>
      <c r="AB61"/>
      <c r="AC61"/>
      <c r="AD61"/>
    </row>
    <row r="62" spans="1:30" s="16" customFormat="1" ht="131.25" customHeight="1" x14ac:dyDescent="0.3">
      <c r="A62" s="150">
        <f>'Unit Data from Audit Worksheet'!A72</f>
        <v>660</v>
      </c>
      <c r="B62" s="162" t="str">
        <f>'Unit Data from Audit Worksheet'!C72</f>
        <v>OPEB
 Note or RSI</v>
      </c>
      <c r="C62" s="149" t="str">
        <f>'Unit Data from Audit Worksheet'!D72</f>
        <v>Total OPEB benefits- OPEB plan fiduciary net position
If no fiduciary net position, enter 0</v>
      </c>
      <c r="D62" s="166"/>
      <c r="E62" s="167">
        <f>'Unit Data from Audit Worksheet'!F72</f>
        <v>0</v>
      </c>
      <c r="F62" s="161" t="str">
        <f>IF(L62&lt;1,"Please answer this question","")</f>
        <v>Please answer this question</v>
      </c>
      <c r="G62" s="218" t="s">
        <v>939</v>
      </c>
      <c r="H62" s="160"/>
      <c r="I62" s="21"/>
      <c r="J62" s="152">
        <v>660</v>
      </c>
      <c r="K62" s="151" t="s">
        <v>264</v>
      </c>
      <c r="L62" s="201">
        <f t="shared" si="4"/>
        <v>0</v>
      </c>
      <c r="M62"/>
      <c r="P62" s="141"/>
      <c r="Q62"/>
      <c r="R62"/>
      <c r="S62"/>
      <c r="T62"/>
      <c r="U62"/>
      <c r="V62"/>
      <c r="W62"/>
      <c r="X62"/>
      <c r="Y62"/>
      <c r="Z62"/>
      <c r="AA62"/>
      <c r="AB62"/>
      <c r="AC62"/>
      <c r="AD62"/>
    </row>
    <row r="63" spans="1:30" ht="134.25" customHeight="1" x14ac:dyDescent="0.3">
      <c r="A63" s="150">
        <f>'Unit Data from Audit Worksheet'!A73</f>
        <v>661</v>
      </c>
      <c r="B63" s="162" t="str">
        <f>'Unit Data from Audit Worksheet'!C73</f>
        <v>OPEB
RSI</v>
      </c>
      <c r="C63" s="149" t="str">
        <f>'Unit Data from Audit Worksheet'!D73</f>
        <v>Total OPEB benefits - What is the plan’s fiduciary net position as a percentage of the total OPEB liability?  Please enter as percentage value; for example, 83.5% should be entered as 83.5.  If assets have not been set aside in a trust, please enter 0.0</v>
      </c>
      <c r="D63" s="166"/>
      <c r="E63" s="529">
        <f>'Unit Data from Audit Worksheet'!F73</f>
        <v>0</v>
      </c>
      <c r="F63" s="161"/>
      <c r="G63" s="218" t="s">
        <v>939</v>
      </c>
      <c r="H63" s="160"/>
      <c r="I63" s="21"/>
      <c r="J63" s="152">
        <v>661</v>
      </c>
      <c r="K63" s="164" t="s">
        <v>265</v>
      </c>
      <c r="L63" s="534">
        <f t="shared" si="4"/>
        <v>0</v>
      </c>
      <c r="P63" s="141"/>
    </row>
    <row r="64" spans="1:30" ht="84.75" customHeight="1" x14ac:dyDescent="0.3">
      <c r="A64" s="219">
        <f>'Unit Data from Audit Worksheet'!A76</f>
        <v>6</v>
      </c>
      <c r="B64" s="32" t="str">
        <f>'Unit Data from Audit Worksheet'!C76</f>
        <v>Fund Balance Note</v>
      </c>
      <c r="C64" s="204" t="str">
        <f>'Unit Data from Audit Worksheet'!D76</f>
        <v>General Fund -  Total Encumbrances.  You will probably have to refer to the note disclosure where the amount of encumbrances is listed.</v>
      </c>
      <c r="D64" s="481"/>
      <c r="E64" s="167">
        <f>'Unit Data from Audit Worksheet'!F76</f>
        <v>0</v>
      </c>
      <c r="F64" s="161"/>
      <c r="G64" s="163"/>
      <c r="H64" s="160"/>
      <c r="I64" s="21"/>
      <c r="J64" s="22">
        <v>6</v>
      </c>
      <c r="K64" s="82" t="s">
        <v>157</v>
      </c>
      <c r="L64" s="201">
        <f t="shared" si="4"/>
        <v>0</v>
      </c>
      <c r="P64" s="143"/>
    </row>
    <row r="65" spans="1:30" ht="87.75" customHeight="1" x14ac:dyDescent="0.3">
      <c r="A65" s="150">
        <f>'TD Info Completed by Auditor'!A9</f>
        <v>906</v>
      </c>
      <c r="B65" s="81" t="s">
        <v>314</v>
      </c>
      <c r="C65" s="150" t="str">
        <f>'TD Info Completed by Auditor'!B9</f>
        <v>Is the Independent Auditor's Report Opinion Unmodified?</v>
      </c>
      <c r="D65" s="166"/>
      <c r="E65" s="152">
        <f>IF(+'TD Info Completed by Auditor'!C9="Yes",1,IF(+'TD Info Completed by Auditor'!C9="No",2,IF(+'TD Info Completed by Auditor'!C9="N/A",3,0)))</f>
        <v>0</v>
      </c>
      <c r="F65" s="161"/>
      <c r="G65" s="163"/>
      <c r="H65" s="160"/>
      <c r="I65" s="21"/>
      <c r="J65" s="128">
        <v>906</v>
      </c>
      <c r="K65" s="36" t="s">
        <v>306</v>
      </c>
      <c r="L65" s="201">
        <f t="shared" si="4"/>
        <v>0</v>
      </c>
      <c r="N65" s="177" t="s">
        <v>330</v>
      </c>
      <c r="P65" s="139"/>
    </row>
    <row r="66" spans="1:30" ht="87.75" customHeight="1" x14ac:dyDescent="0.3">
      <c r="A66" s="150">
        <f>'TD Info Completed by Auditor'!A10</f>
        <v>907</v>
      </c>
      <c r="B66" s="81" t="s">
        <v>314</v>
      </c>
      <c r="C66" s="150" t="str">
        <f>'TD Info Completed by Auditor'!B10</f>
        <v xml:space="preserve">Is there a finding for lack of segregation of duties at this unit? </v>
      </c>
      <c r="D66" s="166"/>
      <c r="E66" s="152">
        <f>IF(+'TD Info Completed by Auditor'!C10="Yes",1,IF(+'TD Info Completed by Auditor'!C10="No",2,IF(+'TD Info Completed by Auditor'!C10="N/A",3,0)))</f>
        <v>0</v>
      </c>
      <c r="F66" s="161"/>
      <c r="G66" s="163"/>
      <c r="H66" s="160"/>
      <c r="I66" s="21"/>
      <c r="J66" s="128">
        <v>907</v>
      </c>
      <c r="K66" s="36" t="s">
        <v>307</v>
      </c>
      <c r="L66" s="201">
        <f t="shared" si="4"/>
        <v>0</v>
      </c>
      <c r="N66" s="177" t="s">
        <v>330</v>
      </c>
      <c r="P66" s="140"/>
    </row>
    <row r="67" spans="1:30" s="275" customFormat="1" ht="87.75" customHeight="1" x14ac:dyDescent="0.3">
      <c r="A67" s="209">
        <f>'TD Info Completed by Auditor'!A11</f>
        <v>1058</v>
      </c>
      <c r="B67" s="148"/>
      <c r="C67" s="209" t="str">
        <f>'TD Info Completed by Auditor'!B11</f>
        <v>Did your audit disclose as a finding any statutory violations? (not including budget violations) (Yes or No)</v>
      </c>
      <c r="D67" s="166"/>
      <c r="E67" s="152">
        <f>IF(+'TD Info Completed by Auditor'!C11="Yes",1,IF(+'TD Info Completed by Auditor'!C11="No",2,IF(+'TD Info Completed by Auditor'!C11="N/A",3,0)))</f>
        <v>0</v>
      </c>
      <c r="F67" s="161"/>
      <c r="G67" s="163"/>
      <c r="H67" s="160"/>
      <c r="I67" s="21"/>
      <c r="J67" s="80">
        <v>1058</v>
      </c>
      <c r="K67" s="138" t="s">
        <v>955</v>
      </c>
      <c r="L67" s="201">
        <f t="shared" si="4"/>
        <v>0</v>
      </c>
      <c r="M67"/>
      <c r="N67" s="177"/>
      <c r="P67" s="141"/>
      <c r="Q67"/>
      <c r="R67"/>
      <c r="S67"/>
      <c r="T67"/>
      <c r="U67"/>
      <c r="V67"/>
      <c r="W67"/>
      <c r="X67"/>
      <c r="Y67"/>
      <c r="Z67"/>
      <c r="AA67"/>
      <c r="AB67"/>
      <c r="AC67"/>
      <c r="AD67"/>
    </row>
    <row r="68" spans="1:30" s="275" customFormat="1" ht="87.75" customHeight="1" x14ac:dyDescent="0.3">
      <c r="A68" s="209">
        <f>'TD Info Completed by Auditor'!A12</f>
        <v>1059</v>
      </c>
      <c r="B68" s="148"/>
      <c r="C68" s="209" t="str">
        <f>'TD Info Completed by Auditor'!B12</f>
        <v xml:space="preserve"> Did the unit have a board-appointed finance officer the entire fiscal year? (Yes or No)</v>
      </c>
      <c r="D68" s="166"/>
      <c r="E68" s="152">
        <f>IF(+'TD Info Completed by Auditor'!C12="Yes",1,IF(+'TD Info Completed by Auditor'!C12="No",2,IF(+'TD Info Completed by Auditor'!C12="N/A",3,0)))</f>
        <v>0</v>
      </c>
      <c r="F68" s="161"/>
      <c r="G68" s="163"/>
      <c r="H68" s="160"/>
      <c r="I68" s="21"/>
      <c r="J68" s="80">
        <v>1059</v>
      </c>
      <c r="K68" s="138" t="s">
        <v>956</v>
      </c>
      <c r="L68" s="201">
        <f t="shared" si="4"/>
        <v>0</v>
      </c>
      <c r="M68"/>
      <c r="N68" s="177"/>
      <c r="P68" s="141"/>
      <c r="Q68"/>
      <c r="R68"/>
      <c r="S68"/>
      <c r="T68"/>
      <c r="U68"/>
      <c r="V68"/>
      <c r="W68"/>
      <c r="X68"/>
      <c r="Y68"/>
      <c r="Z68"/>
      <c r="AA68"/>
      <c r="AB68"/>
      <c r="AC68"/>
      <c r="AD68"/>
    </row>
    <row r="69" spans="1:30" s="275" customFormat="1" ht="87.75" customHeight="1" x14ac:dyDescent="0.3">
      <c r="A69" s="150">
        <f>'TD Info Completed by Auditor'!A13</f>
        <v>951</v>
      </c>
      <c r="B69" s="16"/>
      <c r="C69" s="150" t="str">
        <f>'TD Info Completed by Auditor'!B13</f>
        <v>Is there a finding for lack of technical skills, knowledge and experience (SKE) at this unit?</v>
      </c>
      <c r="D69" s="166"/>
      <c r="E69" s="152">
        <f>IF(+'TD Info Completed by Auditor'!C13="Yes",1,IF(+'TD Info Completed by Auditor'!C13="No",2,IF(+'TD Info Completed by Auditor'!C13="N/A",3,0)))</f>
        <v>0</v>
      </c>
      <c r="F69" s="161"/>
      <c r="G69" s="163"/>
      <c r="H69" s="160"/>
      <c r="I69" s="21"/>
      <c r="J69" s="128">
        <v>951</v>
      </c>
      <c r="K69" s="537" t="s">
        <v>942</v>
      </c>
      <c r="L69" s="201">
        <f t="shared" si="4"/>
        <v>0</v>
      </c>
      <c r="M69"/>
      <c r="N69" s="177"/>
      <c r="P69" s="141"/>
      <c r="Q69"/>
      <c r="R69"/>
      <c r="S69"/>
      <c r="T69"/>
      <c r="U69"/>
      <c r="V69"/>
      <c r="W69"/>
      <c r="X69"/>
      <c r="Y69"/>
      <c r="Z69"/>
      <c r="AA69"/>
      <c r="AB69"/>
      <c r="AC69"/>
      <c r="AD69"/>
    </row>
    <row r="70" spans="1:30" ht="87.75" customHeight="1" x14ac:dyDescent="0.3">
      <c r="A70" s="150">
        <f>'TD Info Completed by Auditor'!A14</f>
        <v>953</v>
      </c>
      <c r="B70" s="81" t="s">
        <v>314</v>
      </c>
      <c r="C70" s="150" t="str">
        <f>'TD Info Completed by Auditor'!B14</f>
        <v xml:space="preserve">Is there is a going concern finding noted in the audit report? </v>
      </c>
      <c r="D70" s="166"/>
      <c r="E70" s="152">
        <f>IF(+'TD Info Completed by Auditor'!C14="Yes",1,IF(+'TD Info Completed by Auditor'!C14="No",2,IF(+'TD Info Completed by Auditor'!C14="N/A",3,0)))</f>
        <v>0</v>
      </c>
      <c r="F70" s="161"/>
      <c r="G70" s="163"/>
      <c r="H70" s="160"/>
      <c r="I70" s="21"/>
      <c r="J70" s="128">
        <v>953</v>
      </c>
      <c r="K70" s="36" t="s">
        <v>375</v>
      </c>
      <c r="L70" s="201">
        <f t="shared" si="4"/>
        <v>0</v>
      </c>
      <c r="N70" s="177" t="s">
        <v>330</v>
      </c>
      <c r="P70" s="141"/>
    </row>
    <row r="71" spans="1:30" ht="87.75" customHeight="1" x14ac:dyDescent="0.3">
      <c r="A71" s="150">
        <f>'TD Info Completed by Auditor'!A15</f>
        <v>955</v>
      </c>
      <c r="B71" s="81" t="s">
        <v>314</v>
      </c>
      <c r="C71" s="150" t="str">
        <f>'TD Info Completed by Auditor'!B15</f>
        <v xml:space="preserve">Number of significant deficiency findings (financial statement findings only)
Exclude findings reported in questions 906, 907, 951, 953 </v>
      </c>
      <c r="D71" s="166"/>
      <c r="E71" s="152">
        <f>'TD Info Completed by Auditor'!C15</f>
        <v>0</v>
      </c>
      <c r="F71" s="161"/>
      <c r="G71" s="163"/>
      <c r="H71" s="160"/>
      <c r="I71" s="21"/>
      <c r="J71" s="128">
        <v>955</v>
      </c>
      <c r="K71" s="36" t="s">
        <v>940</v>
      </c>
      <c r="L71" s="201">
        <f t="shared" si="4"/>
        <v>0</v>
      </c>
      <c r="N71" s="177" t="s">
        <v>330</v>
      </c>
      <c r="P71" s="141"/>
    </row>
    <row r="72" spans="1:30" ht="87.75" customHeight="1" x14ac:dyDescent="0.3">
      <c r="A72" s="150">
        <f>'TD Info Completed by Auditor'!A16</f>
        <v>957</v>
      </c>
      <c r="B72" s="81" t="s">
        <v>314</v>
      </c>
      <c r="C72" s="150" t="str">
        <f>'TD Info Completed by Auditor'!B16</f>
        <v xml:space="preserve">Number of material weaknesses findings (financial statements findings only)
Exclude findings reported in questions 906, 907, 951, 953 </v>
      </c>
      <c r="D72" s="166"/>
      <c r="E72" s="152">
        <f>'TD Info Completed by Auditor'!C16</f>
        <v>0</v>
      </c>
      <c r="F72" s="161"/>
      <c r="G72" s="163"/>
      <c r="H72" s="160"/>
      <c r="I72" s="21"/>
      <c r="J72" s="128">
        <v>957</v>
      </c>
      <c r="K72" s="36" t="s">
        <v>941</v>
      </c>
      <c r="L72" s="201">
        <f t="shared" si="4"/>
        <v>0</v>
      </c>
      <c r="N72" s="177" t="s">
        <v>330</v>
      </c>
      <c r="P72" s="141"/>
    </row>
    <row r="73" spans="1:30" s="275" customFormat="1" ht="202.95" customHeight="1" x14ac:dyDescent="0.3">
      <c r="A73" s="150">
        <f>'TD Info Completed by Auditor'!A17</f>
        <v>973</v>
      </c>
      <c r="B73" s="81" t="s">
        <v>314</v>
      </c>
      <c r="C73" s="150" t="str">
        <f>'TD Info Completed by Auditor'!B17</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73" s="166"/>
      <c r="E73" s="152">
        <f>'TD Info Completed by Auditor'!C17</f>
        <v>0</v>
      </c>
      <c r="F73" s="161"/>
      <c r="G73" s="163"/>
      <c r="H73" s="160"/>
      <c r="I73" s="21"/>
      <c r="J73" s="128">
        <v>973</v>
      </c>
      <c r="K73" s="36" t="s">
        <v>943</v>
      </c>
      <c r="L73" s="201">
        <f t="shared" si="4"/>
        <v>0</v>
      </c>
      <c r="M73"/>
      <c r="N73" s="177" t="s">
        <v>330</v>
      </c>
      <c r="P73" s="141"/>
      <c r="Q73"/>
      <c r="R73"/>
      <c r="S73"/>
      <c r="T73"/>
      <c r="U73"/>
      <c r="V73"/>
      <c r="W73"/>
      <c r="X73"/>
      <c r="Y73"/>
      <c r="Z73"/>
      <c r="AA73"/>
      <c r="AB73"/>
      <c r="AC73"/>
      <c r="AD73"/>
    </row>
    <row r="74" spans="1:30" ht="87.75" customHeight="1" x14ac:dyDescent="0.3">
      <c r="A74" s="150">
        <f>'TD Info Completed by Auditor'!A21</f>
        <v>979</v>
      </c>
      <c r="B74" s="81" t="s">
        <v>314</v>
      </c>
      <c r="C74" s="149" t="str">
        <f>'TD Info Completed by Auditor'!B21</f>
        <v>The Auditor will submit the Audit Report to the LGC within five months plus one day after the fiscal year end.  (for units with a June 30th fiscal year-end this would be December 1)   Select Yes or No</v>
      </c>
      <c r="D74" s="166"/>
      <c r="E74" s="152">
        <f>IF(+'TD Info Completed by Auditor'!C21="Yes",1,IF(+'TD Info Completed by Auditor'!C21="No",2,IF(+'TD Info Completed by Auditor'!C21="N/A",3,0)))</f>
        <v>0</v>
      </c>
      <c r="F74" s="161"/>
      <c r="G74" s="163"/>
      <c r="H74" s="160"/>
      <c r="I74" s="21"/>
      <c r="J74" s="128">
        <v>979</v>
      </c>
      <c r="K74" s="36" t="s">
        <v>311</v>
      </c>
      <c r="L74" s="201">
        <f t="shared" si="4"/>
        <v>0</v>
      </c>
      <c r="N74" s="177" t="s">
        <v>330</v>
      </c>
      <c r="P74" s="144"/>
    </row>
    <row r="75" spans="1:30" ht="87.75" customHeight="1" x14ac:dyDescent="0.3">
      <c r="A75" s="150">
        <f>'TD Info Completed by Auditor'!A23</f>
        <v>975</v>
      </c>
      <c r="B75" s="81" t="s">
        <v>314</v>
      </c>
      <c r="C75" s="149" t="str">
        <f>'TD Info Completed by Auditor'!B23</f>
        <v>The Performance Indicator Tab in this worksheet has at least one performance indicator of concern (indicated by a red shaded cell)</v>
      </c>
      <c r="D75" s="166"/>
      <c r="E75" s="152">
        <f>IF(+'TD Info Completed by Auditor'!C23="Yes",1,IF(+'TD Info Completed by Auditor'!C23="No",2,IF(+'TD Info Completed by Auditor'!C23="N/A",3,0)))</f>
        <v>0</v>
      </c>
      <c r="F75" s="161"/>
      <c r="G75" s="163"/>
      <c r="H75" s="160"/>
      <c r="I75" s="21"/>
      <c r="J75" s="128">
        <v>975</v>
      </c>
      <c r="K75" s="36" t="s">
        <v>315</v>
      </c>
      <c r="L75" s="201">
        <f t="shared" si="4"/>
        <v>0</v>
      </c>
      <c r="N75" s="177" t="s">
        <v>330</v>
      </c>
      <c r="P75" s="144"/>
    </row>
    <row r="76" spans="1:30" ht="123.6" customHeight="1" x14ac:dyDescent="0.3">
      <c r="A76" s="220">
        <v>336</v>
      </c>
      <c r="B76" s="174"/>
      <c r="C76" s="221" t="s">
        <v>331</v>
      </c>
      <c r="D76" s="222" t="s">
        <v>324</v>
      </c>
      <c r="E76" s="223" t="s">
        <v>930</v>
      </c>
      <c r="F76" s="175" t="s">
        <v>546</v>
      </c>
      <c r="G76" s="163"/>
      <c r="H76" s="160"/>
      <c r="I76" s="21"/>
      <c r="J76" s="508">
        <v>336</v>
      </c>
      <c r="K76" s="508" t="s">
        <v>326</v>
      </c>
      <c r="L76" s="510">
        <f>L10-L11-L12-L13-L14-L15</f>
        <v>0</v>
      </c>
      <c r="N76" s="178" t="s">
        <v>325</v>
      </c>
      <c r="P76" s="144"/>
    </row>
    <row r="77" spans="1:30" ht="113.4" customHeight="1" x14ac:dyDescent="0.3">
      <c r="A77" s="224"/>
      <c r="B77" s="60"/>
      <c r="C77" s="225"/>
      <c r="D77" s="84"/>
      <c r="E77" s="91"/>
      <c r="F77" s="39"/>
      <c r="G77" s="85"/>
      <c r="H77" s="86"/>
      <c r="I77" s="21"/>
      <c r="J77" s="508">
        <v>998</v>
      </c>
      <c r="K77" s="508" t="s">
        <v>182</v>
      </c>
      <c r="L77" s="510" t="e">
        <f>VLOOKUP('Unit Data from Audit Worksheet'!D2,'Unit Names(H)'!$A$2:$C$16,3,FALSE)</f>
        <v>#N/A</v>
      </c>
      <c r="N77" s="178" t="s">
        <v>327</v>
      </c>
      <c r="P77" s="144"/>
    </row>
    <row r="78" spans="1:30" ht="70.8" customHeight="1" x14ac:dyDescent="0.3">
      <c r="A78" s="224"/>
      <c r="B78" s="60"/>
      <c r="C78" s="225"/>
      <c r="D78" s="226"/>
      <c r="E78" s="227"/>
      <c r="F78" s="228"/>
      <c r="G78" s="229"/>
      <c r="H78" s="230"/>
      <c r="I78" s="21"/>
      <c r="J78" s="509">
        <v>554</v>
      </c>
      <c r="K78" s="232" t="s">
        <v>207</v>
      </c>
      <c r="L78" s="214"/>
      <c r="N78"/>
      <c r="P78" s="144"/>
    </row>
    <row r="79" spans="1:30" ht="63.6" customHeight="1" x14ac:dyDescent="0.3">
      <c r="A79" s="224"/>
      <c r="B79" s="60"/>
      <c r="C79" s="225"/>
      <c r="D79" s="226"/>
      <c r="E79" s="227"/>
      <c r="F79" s="228"/>
      <c r="G79" s="229"/>
      <c r="H79" s="230"/>
      <c r="I79" s="21"/>
      <c r="J79" s="106">
        <v>555</v>
      </c>
      <c r="K79" s="232" t="s">
        <v>208</v>
      </c>
      <c r="L79" s="214"/>
      <c r="N79"/>
      <c r="P79" s="144"/>
    </row>
    <row r="80" spans="1:30" ht="55.8" customHeight="1" x14ac:dyDescent="0.3">
      <c r="A80" s="224"/>
      <c r="B80" s="60"/>
      <c r="C80" s="225"/>
      <c r="D80" s="226"/>
      <c r="E80" s="227"/>
      <c r="F80" s="228"/>
      <c r="G80" s="229"/>
      <c r="H80" s="231"/>
      <c r="I80" s="21"/>
      <c r="J80" s="106">
        <v>556</v>
      </c>
      <c r="K80" s="232" t="s">
        <v>209</v>
      </c>
      <c r="L80" s="214"/>
      <c r="N80" s="233"/>
      <c r="P80" s="144"/>
    </row>
    <row r="81" spans="1:30" ht="60.6" customHeight="1" x14ac:dyDescent="0.3">
      <c r="A81" s="224"/>
      <c r="B81" s="60"/>
      <c r="C81" s="225"/>
      <c r="D81" s="226"/>
      <c r="E81" s="227"/>
      <c r="F81" s="228"/>
      <c r="G81" s="229"/>
      <c r="H81" s="231"/>
      <c r="I81" s="21"/>
      <c r="J81" s="106">
        <v>557</v>
      </c>
      <c r="K81" s="232" t="s">
        <v>210</v>
      </c>
      <c r="L81" s="214"/>
      <c r="N81" s="233"/>
      <c r="P81" s="144"/>
    </row>
    <row r="82" spans="1:30" ht="70.2" customHeight="1" x14ac:dyDescent="0.3">
      <c r="A82" s="224"/>
      <c r="B82" s="60"/>
      <c r="C82" s="225"/>
      <c r="D82" s="226"/>
      <c r="E82" s="227"/>
      <c r="F82" s="228"/>
      <c r="G82" s="229"/>
      <c r="H82" s="231"/>
      <c r="I82" s="21"/>
      <c r="J82" s="106">
        <v>606</v>
      </c>
      <c r="K82" s="232" t="s">
        <v>283</v>
      </c>
      <c r="L82" s="214"/>
      <c r="N82" s="233"/>
      <c r="P82" s="144"/>
    </row>
    <row r="83" spans="1:30" ht="58.2" customHeight="1" x14ac:dyDescent="0.3">
      <c r="A83" s="224"/>
      <c r="B83" s="60"/>
      <c r="C83" s="225"/>
      <c r="D83" s="226"/>
      <c r="E83" s="227"/>
      <c r="F83" s="228"/>
      <c r="G83" s="229"/>
      <c r="H83" s="231"/>
      <c r="I83" s="21"/>
      <c r="J83" s="144">
        <v>662</v>
      </c>
      <c r="K83" s="234" t="s">
        <v>284</v>
      </c>
      <c r="L83" s="235"/>
      <c r="N83" s="233"/>
      <c r="P83" s="145"/>
    </row>
    <row r="84" spans="1:30" ht="57.6" customHeight="1" x14ac:dyDescent="0.3">
      <c r="A84" s="224"/>
      <c r="B84" s="60"/>
      <c r="C84" s="225"/>
      <c r="D84" s="226"/>
      <c r="E84" s="227"/>
      <c r="F84" s="228"/>
      <c r="G84" s="229"/>
      <c r="H84" s="231"/>
      <c r="I84" s="21"/>
      <c r="J84" s="144">
        <v>663</v>
      </c>
      <c r="K84" s="236" t="s">
        <v>285</v>
      </c>
      <c r="L84" s="235"/>
      <c r="N84" s="233"/>
      <c r="P84" s="145"/>
    </row>
    <row r="85" spans="1:30" ht="56.4" customHeight="1" x14ac:dyDescent="0.3">
      <c r="A85" s="224"/>
      <c r="B85" s="60"/>
      <c r="C85" s="225"/>
      <c r="D85" s="226"/>
      <c r="E85" s="227"/>
      <c r="F85" s="228"/>
      <c r="G85" s="229"/>
      <c r="H85" s="231"/>
      <c r="I85" s="21"/>
      <c r="J85" s="87"/>
      <c r="K85" s="237"/>
      <c r="L85" s="238"/>
      <c r="N85" s="233"/>
      <c r="P85" s="145"/>
    </row>
    <row r="86" spans="1:30" ht="79.95" customHeight="1" x14ac:dyDescent="0.3">
      <c r="A86" s="150">
        <f>'Unit Data from Audit Worksheet'!A78</f>
        <v>947</v>
      </c>
      <c r="B86" s="81"/>
      <c r="C86" s="149" t="str">
        <f>'Unit Data from Audit Worksheet'!D78</f>
        <v>First name of finance officer or interim finance officer (please enter “vacant” for first name if the position is currently vacant)</v>
      </c>
      <c r="D86" s="169"/>
      <c r="E86" s="496">
        <f>'Unit Data from Audit Worksheet'!F78</f>
        <v>0</v>
      </c>
      <c r="F86" s="161" t="str">
        <f>'Unit Data from Audit Worksheet'!G78</f>
        <v>Please do not leave blank</v>
      </c>
      <c r="G86" s="163"/>
      <c r="H86" s="160"/>
      <c r="I86" s="21"/>
      <c r="J86" s="108">
        <v>947</v>
      </c>
      <c r="K86" s="239" t="s">
        <v>254</v>
      </c>
      <c r="L86" s="240">
        <f t="shared" ref="L86:L99" si="5">IF(D86="",E86,D86)</f>
        <v>0</v>
      </c>
      <c r="N86" s="233"/>
      <c r="P86" s="145"/>
    </row>
    <row r="87" spans="1:30" s="16" customFormat="1" ht="75" customHeight="1" x14ac:dyDescent="0.3">
      <c r="A87" s="150">
        <f>'Unit Data from Audit Worksheet'!A79</f>
        <v>948</v>
      </c>
      <c r="B87" s="81"/>
      <c r="C87" s="149" t="str">
        <f>'Unit Data from Audit Worksheet'!D79</f>
        <v>Last name of finance officer or interim finance officer (please enter “vacant” for last name if the position is currently vacant)</v>
      </c>
      <c r="D87" s="169"/>
      <c r="E87" s="241">
        <f>'Unit Data from Audit Worksheet'!F79</f>
        <v>0</v>
      </c>
      <c r="F87" s="161" t="str">
        <f>'Unit Data from Audit Worksheet'!G79</f>
        <v>Please do not leave blank</v>
      </c>
      <c r="G87" s="163"/>
      <c r="H87" s="160"/>
      <c r="I87" s="21"/>
      <c r="J87" s="108">
        <v>948</v>
      </c>
      <c r="K87" s="239" t="s">
        <v>255</v>
      </c>
      <c r="L87" s="240">
        <f t="shared" si="5"/>
        <v>0</v>
      </c>
      <c r="M87"/>
      <c r="N87" s="177"/>
      <c r="P87" s="145"/>
      <c r="Q87"/>
      <c r="R87"/>
      <c r="S87"/>
      <c r="T87"/>
      <c r="U87"/>
      <c r="V87"/>
      <c r="W87"/>
      <c r="X87"/>
      <c r="Y87"/>
      <c r="Z87"/>
      <c r="AA87"/>
      <c r="AB87"/>
      <c r="AC87"/>
      <c r="AD87"/>
    </row>
    <row r="88" spans="1:30" ht="99" customHeight="1" x14ac:dyDescent="0.3">
      <c r="A88" s="150">
        <f>'Unit Data from Audit Worksheet'!A80</f>
        <v>949</v>
      </c>
      <c r="B88" s="81"/>
      <c r="C88" s="149" t="str">
        <f>'Unit Data from Audit Worksheet'!D80</f>
        <v>Is the finance officer serving in a permanent role or an interim role? (select permanent/interim/vacant)</v>
      </c>
      <c r="D88" s="169"/>
      <c r="E88" s="119">
        <f>'Unit Data from Audit Worksheet'!F80</f>
        <v>0</v>
      </c>
      <c r="F88" s="161" t="str">
        <f>'Unit Data from Audit Worksheet'!G80</f>
        <v>Please do not leave blank</v>
      </c>
      <c r="G88" s="163"/>
      <c r="H88" s="160"/>
      <c r="I88" s="21"/>
      <c r="J88" s="108">
        <v>949</v>
      </c>
      <c r="K88" s="239" t="s">
        <v>276</v>
      </c>
      <c r="L88" s="240">
        <f t="shared" si="5"/>
        <v>0</v>
      </c>
      <c r="N88" s="233"/>
      <c r="P88" s="145"/>
    </row>
    <row r="89" spans="1:30" ht="128.25" customHeight="1" x14ac:dyDescent="0.3">
      <c r="A89" s="150">
        <f>'Unit Data from Audit Worksheet'!A81</f>
        <v>950</v>
      </c>
      <c r="B89" s="81"/>
      <c r="C89" s="149" t="str">
        <f>'Unit Data from Audit Worksheet'!D81</f>
        <v>Has the finance officer been formally appointed by the local government, public authority, or designated official?  (Y/N)</v>
      </c>
      <c r="D89" s="169"/>
      <c r="E89" s="119">
        <f>'Unit Data from Audit Worksheet'!F81</f>
        <v>0</v>
      </c>
      <c r="F89" s="161" t="str">
        <f>'Unit Data from Audit Worksheet'!G81</f>
        <v>Please do not leave blank</v>
      </c>
      <c r="G89" s="163"/>
      <c r="H89" s="160"/>
      <c r="I89" s="21"/>
      <c r="J89" s="108">
        <v>950</v>
      </c>
      <c r="K89" s="239" t="s">
        <v>277</v>
      </c>
      <c r="L89" s="240">
        <f t="shared" si="5"/>
        <v>0</v>
      </c>
      <c r="N89" s="233"/>
      <c r="P89" s="145"/>
    </row>
    <row r="90" spans="1:30" ht="108.6" customHeight="1" x14ac:dyDescent="0.3">
      <c r="A90" s="150">
        <f>'Unit Data from Audit Worksheet'!A82</f>
        <v>952</v>
      </c>
      <c r="B90" s="81"/>
      <c r="C90" s="149" t="str">
        <f>'Unit Data from Audit Worksheet'!D82</f>
        <v>Date on which the local government, public authority, or designated official appointed the finance officer?    Date Format  MM/DD/YYYY</v>
      </c>
      <c r="D90" s="169"/>
      <c r="E90" s="491" t="str">
        <f>IF('Unit Data from Audit Worksheet'!F82&gt;0,'Unit Data from Audit Worksheet'!F82," ")</f>
        <v xml:space="preserve"> </v>
      </c>
      <c r="F90" s="161" t="str">
        <f>'Unit Data from Audit Worksheet'!G82</f>
        <v>Leave blank if data not available</v>
      </c>
      <c r="G90" s="163"/>
      <c r="H90" s="160"/>
      <c r="I90" s="21"/>
      <c r="J90" s="108">
        <v>952</v>
      </c>
      <c r="K90" s="239" t="s">
        <v>278</v>
      </c>
      <c r="L90" s="242" t="str">
        <f t="shared" si="5"/>
        <v xml:space="preserve"> </v>
      </c>
      <c r="N90" s="233"/>
      <c r="P90" s="145"/>
    </row>
    <row r="91" spans="1:30" ht="93.75" customHeight="1" x14ac:dyDescent="0.3">
      <c r="A91" s="150">
        <f>'Unit Data from Audit Worksheet'!A83</f>
        <v>954</v>
      </c>
      <c r="B91" s="81"/>
      <c r="C91" s="149" t="str">
        <f>'Unit Data from Audit Worksheet'!D83</f>
        <v>Has the finance officer or interim finance officer read, understand, and is in compliance with the requirements of N.C.G.S. 159, as applicable based on unit type and circumstances? (Y/N)</v>
      </c>
      <c r="D91" s="169"/>
      <c r="E91" s="119">
        <f>'Unit Data from Audit Worksheet'!F83</f>
        <v>0</v>
      </c>
      <c r="F91" s="161" t="str">
        <f>'Unit Data from Audit Worksheet'!G83</f>
        <v>Please do not leave blank</v>
      </c>
      <c r="G91" s="163"/>
      <c r="H91" s="160"/>
      <c r="I91" s="21"/>
      <c r="J91" s="108">
        <v>954</v>
      </c>
      <c r="K91" s="239" t="s">
        <v>279</v>
      </c>
      <c r="L91" s="240">
        <f t="shared" si="5"/>
        <v>0</v>
      </c>
      <c r="N91" s="233"/>
      <c r="P91" s="145"/>
    </row>
    <row r="92" spans="1:30" ht="153.75" customHeight="1" x14ac:dyDescent="0.3">
      <c r="A92" s="150">
        <f>'Unit Data from Audit Worksheet'!A84</f>
        <v>956</v>
      </c>
      <c r="B92" s="81"/>
      <c r="C92" s="149" t="str">
        <f>'Unit Data from Audit Worksheet'!D84</f>
        <v>Does the finance officer or interim finance officer maintain and update (or ensures the maintenance and update of)  financial records monthly, including reconciliation of bank accounts to the general ledger? (Y/N)</v>
      </c>
      <c r="D92" s="169"/>
      <c r="E92" s="119">
        <f>'Unit Data from Audit Worksheet'!F84</f>
        <v>0</v>
      </c>
      <c r="F92" s="161" t="str">
        <f>'Unit Data from Audit Worksheet'!G84</f>
        <v>Please do not leave blank</v>
      </c>
      <c r="G92" s="163"/>
      <c r="H92" s="160"/>
      <c r="I92" s="21"/>
      <c r="J92" s="108">
        <v>956</v>
      </c>
      <c r="K92" s="239" t="s">
        <v>280</v>
      </c>
      <c r="L92" s="240">
        <f t="shared" si="5"/>
        <v>0</v>
      </c>
      <c r="N92" s="233"/>
      <c r="P92" s="145"/>
    </row>
    <row r="93" spans="1:30" ht="153.75" customHeight="1" x14ac:dyDescent="0.3">
      <c r="A93" s="150">
        <f>'Unit Data from Audit Worksheet'!A85</f>
        <v>958</v>
      </c>
      <c r="B93" s="81"/>
      <c r="C93" s="149" t="str">
        <f>'Unit Data from Audit Worksheet'!D85</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93" s="169"/>
      <c r="E93" s="119">
        <f>'Unit Data from Audit Worksheet'!F85</f>
        <v>0</v>
      </c>
      <c r="F93" s="161" t="str">
        <f>'Unit Data from Audit Worksheet'!G85</f>
        <v>Please do not leave blank</v>
      </c>
      <c r="G93" s="163"/>
      <c r="H93" s="160"/>
      <c r="I93" s="21"/>
      <c r="J93" s="108">
        <v>958</v>
      </c>
      <c r="K93" s="239" t="s">
        <v>281</v>
      </c>
      <c r="L93" s="243">
        <f t="shared" si="5"/>
        <v>0</v>
      </c>
      <c r="N93" s="233"/>
      <c r="P93" s="145"/>
    </row>
    <row r="94" spans="1:30" ht="153.75" customHeight="1" x14ac:dyDescent="0.3">
      <c r="A94" s="244">
        <f>'Unit Data from Audit Worksheet'!A93</f>
        <v>960</v>
      </c>
      <c r="B94" s="115"/>
      <c r="C94" s="116" t="str">
        <f>'Unit Data from Audit Worksheet'!B93</f>
        <v>Name of Finance Officer</v>
      </c>
      <c r="D94" s="169"/>
      <c r="E94" s="245">
        <f>'Unit Data from Audit Worksheet'!D93</f>
        <v>0</v>
      </c>
      <c r="F94" s="246" t="str">
        <f>'Unit Data from Audit Worksheet'!F93</f>
        <v>Required</v>
      </c>
      <c r="G94" s="163"/>
      <c r="H94" s="160"/>
      <c r="I94" s="21"/>
      <c r="J94" s="118">
        <v>960</v>
      </c>
      <c r="K94" s="247" t="s">
        <v>272</v>
      </c>
      <c r="L94" s="248">
        <f t="shared" si="5"/>
        <v>0</v>
      </c>
      <c r="N94" s="233"/>
      <c r="P94" s="145"/>
    </row>
    <row r="95" spans="1:30" ht="30" customHeight="1" x14ac:dyDescent="0.3">
      <c r="A95" s="244">
        <f>'Unit Data from Audit Worksheet'!A94</f>
        <v>962</v>
      </c>
      <c r="B95" s="115"/>
      <c r="C95" s="116" t="str">
        <f>'Unit Data from Audit Worksheet'!B94</f>
        <v>Title of Official</v>
      </c>
      <c r="D95" s="169"/>
      <c r="E95" s="245">
        <f>'Unit Data from Audit Worksheet'!D94</f>
        <v>0</v>
      </c>
      <c r="F95" s="246" t="str">
        <f>'Unit Data from Audit Worksheet'!F94</f>
        <v>Required</v>
      </c>
      <c r="G95" s="163"/>
      <c r="H95" s="160"/>
      <c r="I95" s="21"/>
      <c r="J95" s="118">
        <v>962</v>
      </c>
      <c r="K95" s="247" t="s">
        <v>251</v>
      </c>
      <c r="L95" s="248">
        <f t="shared" si="5"/>
        <v>0</v>
      </c>
      <c r="N95" s="233"/>
      <c r="P95" s="145"/>
    </row>
    <row r="96" spans="1:30" ht="30.75" customHeight="1" x14ac:dyDescent="0.3">
      <c r="A96" s="244">
        <f>'Unit Data from Audit Worksheet'!A95</f>
        <v>964</v>
      </c>
      <c r="B96" s="115"/>
      <c r="C96" s="117" t="str">
        <f>'Unit Data from Audit Worksheet'!B95</f>
        <v>Date          (Enter as "MM/DD/YYYY")</v>
      </c>
      <c r="D96" s="169"/>
      <c r="E96" s="249" t="str">
        <f>IF('Unit Data from Audit Worksheet'!D95&gt;0,'Unit Data from Audit Worksheet'!D95," ")</f>
        <v xml:space="preserve"> </v>
      </c>
      <c r="F96" s="246" t="str">
        <f>'Unit Data from Audit Worksheet'!F95</f>
        <v>Required</v>
      </c>
      <c r="G96" s="430"/>
      <c r="H96" s="160"/>
      <c r="I96" s="21"/>
      <c r="J96" s="118">
        <v>964</v>
      </c>
      <c r="K96" s="247" t="s">
        <v>293</v>
      </c>
      <c r="L96" s="250" t="str">
        <f t="shared" si="5"/>
        <v xml:space="preserve"> </v>
      </c>
      <c r="N96" s="213"/>
      <c r="P96" s="145"/>
    </row>
    <row r="97" spans="1:30" ht="30.75" customHeight="1" x14ac:dyDescent="0.3">
      <c r="A97" s="244">
        <f>'Unit Data from Audit Worksheet'!A96</f>
        <v>966</v>
      </c>
      <c r="B97" s="115"/>
      <c r="C97" s="116" t="s">
        <v>547</v>
      </c>
      <c r="D97" s="169"/>
      <c r="E97" s="429" t="str">
        <f>_xlfn.TEXTJOIN(",",,TEXT('Unit Data from Audit Worksheet'!D96,"###-###-####")," "&amp;'Unit Data from Audit Worksheet'!D97)</f>
        <v xml:space="preserve">--, </v>
      </c>
      <c r="F97" s="246" t="str">
        <f>'Unit Data from Audit Worksheet'!F96</f>
        <v>Required</v>
      </c>
      <c r="G97" s="163"/>
      <c r="H97" s="160"/>
      <c r="I97" s="21"/>
      <c r="J97" s="118">
        <v>966</v>
      </c>
      <c r="K97" s="247" t="s">
        <v>252</v>
      </c>
      <c r="L97" s="248" t="str">
        <f t="shared" si="5"/>
        <v xml:space="preserve">--, </v>
      </c>
      <c r="N97" s="213"/>
      <c r="P97" s="145"/>
    </row>
    <row r="98" spans="1:30" ht="30.75" customHeight="1" x14ac:dyDescent="0.3">
      <c r="A98" s="244">
        <f>'Unit Data from Audit Worksheet'!A98</f>
        <v>968</v>
      </c>
      <c r="B98" s="115"/>
      <c r="C98" s="116" t="str">
        <f>'Unit Data from Audit Worksheet'!B98</f>
        <v>E-mail address</v>
      </c>
      <c r="D98" s="169"/>
      <c r="E98" s="245">
        <f>'Unit Data from Audit Worksheet'!D98</f>
        <v>0</v>
      </c>
      <c r="F98" s="246" t="str">
        <f>'Unit Data from Audit Worksheet'!F98</f>
        <v>Required</v>
      </c>
      <c r="G98" s="163"/>
      <c r="H98" s="160"/>
      <c r="I98" s="21"/>
      <c r="J98" s="118">
        <v>968</v>
      </c>
      <c r="K98" s="247" t="s">
        <v>253</v>
      </c>
      <c r="L98" s="248">
        <f t="shared" si="5"/>
        <v>0</v>
      </c>
      <c r="N98" s="213"/>
      <c r="P98" s="145"/>
    </row>
    <row r="99" spans="1:30" ht="82.95" customHeight="1" x14ac:dyDescent="0.3">
      <c r="A99" s="251">
        <v>980</v>
      </c>
      <c r="B99" s="174" t="s">
        <v>314</v>
      </c>
      <c r="C99" s="179" t="str">
        <f>'TD Info Completed by Auditor'!B22</f>
        <v>Date the auditor presented or plans to present Financial Performance Indicators of Concern (FPIC) to the Governing Board.  If there are no FPICs to present to the governing board,  enter "7/1/2022" to indicate that a FPIC response is not required.</v>
      </c>
      <c r="D99" s="169"/>
      <c r="E99" s="532" t="str">
        <f>IF('TD Info Completed by Auditor'!C22&gt;0,'TD Info Completed by Auditor'!C22," ")</f>
        <v xml:space="preserve"> </v>
      </c>
      <c r="F99" s="252" t="s">
        <v>329</v>
      </c>
      <c r="G99" s="163"/>
      <c r="H99" s="160"/>
      <c r="I99" s="21"/>
      <c r="J99" s="180">
        <v>980</v>
      </c>
      <c r="K99" s="181" t="s">
        <v>310</v>
      </c>
      <c r="L99" s="253" t="str">
        <f t="shared" si="5"/>
        <v xml:space="preserve"> </v>
      </c>
      <c r="N99" s="213"/>
      <c r="P99" s="145"/>
    </row>
    <row r="100" spans="1:30" ht="75.599999999999994" customHeight="1" x14ac:dyDescent="0.3">
      <c r="A100" s="224"/>
      <c r="B100" s="60"/>
      <c r="C100" s="225"/>
      <c r="D100" s="226"/>
      <c r="E100" s="227"/>
      <c r="F100" s="228"/>
      <c r="G100" s="229"/>
      <c r="H100" s="230"/>
      <c r="I100" s="21"/>
      <c r="J100" s="108">
        <v>999</v>
      </c>
      <c r="K100" s="239" t="s">
        <v>183</v>
      </c>
      <c r="L100" s="533" t="e">
        <f>'Unit Data from Audit Worksheet'!D3</f>
        <v>#N/A</v>
      </c>
      <c r="N100" s="254" t="s">
        <v>328</v>
      </c>
      <c r="P100" s="145"/>
    </row>
    <row r="101" spans="1:30" customFormat="1" ht="33" customHeight="1" x14ac:dyDescent="0.3"/>
    <row r="102" spans="1:30" customFormat="1" ht="33" customHeight="1" x14ac:dyDescent="0.3"/>
    <row r="103" spans="1:30" ht="29.4" customHeight="1" x14ac:dyDescent="0.3">
      <c r="C103" s="483"/>
      <c r="D103" s="256"/>
      <c r="E103" s="257"/>
      <c r="F103" s="257"/>
      <c r="G103" s="258"/>
      <c r="H103" s="257"/>
      <c r="I103" s="132"/>
      <c r="K103" s="497" t="s">
        <v>627</v>
      </c>
      <c r="L103" s="498" t="e">
        <f>SUM(L4:L84)</f>
        <v>#N/A</v>
      </c>
      <c r="N103" s="3"/>
      <c r="P103" s="145"/>
    </row>
    <row r="104" spans="1:30" s="275" customFormat="1" ht="27.6" customHeight="1" x14ac:dyDescent="0.3">
      <c r="A104"/>
      <c r="B104"/>
      <c r="C104"/>
      <c r="D104"/>
      <c r="E104"/>
      <c r="F104"/>
      <c r="G104" s="258"/>
      <c r="H104" s="257"/>
      <c r="I104" s="132"/>
      <c r="J104" s="4"/>
      <c r="K104" s="499" t="s">
        <v>620</v>
      </c>
      <c r="L104" s="498"/>
      <c r="M104"/>
      <c r="N104" s="3"/>
      <c r="P104" s="145"/>
      <c r="Q104"/>
      <c r="R104"/>
      <c r="S104"/>
      <c r="T104"/>
      <c r="U104"/>
      <c r="V104"/>
      <c r="W104"/>
      <c r="X104"/>
      <c r="Y104"/>
      <c r="Z104"/>
      <c r="AA104"/>
      <c r="AB104"/>
      <c r="AC104"/>
      <c r="AD104"/>
    </row>
    <row r="105" spans="1:30" ht="25.8" customHeight="1" x14ac:dyDescent="0.7">
      <c r="A105" s="150"/>
      <c r="B105" s="150"/>
      <c r="C105" s="52"/>
      <c r="D105" s="51"/>
      <c r="E105" s="63"/>
      <c r="F105" s="51"/>
      <c r="G105" s="258"/>
      <c r="H105" s="257"/>
      <c r="I105" s="259"/>
      <c r="J105" s="97"/>
      <c r="K105" s="96"/>
      <c r="L105" s="498" t="e">
        <f>L103-L104</f>
        <v>#N/A</v>
      </c>
      <c r="N105" s="3"/>
      <c r="P105" s="145"/>
    </row>
    <row r="106" spans="1:30" ht="21" customHeight="1" x14ac:dyDescent="0.3">
      <c r="A106" s="132"/>
      <c r="B106" s="132"/>
      <c r="C106" s="132"/>
      <c r="D106" s="132"/>
      <c r="E106" s="132"/>
      <c r="F106" s="257"/>
      <c r="G106" s="258"/>
      <c r="H106" s="257"/>
      <c r="I106" s="259"/>
      <c r="K106" s="8"/>
      <c r="L106" s="260"/>
      <c r="N106" s="3"/>
      <c r="P106" s="145"/>
    </row>
    <row r="107" spans="1:30" ht="117" customHeight="1" x14ac:dyDescent="0.3">
      <c r="A107" s="132"/>
      <c r="B107" s="132"/>
      <c r="C107" s="132"/>
      <c r="D107" s="132"/>
      <c r="E107" s="132"/>
      <c r="F107" s="257"/>
      <c r="G107" s="258"/>
      <c r="H107" s="257"/>
      <c r="I107" s="259"/>
      <c r="K107" s="8"/>
      <c r="L107" s="260"/>
      <c r="N107" s="3"/>
      <c r="P107" s="145"/>
    </row>
    <row r="108" spans="1:30" ht="25.2" customHeight="1" x14ac:dyDescent="0.3">
      <c r="A108" s="132"/>
      <c r="B108" s="132"/>
      <c r="C108" s="132"/>
      <c r="D108" s="132"/>
      <c r="E108" s="132"/>
      <c r="F108" s="257"/>
      <c r="G108" s="258"/>
      <c r="H108" s="257"/>
      <c r="I108" s="259"/>
      <c r="K108" s="8"/>
      <c r="L108" s="260"/>
      <c r="P108" s="145"/>
    </row>
    <row r="109" spans="1:30" x14ac:dyDescent="0.3">
      <c r="A109" s="132"/>
      <c r="B109" s="132"/>
      <c r="C109" s="132"/>
      <c r="D109" s="132"/>
      <c r="E109" s="132"/>
      <c r="F109" s="257"/>
      <c r="G109" s="258"/>
      <c r="H109" s="257"/>
      <c r="I109" s="259"/>
      <c r="K109" s="8"/>
      <c r="L109" s="260"/>
      <c r="P109" s="145"/>
    </row>
    <row r="110" spans="1:30" ht="18.75" customHeight="1" x14ac:dyDescent="0.3">
      <c r="A110" s="132"/>
      <c r="B110" s="132"/>
      <c r="C110" s="132"/>
      <c r="D110" s="132"/>
      <c r="E110" s="132"/>
      <c r="F110" s="257"/>
      <c r="G110" s="258"/>
      <c r="H110" s="257"/>
      <c r="I110" s="259"/>
      <c r="K110" s="8"/>
      <c r="L110" s="260"/>
      <c r="P110" s="145"/>
    </row>
    <row r="111" spans="1:30" ht="30.75" customHeight="1" x14ac:dyDescent="0.3">
      <c r="A111" s="132"/>
      <c r="B111" s="132"/>
      <c r="C111" s="132"/>
      <c r="D111" s="132"/>
      <c r="E111" s="132"/>
      <c r="F111" s="257"/>
      <c r="G111" s="258"/>
      <c r="H111" s="257"/>
      <c r="I111" s="259"/>
      <c r="K111" s="8"/>
      <c r="L111" s="260"/>
      <c r="P111" s="145"/>
    </row>
    <row r="112" spans="1:30" ht="30.75" customHeight="1" x14ac:dyDescent="0.3">
      <c r="A112" s="132"/>
      <c r="B112" s="132"/>
      <c r="C112" s="132"/>
      <c r="D112" s="132"/>
      <c r="E112" s="132"/>
      <c r="F112" s="257"/>
      <c r="G112" s="258"/>
      <c r="H112" s="257"/>
      <c r="I112" s="259"/>
      <c r="K112" s="8"/>
      <c r="L112" s="260"/>
      <c r="P112" s="145"/>
    </row>
    <row r="113" spans="1:16" ht="30.75" customHeight="1" x14ac:dyDescent="0.3">
      <c r="A113" s="132"/>
      <c r="B113" s="132"/>
      <c r="C113" s="132"/>
      <c r="D113" s="132"/>
      <c r="E113" s="132"/>
      <c r="F113" s="257"/>
      <c r="G113" s="258"/>
      <c r="H113" s="257"/>
      <c r="I113" s="259"/>
      <c r="K113" s="8"/>
      <c r="L113" s="260"/>
      <c r="P113" s="145"/>
    </row>
    <row r="114" spans="1:16" ht="30.75" customHeight="1" x14ac:dyDescent="0.3">
      <c r="A114" s="132"/>
      <c r="B114" s="132"/>
      <c r="C114" s="132"/>
      <c r="D114" s="132"/>
      <c r="E114" s="132"/>
      <c r="I114" s="259"/>
      <c r="K114" s="8"/>
      <c r="L114" s="260"/>
      <c r="P114" s="145"/>
    </row>
    <row r="115" spans="1:16" ht="30.75" customHeight="1" x14ac:dyDescent="0.3">
      <c r="A115" s="132"/>
      <c r="B115" s="132"/>
      <c r="C115" s="132"/>
      <c r="D115" s="132"/>
      <c r="E115" s="132"/>
      <c r="I115" s="259"/>
      <c r="L115" s="260"/>
      <c r="P115" s="145"/>
    </row>
    <row r="116" spans="1:16" x14ac:dyDescent="0.3">
      <c r="A116" s="4"/>
      <c r="B116" s="261"/>
      <c r="C116" s="18"/>
      <c r="D116" s="50"/>
      <c r="I116" s="259"/>
      <c r="L116" s="260"/>
      <c r="P116" s="145"/>
    </row>
    <row r="117" spans="1:16" x14ac:dyDescent="0.3">
      <c r="A117" s="4"/>
      <c r="B117" s="261"/>
      <c r="C117" s="18"/>
      <c r="D117" s="50"/>
      <c r="I117" s="259"/>
      <c r="L117" s="260"/>
      <c r="P117" s="145"/>
    </row>
    <row r="118" spans="1:16" x14ac:dyDescent="0.3">
      <c r="D118" s="50"/>
      <c r="I118" s="259"/>
      <c r="P118" s="145"/>
    </row>
    <row r="119" spans="1:16" x14ac:dyDescent="0.3">
      <c r="D119" s="50"/>
      <c r="P119" s="145"/>
    </row>
    <row r="120" spans="1:16" x14ac:dyDescent="0.3">
      <c r="D120" s="50"/>
      <c r="P120" s="145"/>
    </row>
    <row r="121" spans="1:16" x14ac:dyDescent="0.3">
      <c r="D121" s="50"/>
      <c r="P121" s="145"/>
    </row>
    <row r="122" spans="1:16" x14ac:dyDescent="0.3">
      <c r="A122" s="4"/>
      <c r="B122" s="261"/>
      <c r="C122" s="18"/>
      <c r="D122" s="50"/>
      <c r="P122" s="145"/>
    </row>
    <row r="123" spans="1:16" x14ac:dyDescent="0.3">
      <c r="A123" s="4"/>
      <c r="B123" s="261"/>
      <c r="C123" s="18"/>
      <c r="D123" s="50"/>
      <c r="P123" s="145"/>
    </row>
    <row r="124" spans="1:16" x14ac:dyDescent="0.3">
      <c r="D124" s="50"/>
      <c r="P124" s="145"/>
    </row>
    <row r="125" spans="1:16" x14ac:dyDescent="0.3">
      <c r="D125" s="50"/>
      <c r="P125" s="145"/>
    </row>
    <row r="126" spans="1:16" x14ac:dyDescent="0.3">
      <c r="D126" s="50"/>
      <c r="P126" s="145"/>
    </row>
    <row r="127" spans="1:16" x14ac:dyDescent="0.3">
      <c r="D127" s="50"/>
      <c r="P127" s="145"/>
    </row>
    <row r="128" spans="1:16" x14ac:dyDescent="0.3">
      <c r="A128" s="4"/>
      <c r="B128" s="261"/>
      <c r="C128" s="18"/>
      <c r="D128" s="50"/>
      <c r="P128" s="145"/>
    </row>
    <row r="129" spans="1:16" x14ac:dyDescent="0.3">
      <c r="A129" s="4"/>
      <c r="B129" s="261"/>
      <c r="C129" s="18"/>
      <c r="D129" s="50"/>
      <c r="P129" s="145"/>
    </row>
    <row r="130" spans="1:16" x14ac:dyDescent="0.3">
      <c r="D130" s="50"/>
      <c r="P130" s="145"/>
    </row>
    <row r="131" spans="1:16" x14ac:dyDescent="0.3">
      <c r="D131" s="50"/>
      <c r="P131" s="145"/>
    </row>
    <row r="132" spans="1:16" x14ac:dyDescent="0.3">
      <c r="D132" s="50"/>
      <c r="P132" s="145"/>
    </row>
    <row r="133" spans="1:16" x14ac:dyDescent="0.3">
      <c r="D133" s="50"/>
      <c r="P133" s="145"/>
    </row>
    <row r="134" spans="1:16" x14ac:dyDescent="0.3">
      <c r="A134" s="4"/>
      <c r="B134" s="261"/>
      <c r="C134" s="18"/>
      <c r="D134" s="50"/>
      <c r="P134" s="145"/>
    </row>
    <row r="135" spans="1:16" x14ac:dyDescent="0.3">
      <c r="A135" s="4"/>
      <c r="B135" s="261"/>
      <c r="C135" s="18"/>
      <c r="D135" s="50"/>
      <c r="P135" s="145"/>
    </row>
    <row r="136" spans="1:16" x14ac:dyDescent="0.3">
      <c r="A136" s="4"/>
      <c r="B136" s="261"/>
      <c r="C136" s="18"/>
      <c r="D136" s="50"/>
      <c r="P136" s="145"/>
    </row>
    <row r="137" spans="1:16" x14ac:dyDescent="0.3">
      <c r="A137" s="4"/>
      <c r="B137" s="261"/>
      <c r="C137" s="18"/>
      <c r="D137" s="50"/>
      <c r="P137" s="145"/>
    </row>
    <row r="138" spans="1:16" x14ac:dyDescent="0.3">
      <c r="D138" s="50"/>
      <c r="P138" s="145"/>
    </row>
    <row r="139" spans="1:16" x14ac:dyDescent="0.3">
      <c r="D139" s="50"/>
      <c r="P139" s="145"/>
    </row>
    <row r="140" spans="1:16" x14ac:dyDescent="0.3">
      <c r="D140" s="50"/>
      <c r="P140" s="145"/>
    </row>
    <row r="141" spans="1:16" x14ac:dyDescent="0.3">
      <c r="A141" s="4"/>
      <c r="B141" s="261"/>
      <c r="C141" s="18"/>
      <c r="D141" s="50"/>
      <c r="P141" s="145"/>
    </row>
    <row r="142" spans="1:16" x14ac:dyDescent="0.3">
      <c r="A142" s="4"/>
      <c r="B142" s="261"/>
      <c r="C142" s="18"/>
      <c r="D142" s="50"/>
      <c r="P142" s="145"/>
    </row>
    <row r="143" spans="1:16" x14ac:dyDescent="0.3">
      <c r="A143" s="4"/>
      <c r="B143" s="261"/>
      <c r="C143" s="18"/>
      <c r="D143" s="50"/>
      <c r="P143" s="145"/>
    </row>
    <row r="144" spans="1:16" x14ac:dyDescent="0.3">
      <c r="A144" s="4"/>
      <c r="B144" s="261"/>
      <c r="C144" s="18"/>
      <c r="D144" s="50"/>
      <c r="P144" s="145"/>
    </row>
    <row r="145" spans="1:16" x14ac:dyDescent="0.3">
      <c r="A145" s="4"/>
      <c r="B145" s="261"/>
      <c r="C145" s="18"/>
      <c r="D145" s="50"/>
      <c r="P145" s="145"/>
    </row>
    <row r="146" spans="1:16" x14ac:dyDescent="0.3">
      <c r="A146" s="4"/>
      <c r="B146" s="261"/>
      <c r="C146" s="18"/>
      <c r="D146" s="50"/>
      <c r="P146" s="145"/>
    </row>
    <row r="147" spans="1:16" x14ac:dyDescent="0.3">
      <c r="A147" s="4"/>
      <c r="B147" s="261"/>
      <c r="C147" s="18"/>
      <c r="D147" s="50"/>
      <c r="P147" s="145"/>
    </row>
    <row r="148" spans="1:16" x14ac:dyDescent="0.3">
      <c r="A148" s="4"/>
      <c r="B148" s="261"/>
      <c r="C148" s="18"/>
      <c r="D148" s="50"/>
      <c r="P148" s="145"/>
    </row>
    <row r="149" spans="1:16" x14ac:dyDescent="0.3">
      <c r="A149" s="4"/>
      <c r="B149" s="261"/>
      <c r="C149" s="18"/>
      <c r="D149" s="50"/>
      <c r="P149" s="145"/>
    </row>
    <row r="150" spans="1:16" x14ac:dyDescent="0.3">
      <c r="A150" s="4"/>
      <c r="B150" s="261"/>
      <c r="C150" s="18"/>
      <c r="D150" s="50"/>
      <c r="P150" s="145"/>
    </row>
    <row r="151" spans="1:16" x14ac:dyDescent="0.3">
      <c r="A151" s="4"/>
      <c r="B151" s="261"/>
      <c r="C151" s="18"/>
      <c r="D151" s="50"/>
      <c r="P151" s="145"/>
    </row>
    <row r="152" spans="1:16" x14ac:dyDescent="0.3">
      <c r="A152" s="4"/>
      <c r="B152" s="261"/>
      <c r="C152" s="18"/>
      <c r="D152" s="50"/>
      <c r="P152" s="145"/>
    </row>
    <row r="153" spans="1:16" x14ac:dyDescent="0.3">
      <c r="A153" s="4"/>
      <c r="B153" s="261"/>
      <c r="C153" s="18"/>
      <c r="D153" s="50"/>
      <c r="P153" s="145"/>
    </row>
    <row r="154" spans="1:16" x14ac:dyDescent="0.3">
      <c r="A154" s="4"/>
      <c r="B154" s="261"/>
      <c r="C154" s="18"/>
      <c r="D154" s="50"/>
      <c r="P154" s="145"/>
    </row>
    <row r="155" spans="1:16" x14ac:dyDescent="0.3">
      <c r="A155" s="4"/>
      <c r="B155" s="261"/>
      <c r="C155" s="18"/>
      <c r="D155" s="50"/>
      <c r="P155" s="145"/>
    </row>
    <row r="156" spans="1:16" x14ac:dyDescent="0.3">
      <c r="A156" s="4"/>
      <c r="B156" s="261"/>
      <c r="C156" s="18"/>
      <c r="D156" s="50"/>
      <c r="P156" s="145"/>
    </row>
    <row r="157" spans="1:16" x14ac:dyDescent="0.3">
      <c r="A157" s="4"/>
      <c r="B157" s="261"/>
      <c r="C157" s="18"/>
      <c r="D157" s="50"/>
      <c r="P157" s="145"/>
    </row>
    <row r="158" spans="1:16" x14ac:dyDescent="0.3">
      <c r="A158" s="4"/>
      <c r="B158" s="261"/>
      <c r="C158" s="18"/>
      <c r="D158" s="50"/>
      <c r="P158" s="145"/>
    </row>
    <row r="159" spans="1:16" x14ac:dyDescent="0.3">
      <c r="A159" s="4"/>
      <c r="B159" s="261"/>
      <c r="C159" s="18"/>
      <c r="D159" s="50"/>
      <c r="P159" s="145"/>
    </row>
    <row r="160" spans="1:16" x14ac:dyDescent="0.3">
      <c r="A160" s="4"/>
      <c r="B160" s="261"/>
      <c r="C160" s="18"/>
      <c r="D160" s="50"/>
      <c r="P160" s="145"/>
    </row>
    <row r="161" spans="1:16" x14ac:dyDescent="0.3">
      <c r="A161" s="4"/>
      <c r="B161" s="261"/>
      <c r="C161" s="18"/>
      <c r="D161" s="50"/>
      <c r="P161" s="145"/>
    </row>
    <row r="162" spans="1:16" x14ac:dyDescent="0.3">
      <c r="A162" s="4"/>
      <c r="B162" s="261"/>
      <c r="C162" s="18"/>
      <c r="D162" s="50"/>
      <c r="P162" s="145"/>
    </row>
    <row r="163" spans="1:16" x14ac:dyDescent="0.3">
      <c r="A163" s="4"/>
      <c r="B163" s="261"/>
      <c r="C163" s="18"/>
      <c r="D163" s="50"/>
      <c r="P163" s="145"/>
    </row>
    <row r="164" spans="1:16" x14ac:dyDescent="0.3">
      <c r="A164" s="4"/>
      <c r="B164" s="261"/>
      <c r="C164" s="18"/>
      <c r="D164" s="50"/>
      <c r="P164" s="145"/>
    </row>
    <row r="165" spans="1:16" x14ac:dyDescent="0.3">
      <c r="A165" s="4"/>
      <c r="B165" s="261"/>
      <c r="C165" s="18"/>
      <c r="D165" s="50"/>
      <c r="P165" s="145"/>
    </row>
    <row r="166" spans="1:16" x14ac:dyDescent="0.3">
      <c r="A166" s="4"/>
      <c r="B166" s="261"/>
      <c r="C166" s="18"/>
      <c r="D166" s="50"/>
      <c r="P166" s="145"/>
    </row>
    <row r="167" spans="1:16" x14ac:dyDescent="0.3">
      <c r="A167" s="4"/>
      <c r="B167" s="261"/>
      <c r="C167" s="18"/>
      <c r="D167" s="50"/>
      <c r="P167" s="145"/>
    </row>
    <row r="168" spans="1:16" x14ac:dyDescent="0.3">
      <c r="A168" s="4"/>
      <c r="B168" s="261"/>
      <c r="C168" s="18"/>
      <c r="D168" s="50"/>
      <c r="P168" s="145"/>
    </row>
    <row r="169" spans="1:16" x14ac:dyDescent="0.3">
      <c r="A169" s="4"/>
      <c r="B169" s="261"/>
      <c r="C169" s="18"/>
      <c r="D169" s="50"/>
      <c r="P169" s="145"/>
    </row>
    <row r="170" spans="1:16" x14ac:dyDescent="0.3">
      <c r="A170" s="4"/>
      <c r="B170" s="261"/>
      <c r="C170" s="18"/>
      <c r="D170" s="50"/>
      <c r="P170" s="145"/>
    </row>
    <row r="171" spans="1:16" x14ac:dyDescent="0.3">
      <c r="A171" s="4"/>
      <c r="B171" s="261"/>
      <c r="C171" s="18"/>
      <c r="D171" s="50"/>
      <c r="P171" s="145"/>
    </row>
    <row r="172" spans="1:16" x14ac:dyDescent="0.3">
      <c r="A172" s="4"/>
      <c r="B172" s="261"/>
      <c r="C172" s="18"/>
      <c r="D172" s="50"/>
      <c r="P172" s="145"/>
    </row>
    <row r="173" spans="1:16" x14ac:dyDescent="0.3">
      <c r="A173" s="4"/>
      <c r="B173" s="261"/>
      <c r="C173" s="18"/>
      <c r="D173" s="50"/>
      <c r="P173" s="145"/>
    </row>
    <row r="174" spans="1:16" x14ac:dyDescent="0.3">
      <c r="A174" s="4"/>
      <c r="B174" s="261"/>
      <c r="C174" s="18"/>
      <c r="D174" s="50"/>
      <c r="P174" s="145"/>
    </row>
    <row r="175" spans="1:16" x14ac:dyDescent="0.3">
      <c r="A175" s="4"/>
      <c r="B175" s="261"/>
      <c r="C175" s="18"/>
      <c r="D175" s="50"/>
      <c r="P175" s="145"/>
    </row>
    <row r="176" spans="1:16" x14ac:dyDescent="0.3">
      <c r="A176" s="4"/>
      <c r="B176" s="261"/>
      <c r="C176" s="18"/>
      <c r="D176" s="50"/>
      <c r="P176" s="145"/>
    </row>
    <row r="177" spans="1:16" x14ac:dyDescent="0.3">
      <c r="A177" s="4"/>
      <c r="B177" s="261"/>
      <c r="C177" s="18"/>
      <c r="D177" s="50"/>
      <c r="P177" s="145"/>
    </row>
    <row r="178" spans="1:16" x14ac:dyDescent="0.3">
      <c r="A178" s="4"/>
      <c r="B178" s="261"/>
      <c r="C178" s="18"/>
      <c r="D178" s="50"/>
      <c r="P178" s="145"/>
    </row>
    <row r="179" spans="1:16" x14ac:dyDescent="0.3">
      <c r="A179" s="4"/>
      <c r="B179" s="261"/>
      <c r="C179" s="18"/>
      <c r="D179" s="50"/>
      <c r="P179" s="145"/>
    </row>
    <row r="180" spans="1:16" x14ac:dyDescent="0.3">
      <c r="A180" s="4"/>
      <c r="B180" s="261"/>
      <c r="C180" s="18"/>
      <c r="D180" s="50"/>
      <c r="P180" s="145"/>
    </row>
    <row r="181" spans="1:16" x14ac:dyDescent="0.3">
      <c r="A181" s="4"/>
      <c r="B181" s="261"/>
      <c r="C181" s="18"/>
      <c r="D181" s="50"/>
      <c r="P181" s="145"/>
    </row>
    <row r="182" spans="1:16" x14ac:dyDescent="0.3">
      <c r="A182" s="4"/>
      <c r="B182" s="261"/>
      <c r="C182" s="18"/>
      <c r="D182" s="50"/>
      <c r="P182" s="145"/>
    </row>
    <row r="183" spans="1:16" x14ac:dyDescent="0.3">
      <c r="A183" s="4"/>
      <c r="B183" s="261"/>
      <c r="C183" s="18"/>
      <c r="D183" s="50"/>
      <c r="P183" s="145"/>
    </row>
    <row r="184" spans="1:16" x14ac:dyDescent="0.3">
      <c r="A184" s="4"/>
      <c r="B184" s="261"/>
      <c r="C184" s="18"/>
      <c r="D184" s="50"/>
      <c r="P184" s="145"/>
    </row>
    <row r="185" spans="1:16" x14ac:dyDescent="0.3">
      <c r="A185" s="4"/>
      <c r="B185" s="261"/>
      <c r="C185" s="18"/>
      <c r="D185" s="50"/>
      <c r="P185" s="145"/>
    </row>
    <row r="186" spans="1:16" x14ac:dyDescent="0.3">
      <c r="A186" s="4"/>
      <c r="B186" s="261"/>
      <c r="C186" s="18"/>
      <c r="D186" s="50"/>
      <c r="P186" s="145"/>
    </row>
    <row r="187" spans="1:16" x14ac:dyDescent="0.3">
      <c r="A187" s="4"/>
      <c r="B187" s="261"/>
      <c r="C187" s="18"/>
      <c r="D187" s="50"/>
      <c r="P187" s="145"/>
    </row>
    <row r="188" spans="1:16" x14ac:dyDescent="0.3">
      <c r="A188" s="4"/>
      <c r="B188" s="261"/>
      <c r="C188" s="18"/>
      <c r="D188" s="50"/>
      <c r="P188" s="145"/>
    </row>
    <row r="189" spans="1:16" x14ac:dyDescent="0.3">
      <c r="A189" s="4"/>
      <c r="B189" s="261"/>
      <c r="C189" s="18"/>
      <c r="D189" s="50"/>
      <c r="P189" s="145"/>
    </row>
    <row r="190" spans="1:16" x14ac:dyDescent="0.3">
      <c r="A190" s="4"/>
      <c r="B190" s="261"/>
      <c r="C190" s="18"/>
      <c r="D190" s="50"/>
      <c r="P190" s="145"/>
    </row>
    <row r="191" spans="1:16" x14ac:dyDescent="0.3">
      <c r="A191" s="4"/>
      <c r="B191" s="261"/>
      <c r="C191" s="18"/>
      <c r="D191" s="50"/>
      <c r="P191" s="145"/>
    </row>
    <row r="192" spans="1:16" x14ac:dyDescent="0.3">
      <c r="A192" s="4"/>
      <c r="B192" s="261"/>
      <c r="C192" s="18"/>
      <c r="D192" s="50"/>
      <c r="P192" s="145"/>
    </row>
    <row r="193" spans="1:16" x14ac:dyDescent="0.3">
      <c r="A193" s="4"/>
      <c r="B193" s="261"/>
      <c r="C193" s="18"/>
      <c r="D193" s="50"/>
      <c r="P193" s="145"/>
    </row>
    <row r="194" spans="1:16" x14ac:dyDescent="0.3">
      <c r="A194" s="4"/>
      <c r="B194" s="261"/>
      <c r="C194" s="18"/>
      <c r="D194" s="50"/>
      <c r="P194" s="145"/>
    </row>
    <row r="195" spans="1:16" x14ac:dyDescent="0.3">
      <c r="A195" s="4"/>
      <c r="B195" s="261"/>
      <c r="C195" s="18"/>
      <c r="D195" s="50"/>
      <c r="P195" s="145"/>
    </row>
    <row r="196" spans="1:16" x14ac:dyDescent="0.3">
      <c r="A196" s="4"/>
      <c r="B196" s="261"/>
      <c r="C196" s="18"/>
      <c r="D196" s="50"/>
      <c r="P196" s="145"/>
    </row>
    <row r="197" spans="1:16" x14ac:dyDescent="0.3">
      <c r="A197" s="4"/>
      <c r="B197" s="261"/>
      <c r="C197" s="18"/>
      <c r="D197" s="50"/>
      <c r="P197" s="145"/>
    </row>
    <row r="198" spans="1:16" x14ac:dyDescent="0.3">
      <c r="A198" s="4"/>
      <c r="B198" s="261"/>
      <c r="C198" s="18"/>
      <c r="D198" s="50"/>
      <c r="P198" s="145"/>
    </row>
    <row r="199" spans="1:16" x14ac:dyDescent="0.3">
      <c r="A199" s="4"/>
      <c r="B199" s="261"/>
      <c r="C199" s="18"/>
      <c r="D199" s="50"/>
      <c r="P199" s="145"/>
    </row>
    <row r="200" spans="1:16" x14ac:dyDescent="0.3">
      <c r="A200" s="4"/>
      <c r="B200" s="261"/>
      <c r="C200" s="18"/>
      <c r="D200" s="50"/>
      <c r="P200" s="145"/>
    </row>
    <row r="201" spans="1:16" x14ac:dyDescent="0.3">
      <c r="A201" s="4"/>
      <c r="B201" s="261"/>
      <c r="C201" s="18"/>
      <c r="D201" s="50"/>
      <c r="P201" s="145"/>
    </row>
    <row r="202" spans="1:16" x14ac:dyDescent="0.3">
      <c r="A202" s="4"/>
      <c r="B202" s="261"/>
      <c r="C202" s="18"/>
      <c r="D202" s="50"/>
      <c r="P202" s="145"/>
    </row>
    <row r="203" spans="1:16" x14ac:dyDescent="0.3">
      <c r="A203" s="4"/>
      <c r="B203" s="261"/>
      <c r="C203" s="18"/>
      <c r="D203" s="50"/>
      <c r="P203" s="145"/>
    </row>
    <row r="204" spans="1:16" x14ac:dyDescent="0.3">
      <c r="A204" s="4"/>
      <c r="B204" s="261"/>
      <c r="C204" s="18"/>
      <c r="D204" s="50"/>
      <c r="P204" s="145"/>
    </row>
    <row r="205" spans="1:16" x14ac:dyDescent="0.3">
      <c r="A205" s="4"/>
      <c r="B205" s="261"/>
      <c r="C205" s="18"/>
      <c r="D205" s="50"/>
      <c r="P205" s="145"/>
    </row>
    <row r="206" spans="1:16" x14ac:dyDescent="0.3">
      <c r="A206" s="4"/>
      <c r="B206" s="261"/>
      <c r="C206" s="18"/>
      <c r="D206" s="50"/>
      <c r="P206" s="145"/>
    </row>
    <row r="207" spans="1:16" x14ac:dyDescent="0.3">
      <c r="A207" s="4"/>
      <c r="B207" s="261"/>
      <c r="C207" s="18"/>
      <c r="D207" s="50"/>
      <c r="P207" s="145"/>
    </row>
    <row r="208" spans="1:16" x14ac:dyDescent="0.3">
      <c r="A208" s="4"/>
      <c r="B208" s="261"/>
      <c r="C208" s="18"/>
      <c r="D208" s="50"/>
      <c r="P208" s="145"/>
    </row>
    <row r="209" spans="1:16" x14ac:dyDescent="0.3">
      <c r="A209" s="4"/>
      <c r="B209" s="261"/>
      <c r="C209" s="18"/>
      <c r="D209" s="50"/>
      <c r="P209" s="145"/>
    </row>
    <row r="210" spans="1:16" x14ac:dyDescent="0.3">
      <c r="A210" s="4"/>
      <c r="B210" s="261"/>
      <c r="C210" s="18"/>
      <c r="D210" s="50"/>
      <c r="P210" s="145"/>
    </row>
    <row r="211" spans="1:16" x14ac:dyDescent="0.3">
      <c r="A211" s="4"/>
      <c r="B211" s="261"/>
      <c r="C211" s="18"/>
      <c r="D211" s="50"/>
      <c r="P211" s="145"/>
    </row>
    <row r="212" spans="1:16" x14ac:dyDescent="0.3">
      <c r="A212" s="4"/>
      <c r="B212" s="261"/>
      <c r="C212" s="18"/>
      <c r="D212" s="50"/>
      <c r="P212" s="145"/>
    </row>
    <row r="213" spans="1:16" x14ac:dyDescent="0.3">
      <c r="A213" s="4"/>
      <c r="B213" s="261"/>
      <c r="C213" s="18"/>
      <c r="D213" s="50"/>
      <c r="P213" s="145"/>
    </row>
    <row r="214" spans="1:16" x14ac:dyDescent="0.3">
      <c r="A214" s="4"/>
      <c r="B214" s="261"/>
      <c r="C214" s="18"/>
      <c r="D214" s="50"/>
      <c r="P214" s="145"/>
    </row>
    <row r="215" spans="1:16" x14ac:dyDescent="0.3">
      <c r="A215" s="4"/>
      <c r="B215" s="261"/>
      <c r="C215" s="18"/>
      <c r="D215" s="50"/>
      <c r="P215" s="145"/>
    </row>
    <row r="216" spans="1:16" x14ac:dyDescent="0.3">
      <c r="A216" s="4"/>
      <c r="B216" s="261"/>
      <c r="C216" s="18"/>
      <c r="D216" s="50"/>
      <c r="P216" s="145"/>
    </row>
    <row r="217" spans="1:16" x14ac:dyDescent="0.3">
      <c r="A217" s="4"/>
      <c r="B217" s="261"/>
      <c r="C217" s="18"/>
      <c r="D217" s="50"/>
      <c r="P217" s="145"/>
    </row>
    <row r="218" spans="1:16" x14ac:dyDescent="0.3">
      <c r="A218" s="4"/>
      <c r="B218" s="261"/>
      <c r="C218" s="18"/>
      <c r="D218" s="50"/>
      <c r="P218" s="145"/>
    </row>
    <row r="219" spans="1:16" x14ac:dyDescent="0.3">
      <c r="A219" s="4"/>
      <c r="B219" s="261"/>
      <c r="C219" s="18"/>
      <c r="D219" s="50"/>
      <c r="P219" s="145"/>
    </row>
    <row r="220" spans="1:16" x14ac:dyDescent="0.3">
      <c r="A220" s="4"/>
      <c r="B220" s="261"/>
      <c r="C220" s="18"/>
      <c r="D220" s="50"/>
      <c r="P220" s="145"/>
    </row>
    <row r="221" spans="1:16" x14ac:dyDescent="0.3">
      <c r="A221" s="4"/>
      <c r="B221" s="261"/>
      <c r="C221" s="18"/>
      <c r="D221" s="50"/>
    </row>
    <row r="222" spans="1:16" x14ac:dyDescent="0.3">
      <c r="A222" s="4"/>
      <c r="B222" s="261"/>
      <c r="C222" s="18"/>
      <c r="D222" s="50"/>
      <c r="P222" s="145"/>
    </row>
    <row r="223" spans="1:16" x14ac:dyDescent="0.3">
      <c r="A223" s="4"/>
      <c r="B223" s="261"/>
      <c r="C223" s="18"/>
      <c r="D223" s="50"/>
    </row>
    <row r="224" spans="1:16" x14ac:dyDescent="0.3">
      <c r="A224" s="4"/>
      <c r="B224" s="261"/>
      <c r="C224" s="18"/>
      <c r="D224" s="50"/>
    </row>
    <row r="225" spans="1:4" x14ac:dyDescent="0.3">
      <c r="A225" s="4"/>
      <c r="B225" s="261"/>
      <c r="C225" s="18"/>
      <c r="D225" s="50"/>
    </row>
    <row r="226" spans="1:4" x14ac:dyDescent="0.3">
      <c r="A226" s="4"/>
      <c r="B226" s="261"/>
      <c r="C226" s="18"/>
      <c r="D226" s="50"/>
    </row>
    <row r="227" spans="1:4" x14ac:dyDescent="0.3">
      <c r="A227" s="4"/>
      <c r="B227" s="261"/>
      <c r="C227" s="18"/>
      <c r="D227" s="50"/>
    </row>
    <row r="228" spans="1:4" x14ac:dyDescent="0.3">
      <c r="A228" s="4"/>
      <c r="B228" s="261"/>
      <c r="C228" s="18"/>
      <c r="D228" s="50"/>
    </row>
    <row r="229" spans="1:4" x14ac:dyDescent="0.3">
      <c r="A229" s="4"/>
      <c r="B229" s="261"/>
      <c r="C229" s="18"/>
      <c r="D229" s="50"/>
    </row>
    <row r="230" spans="1:4" x14ac:dyDescent="0.3">
      <c r="A230" s="4"/>
      <c r="B230" s="261"/>
      <c r="C230" s="18"/>
      <c r="D230" s="50"/>
    </row>
    <row r="231" spans="1:4" x14ac:dyDescent="0.3">
      <c r="A231" s="4"/>
      <c r="B231" s="261"/>
      <c r="C231" s="18"/>
      <c r="D231" s="50"/>
    </row>
    <row r="232" spans="1:4" x14ac:dyDescent="0.3">
      <c r="A232" s="4"/>
      <c r="B232" s="261"/>
      <c r="C232" s="18"/>
      <c r="D232" s="50"/>
    </row>
    <row r="233" spans="1:4" x14ac:dyDescent="0.3">
      <c r="A233" s="4"/>
      <c r="B233" s="261"/>
      <c r="C233" s="18"/>
      <c r="D233" s="50"/>
    </row>
    <row r="234" spans="1:4" x14ac:dyDescent="0.3">
      <c r="A234" s="4"/>
      <c r="B234" s="261"/>
      <c r="C234" s="18"/>
      <c r="D234" s="50"/>
    </row>
    <row r="235" spans="1:4" x14ac:dyDescent="0.3">
      <c r="A235" s="4"/>
      <c r="B235" s="261"/>
      <c r="C235" s="18"/>
      <c r="D235" s="50"/>
    </row>
    <row r="236" spans="1:4" x14ac:dyDescent="0.3">
      <c r="A236" s="4"/>
      <c r="B236" s="261"/>
      <c r="C236" s="18"/>
      <c r="D236" s="50"/>
    </row>
    <row r="237" spans="1:4" x14ac:dyDescent="0.3">
      <c r="A237" s="4"/>
      <c r="B237" s="261"/>
      <c r="C237" s="18"/>
      <c r="D237" s="50"/>
    </row>
    <row r="238" spans="1:4" x14ac:dyDescent="0.3">
      <c r="A238" s="4"/>
      <c r="B238" s="261"/>
      <c r="C238" s="18"/>
      <c r="D238" s="50"/>
    </row>
    <row r="239" spans="1:4" x14ac:dyDescent="0.3">
      <c r="A239" s="4"/>
      <c r="B239" s="261"/>
      <c r="C239" s="18"/>
      <c r="D239" s="50"/>
    </row>
    <row r="240" spans="1:4" x14ac:dyDescent="0.3">
      <c r="A240" s="4"/>
      <c r="B240" s="261"/>
      <c r="C240" s="18"/>
      <c r="D240" s="50"/>
    </row>
    <row r="241" spans="1:4" x14ac:dyDescent="0.3">
      <c r="A241" s="4"/>
      <c r="B241" s="261"/>
      <c r="C241" s="18"/>
      <c r="D241" s="50"/>
    </row>
    <row r="242" spans="1:4" x14ac:dyDescent="0.3">
      <c r="A242" s="4"/>
      <c r="B242" s="261"/>
      <c r="C242" s="18"/>
      <c r="D242" s="50"/>
    </row>
    <row r="243" spans="1:4" x14ac:dyDescent="0.3">
      <c r="A243" s="4"/>
      <c r="B243" s="261"/>
      <c r="C243" s="18"/>
      <c r="D243" s="50"/>
    </row>
    <row r="244" spans="1:4" x14ac:dyDescent="0.3">
      <c r="A244" s="4"/>
      <c r="B244" s="261"/>
      <c r="C244" s="18"/>
      <c r="D244" s="50"/>
    </row>
    <row r="245" spans="1:4" x14ac:dyDescent="0.3">
      <c r="A245" s="4"/>
      <c r="B245" s="261"/>
      <c r="C245" s="18"/>
      <c r="D245" s="50"/>
    </row>
    <row r="246" spans="1:4" x14ac:dyDescent="0.3">
      <c r="A246" s="4"/>
      <c r="B246" s="261"/>
      <c r="C246" s="18"/>
      <c r="D246" s="50"/>
    </row>
    <row r="247" spans="1:4" x14ac:dyDescent="0.3">
      <c r="A247" s="4"/>
      <c r="B247" s="261"/>
      <c r="C247" s="18"/>
      <c r="D247" s="50"/>
    </row>
    <row r="248" spans="1:4" x14ac:dyDescent="0.3">
      <c r="A248" s="4"/>
      <c r="B248" s="261"/>
      <c r="C248" s="18"/>
      <c r="D248" s="50"/>
    </row>
    <row r="249" spans="1:4" x14ac:dyDescent="0.3">
      <c r="A249" s="4"/>
      <c r="B249" s="261"/>
      <c r="C249" s="18"/>
      <c r="D249" s="50"/>
    </row>
    <row r="250" spans="1:4" x14ac:dyDescent="0.3">
      <c r="A250" s="4"/>
      <c r="B250" s="261"/>
      <c r="C250" s="18"/>
      <c r="D250" s="50"/>
    </row>
    <row r="251" spans="1:4" x14ac:dyDescent="0.3">
      <c r="A251" s="4"/>
      <c r="B251" s="261"/>
      <c r="C251" s="18"/>
      <c r="D251" s="50"/>
    </row>
    <row r="252" spans="1:4" x14ac:dyDescent="0.3">
      <c r="A252" s="4"/>
      <c r="B252" s="261"/>
      <c r="C252" s="18"/>
      <c r="D252" s="50"/>
    </row>
    <row r="253" spans="1:4" x14ac:dyDescent="0.3">
      <c r="D253" s="50"/>
    </row>
    <row r="254" spans="1:4" x14ac:dyDescent="0.3">
      <c r="D254" s="50"/>
    </row>
    <row r="255" spans="1:4" x14ac:dyDescent="0.3">
      <c r="D255" s="50"/>
    </row>
    <row r="256" spans="1:4" x14ac:dyDescent="0.3">
      <c r="D256" s="50"/>
    </row>
    <row r="257" spans="4:4" x14ac:dyDescent="0.3">
      <c r="D257" s="50"/>
    </row>
    <row r="258" spans="4:4" x14ac:dyDescent="0.3">
      <c r="D258" s="50"/>
    </row>
    <row r="259" spans="4:4" x14ac:dyDescent="0.3">
      <c r="D259" s="50"/>
    </row>
    <row r="260" spans="4:4" x14ac:dyDescent="0.3">
      <c r="D260" s="50"/>
    </row>
    <row r="261" spans="4:4" x14ac:dyDescent="0.3">
      <c r="D261" s="50"/>
    </row>
    <row r="262" spans="4:4" x14ac:dyDescent="0.3">
      <c r="D262" s="50"/>
    </row>
    <row r="263" spans="4:4" x14ac:dyDescent="0.3">
      <c r="D263" s="50"/>
    </row>
    <row r="264" spans="4:4" x14ac:dyDescent="0.3">
      <c r="D264" s="50"/>
    </row>
    <row r="265" spans="4:4" x14ac:dyDescent="0.3">
      <c r="D265" s="50"/>
    </row>
    <row r="266" spans="4:4" x14ac:dyDescent="0.3">
      <c r="D266" s="50"/>
    </row>
    <row r="267" spans="4:4" x14ac:dyDescent="0.3">
      <c r="D267" s="50"/>
    </row>
    <row r="268" spans="4:4" x14ac:dyDescent="0.3">
      <c r="D268" s="50"/>
    </row>
    <row r="269" spans="4:4" x14ac:dyDescent="0.3">
      <c r="D269" s="50"/>
    </row>
    <row r="270" spans="4:4" x14ac:dyDescent="0.3">
      <c r="D270" s="50"/>
    </row>
    <row r="271" spans="4:4" x14ac:dyDescent="0.3">
      <c r="D271" s="50"/>
    </row>
    <row r="272" spans="4:4" x14ac:dyDescent="0.3">
      <c r="D272" s="50"/>
    </row>
    <row r="273" spans="4:4" x14ac:dyDescent="0.3">
      <c r="D273" s="50"/>
    </row>
    <row r="274" spans="4:4" x14ac:dyDescent="0.3">
      <c r="D274" s="50"/>
    </row>
    <row r="275" spans="4:4" x14ac:dyDescent="0.3">
      <c r="D275" s="50"/>
    </row>
    <row r="276" spans="4:4" x14ac:dyDescent="0.3">
      <c r="D276" s="50"/>
    </row>
    <row r="277" spans="4:4" x14ac:dyDescent="0.3">
      <c r="D277" s="50"/>
    </row>
    <row r="278" spans="4:4" x14ac:dyDescent="0.3">
      <c r="D278" s="50"/>
    </row>
    <row r="279" spans="4:4" x14ac:dyDescent="0.3">
      <c r="D279" s="50"/>
    </row>
    <row r="280" spans="4:4" x14ac:dyDescent="0.3">
      <c r="D280" s="50"/>
    </row>
    <row r="281" spans="4:4" x14ac:dyDescent="0.3">
      <c r="D281" s="50"/>
    </row>
    <row r="282" spans="4:4" x14ac:dyDescent="0.3">
      <c r="D282" s="50"/>
    </row>
    <row r="283" spans="4:4" x14ac:dyDescent="0.3">
      <c r="D283" s="50"/>
    </row>
    <row r="284" spans="4:4" x14ac:dyDescent="0.3">
      <c r="D284" s="50"/>
    </row>
    <row r="285" spans="4:4" x14ac:dyDescent="0.3">
      <c r="D285" s="50"/>
    </row>
    <row r="286" spans="4:4" x14ac:dyDescent="0.3">
      <c r="D286" s="50"/>
    </row>
    <row r="287" spans="4:4" x14ac:dyDescent="0.3">
      <c r="D287" s="50"/>
    </row>
    <row r="288" spans="4:4" x14ac:dyDescent="0.3">
      <c r="D288" s="50"/>
    </row>
    <row r="289" spans="4:4" x14ac:dyDescent="0.3">
      <c r="D289" s="50"/>
    </row>
    <row r="290" spans="4:4" x14ac:dyDescent="0.3">
      <c r="D290" s="50"/>
    </row>
    <row r="291" spans="4:4" x14ac:dyDescent="0.3">
      <c r="D291" s="50"/>
    </row>
    <row r="292" spans="4:4" x14ac:dyDescent="0.3">
      <c r="D292" s="50"/>
    </row>
    <row r="293" spans="4:4" x14ac:dyDescent="0.3">
      <c r="D293" s="50"/>
    </row>
    <row r="294" spans="4:4" x14ac:dyDescent="0.3">
      <c r="D294" s="50"/>
    </row>
    <row r="295" spans="4:4" x14ac:dyDescent="0.3">
      <c r="D295" s="50"/>
    </row>
    <row r="296" spans="4:4" x14ac:dyDescent="0.3">
      <c r="D296" s="50"/>
    </row>
    <row r="297" spans="4:4" x14ac:dyDescent="0.3">
      <c r="D297" s="50"/>
    </row>
    <row r="298" spans="4:4" x14ac:dyDescent="0.3">
      <c r="D298" s="50"/>
    </row>
    <row r="299" spans="4:4" x14ac:dyDescent="0.3">
      <c r="D299" s="50"/>
    </row>
    <row r="300" spans="4:4" x14ac:dyDescent="0.3">
      <c r="D300" s="50"/>
    </row>
    <row r="301" spans="4:4" x14ac:dyDescent="0.3">
      <c r="D301" s="50"/>
    </row>
    <row r="302" spans="4:4" x14ac:dyDescent="0.3">
      <c r="D302" s="50"/>
    </row>
    <row r="303" spans="4:4" x14ac:dyDescent="0.3">
      <c r="D303" s="50"/>
    </row>
    <row r="304" spans="4:4" x14ac:dyDescent="0.3">
      <c r="D304" s="50"/>
    </row>
    <row r="305" spans="4:4" x14ac:dyDescent="0.3">
      <c r="D305" s="50"/>
    </row>
    <row r="306" spans="4:4" x14ac:dyDescent="0.3">
      <c r="D306" s="50"/>
    </row>
    <row r="307" spans="4:4" x14ac:dyDescent="0.3">
      <c r="D307" s="50"/>
    </row>
    <row r="308" spans="4:4" x14ac:dyDescent="0.3">
      <c r="D308" s="50"/>
    </row>
    <row r="309" spans="4:4" x14ac:dyDescent="0.3">
      <c r="D309" s="50"/>
    </row>
    <row r="310" spans="4:4" x14ac:dyDescent="0.3">
      <c r="D310" s="50"/>
    </row>
    <row r="311" spans="4:4" x14ac:dyDescent="0.3">
      <c r="D311" s="50"/>
    </row>
    <row r="312" spans="4:4" x14ac:dyDescent="0.3">
      <c r="D312" s="50"/>
    </row>
    <row r="313" spans="4:4" x14ac:dyDescent="0.3">
      <c r="D313" s="50"/>
    </row>
    <row r="314" spans="4:4" x14ac:dyDescent="0.3">
      <c r="D314" s="50"/>
    </row>
    <row r="315" spans="4:4" x14ac:dyDescent="0.3">
      <c r="D315" s="50"/>
    </row>
    <row r="316" spans="4:4" x14ac:dyDescent="0.3">
      <c r="D316" s="50"/>
    </row>
    <row r="317" spans="4:4" x14ac:dyDescent="0.3">
      <c r="D317" s="50"/>
    </row>
    <row r="318" spans="4:4" x14ac:dyDescent="0.3">
      <c r="D318" s="50"/>
    </row>
    <row r="319" spans="4:4" x14ac:dyDescent="0.3">
      <c r="D319" s="50"/>
    </row>
    <row r="320" spans="4:4" x14ac:dyDescent="0.3">
      <c r="D320" s="50"/>
    </row>
    <row r="321" spans="4:4" x14ac:dyDescent="0.3">
      <c r="D321" s="50"/>
    </row>
    <row r="322" spans="4:4" x14ac:dyDescent="0.3">
      <c r="D322" s="50"/>
    </row>
    <row r="323" spans="4:4" x14ac:dyDescent="0.3">
      <c r="D323" s="50"/>
    </row>
    <row r="324" spans="4:4" x14ac:dyDescent="0.3">
      <c r="D324" s="50"/>
    </row>
    <row r="325" spans="4:4" x14ac:dyDescent="0.3">
      <c r="D325" s="50"/>
    </row>
    <row r="326" spans="4:4" x14ac:dyDescent="0.3">
      <c r="D326" s="50"/>
    </row>
    <row r="327" spans="4:4" x14ac:dyDescent="0.3">
      <c r="D327" s="50"/>
    </row>
    <row r="328" spans="4:4" x14ac:dyDescent="0.3">
      <c r="D328" s="50"/>
    </row>
    <row r="329" spans="4:4" x14ac:dyDescent="0.3">
      <c r="D329" s="50"/>
    </row>
    <row r="330" spans="4:4" x14ac:dyDescent="0.3">
      <c r="D330" s="50"/>
    </row>
    <row r="331" spans="4:4" x14ac:dyDescent="0.3">
      <c r="D331" s="50"/>
    </row>
    <row r="332" spans="4:4" x14ac:dyDescent="0.3">
      <c r="D332" s="50"/>
    </row>
    <row r="333" spans="4:4" x14ac:dyDescent="0.3">
      <c r="D333" s="50"/>
    </row>
    <row r="334" spans="4:4" x14ac:dyDescent="0.3">
      <c r="D334" s="50"/>
    </row>
    <row r="335" spans="4:4" x14ac:dyDescent="0.3">
      <c r="D335" s="50"/>
    </row>
    <row r="336" spans="4:4" x14ac:dyDescent="0.3">
      <c r="D336" s="50"/>
    </row>
    <row r="337" spans="4:4" x14ac:dyDescent="0.3">
      <c r="D337" s="50"/>
    </row>
    <row r="338" spans="4:4" x14ac:dyDescent="0.3">
      <c r="D338" s="50"/>
    </row>
    <row r="339" spans="4:4" x14ac:dyDescent="0.3">
      <c r="D339" s="50"/>
    </row>
    <row r="340" spans="4:4" x14ac:dyDescent="0.3">
      <c r="D340" s="50"/>
    </row>
    <row r="341" spans="4:4" x14ac:dyDescent="0.3">
      <c r="D341" s="50"/>
    </row>
    <row r="342" spans="4:4" x14ac:dyDescent="0.3">
      <c r="D342" s="50"/>
    </row>
    <row r="343" spans="4:4" x14ac:dyDescent="0.3">
      <c r="D343" s="50"/>
    </row>
    <row r="344" spans="4:4" x14ac:dyDescent="0.3">
      <c r="D344" s="50"/>
    </row>
    <row r="345" spans="4:4" x14ac:dyDescent="0.3">
      <c r="D345" s="50"/>
    </row>
    <row r="346" spans="4:4" x14ac:dyDescent="0.3">
      <c r="D346" s="50"/>
    </row>
    <row r="347" spans="4:4" x14ac:dyDescent="0.3">
      <c r="D347" s="50"/>
    </row>
    <row r="348" spans="4:4" x14ac:dyDescent="0.3">
      <c r="D348" s="50"/>
    </row>
    <row r="349" spans="4:4" x14ac:dyDescent="0.3">
      <c r="D349" s="50"/>
    </row>
    <row r="350" spans="4:4" x14ac:dyDescent="0.3">
      <c r="D350" s="50"/>
    </row>
    <row r="351" spans="4:4" x14ac:dyDescent="0.3">
      <c r="D351" s="50"/>
    </row>
    <row r="352" spans="4:4" x14ac:dyDescent="0.3">
      <c r="D352" s="50"/>
    </row>
    <row r="353" spans="4:4" x14ac:dyDescent="0.3">
      <c r="D353" s="50"/>
    </row>
    <row r="354" spans="4:4" x14ac:dyDescent="0.3">
      <c r="D354" s="50"/>
    </row>
    <row r="355" spans="4:4" x14ac:dyDescent="0.3">
      <c r="D355" s="50"/>
    </row>
    <row r="356" spans="4:4" x14ac:dyDescent="0.3">
      <c r="D356" s="50"/>
    </row>
    <row r="357" spans="4:4" x14ac:dyDescent="0.3">
      <c r="D357" s="50"/>
    </row>
    <row r="358" spans="4:4" x14ac:dyDescent="0.3">
      <c r="D358" s="50"/>
    </row>
    <row r="359" spans="4:4" x14ac:dyDescent="0.3">
      <c r="D359" s="50"/>
    </row>
    <row r="360" spans="4:4" x14ac:dyDescent="0.3">
      <c r="D360" s="50"/>
    </row>
    <row r="361" spans="4:4" x14ac:dyDescent="0.3">
      <c r="D361" s="50"/>
    </row>
    <row r="362" spans="4:4" x14ac:dyDescent="0.3">
      <c r="D362" s="50"/>
    </row>
    <row r="363" spans="4:4" x14ac:dyDescent="0.3">
      <c r="D363" s="50"/>
    </row>
    <row r="364" spans="4:4" x14ac:dyDescent="0.3">
      <c r="D364" s="50"/>
    </row>
    <row r="365" spans="4:4" x14ac:dyDescent="0.3">
      <c r="D365" s="50"/>
    </row>
    <row r="366" spans="4:4" x14ac:dyDescent="0.3">
      <c r="D366" s="50"/>
    </row>
    <row r="367" spans="4:4" x14ac:dyDescent="0.3">
      <c r="D367" s="50"/>
    </row>
    <row r="368" spans="4:4" x14ac:dyDescent="0.3">
      <c r="D368" s="50"/>
    </row>
    <row r="369" spans="4:4" x14ac:dyDescent="0.3">
      <c r="D369" s="50"/>
    </row>
    <row r="370" spans="4:4" x14ac:dyDescent="0.3">
      <c r="D370" s="50"/>
    </row>
    <row r="371" spans="4:4" x14ac:dyDescent="0.3">
      <c r="D371" s="50"/>
    </row>
    <row r="372" spans="4:4" x14ac:dyDescent="0.3">
      <c r="D372" s="50"/>
    </row>
    <row r="373" spans="4:4" x14ac:dyDescent="0.3">
      <c r="D373" s="50"/>
    </row>
    <row r="374" spans="4:4" x14ac:dyDescent="0.3">
      <c r="D374" s="50"/>
    </row>
    <row r="375" spans="4:4" x14ac:dyDescent="0.3">
      <c r="D375" s="50"/>
    </row>
    <row r="376" spans="4:4" x14ac:dyDescent="0.3">
      <c r="D376" s="50"/>
    </row>
    <row r="377" spans="4:4" x14ac:dyDescent="0.3">
      <c r="D377" s="50"/>
    </row>
    <row r="378" spans="4:4" x14ac:dyDescent="0.3">
      <c r="D378" s="50"/>
    </row>
    <row r="379" spans="4:4" x14ac:dyDescent="0.3">
      <c r="D379" s="50"/>
    </row>
    <row r="380" spans="4:4" x14ac:dyDescent="0.3">
      <c r="D380" s="50"/>
    </row>
    <row r="381" spans="4:4" x14ac:dyDescent="0.3">
      <c r="D381" s="50"/>
    </row>
    <row r="382" spans="4:4" x14ac:dyDescent="0.3">
      <c r="D382" s="50"/>
    </row>
    <row r="383" spans="4:4" x14ac:dyDescent="0.3">
      <c r="D383" s="50"/>
    </row>
    <row r="384" spans="4:4" x14ac:dyDescent="0.3">
      <c r="D384" s="50"/>
    </row>
    <row r="385" spans="4:4" x14ac:dyDescent="0.3">
      <c r="D385" s="50"/>
    </row>
    <row r="386" spans="4:4" x14ac:dyDescent="0.3">
      <c r="D386" s="50"/>
    </row>
    <row r="387" spans="4:4" x14ac:dyDescent="0.3">
      <c r="D387" s="50"/>
    </row>
    <row r="388" spans="4:4" x14ac:dyDescent="0.3">
      <c r="D388" s="50"/>
    </row>
    <row r="389" spans="4:4" x14ac:dyDescent="0.3">
      <c r="D389" s="50"/>
    </row>
    <row r="390" spans="4:4" x14ac:dyDescent="0.3">
      <c r="D390" s="50"/>
    </row>
    <row r="391" spans="4:4" x14ac:dyDescent="0.3">
      <c r="D391" s="50"/>
    </row>
    <row r="392" spans="4:4" x14ac:dyDescent="0.3">
      <c r="D392" s="50"/>
    </row>
    <row r="393" spans="4:4" x14ac:dyDescent="0.3">
      <c r="D393" s="50"/>
    </row>
    <row r="394" spans="4:4" x14ac:dyDescent="0.3">
      <c r="D394" s="50"/>
    </row>
    <row r="395" spans="4:4" x14ac:dyDescent="0.3">
      <c r="D395" s="50"/>
    </row>
    <row r="396" spans="4:4" x14ac:dyDescent="0.3">
      <c r="D396" s="50"/>
    </row>
    <row r="397" spans="4:4" x14ac:dyDescent="0.3">
      <c r="D397" s="50"/>
    </row>
    <row r="398" spans="4:4" x14ac:dyDescent="0.3">
      <c r="D398" s="50"/>
    </row>
    <row r="399" spans="4:4" x14ac:dyDescent="0.3">
      <c r="D399" s="50"/>
    </row>
    <row r="400" spans="4:4" x14ac:dyDescent="0.3">
      <c r="D400" s="50"/>
    </row>
    <row r="401" spans="4:4" x14ac:dyDescent="0.3">
      <c r="D401" s="50"/>
    </row>
    <row r="402" spans="4:4" x14ac:dyDescent="0.3">
      <c r="D402" s="50"/>
    </row>
    <row r="403" spans="4:4" x14ac:dyDescent="0.3">
      <c r="D403" s="50"/>
    </row>
    <row r="404" spans="4:4" x14ac:dyDescent="0.3">
      <c r="D404" s="50"/>
    </row>
    <row r="405" spans="4:4" x14ac:dyDescent="0.3">
      <c r="D405" s="50"/>
    </row>
    <row r="406" spans="4:4" x14ac:dyDescent="0.3">
      <c r="D406" s="50"/>
    </row>
    <row r="407" spans="4:4" x14ac:dyDescent="0.3">
      <c r="D407" s="50"/>
    </row>
    <row r="408" spans="4:4" x14ac:dyDescent="0.3">
      <c r="D408" s="50"/>
    </row>
    <row r="409" spans="4:4" x14ac:dyDescent="0.3">
      <c r="D409" s="50"/>
    </row>
    <row r="410" spans="4:4" x14ac:dyDescent="0.3">
      <c r="D410" s="50"/>
    </row>
    <row r="411" spans="4:4" x14ac:dyDescent="0.3">
      <c r="D411" s="50"/>
    </row>
    <row r="412" spans="4:4" x14ac:dyDescent="0.3">
      <c r="D412" s="50"/>
    </row>
    <row r="413" spans="4:4" x14ac:dyDescent="0.3">
      <c r="D413" s="50"/>
    </row>
    <row r="414" spans="4:4" x14ac:dyDescent="0.3">
      <c r="D414" s="50"/>
    </row>
    <row r="415" spans="4:4" x14ac:dyDescent="0.3">
      <c r="D415" s="50"/>
    </row>
    <row r="416" spans="4:4" x14ac:dyDescent="0.3">
      <c r="D416" s="50"/>
    </row>
    <row r="417" spans="4:4" x14ac:dyDescent="0.3">
      <c r="D417" s="50"/>
    </row>
    <row r="418" spans="4:4" x14ac:dyDescent="0.3">
      <c r="D418" s="50"/>
    </row>
    <row r="419" spans="4:4" x14ac:dyDescent="0.3">
      <c r="D419" s="50"/>
    </row>
    <row r="420" spans="4:4" x14ac:dyDescent="0.3">
      <c r="D420" s="50"/>
    </row>
    <row r="421" spans="4:4" x14ac:dyDescent="0.3">
      <c r="D421" s="50"/>
    </row>
    <row r="422" spans="4:4" x14ac:dyDescent="0.3">
      <c r="D422" s="50"/>
    </row>
    <row r="423" spans="4:4" x14ac:dyDescent="0.3">
      <c r="D423" s="50"/>
    </row>
    <row r="424" spans="4:4" x14ac:dyDescent="0.3">
      <c r="D424" s="50"/>
    </row>
    <row r="425" spans="4:4" x14ac:dyDescent="0.3">
      <c r="D425" s="50"/>
    </row>
    <row r="426" spans="4:4" x14ac:dyDescent="0.3">
      <c r="D426" s="50"/>
    </row>
    <row r="427" spans="4:4" x14ac:dyDescent="0.3">
      <c r="D427" s="50"/>
    </row>
    <row r="428" spans="4:4" x14ac:dyDescent="0.3">
      <c r="D428" s="50"/>
    </row>
    <row r="429" spans="4:4" x14ac:dyDescent="0.3">
      <c r="D429" s="50"/>
    </row>
    <row r="430" spans="4:4" x14ac:dyDescent="0.3">
      <c r="D430" s="50"/>
    </row>
    <row r="431" spans="4:4" x14ac:dyDescent="0.3">
      <c r="D431" s="50"/>
    </row>
    <row r="432" spans="4:4" x14ac:dyDescent="0.3">
      <c r="D432" s="50"/>
    </row>
    <row r="433" spans="4:4" x14ac:dyDescent="0.3">
      <c r="D433" s="50"/>
    </row>
    <row r="434" spans="4:4" x14ac:dyDescent="0.3">
      <c r="D434" s="50"/>
    </row>
    <row r="435" spans="4:4" x14ac:dyDescent="0.3">
      <c r="D435" s="50"/>
    </row>
    <row r="436" spans="4:4" x14ac:dyDescent="0.3">
      <c r="D436" s="50"/>
    </row>
    <row r="437" spans="4:4" x14ac:dyDescent="0.3">
      <c r="D437" s="50"/>
    </row>
    <row r="438" spans="4:4" x14ac:dyDescent="0.3">
      <c r="D438" s="50"/>
    </row>
    <row r="439" spans="4:4" x14ac:dyDescent="0.3">
      <c r="D439" s="50"/>
    </row>
    <row r="440" spans="4:4" x14ac:dyDescent="0.3">
      <c r="D440" s="50"/>
    </row>
    <row r="441" spans="4:4" x14ac:dyDescent="0.3">
      <c r="D441" s="50"/>
    </row>
    <row r="442" spans="4:4" x14ac:dyDescent="0.3">
      <c r="D442" s="50"/>
    </row>
    <row r="443" spans="4:4" x14ac:dyDescent="0.3">
      <c r="D443" s="50"/>
    </row>
    <row r="444" spans="4:4" x14ac:dyDescent="0.3">
      <c r="D444" s="50"/>
    </row>
    <row r="445" spans="4:4" x14ac:dyDescent="0.3">
      <c r="D445" s="50"/>
    </row>
    <row r="446" spans="4:4" x14ac:dyDescent="0.3">
      <c r="D446" s="50"/>
    </row>
    <row r="447" spans="4:4" x14ac:dyDescent="0.3">
      <c r="D447" s="50"/>
    </row>
    <row r="448" spans="4:4" x14ac:dyDescent="0.3">
      <c r="D448" s="50"/>
    </row>
    <row r="449" spans="4:4" x14ac:dyDescent="0.3">
      <c r="D449" s="50"/>
    </row>
    <row r="450" spans="4:4" x14ac:dyDescent="0.3">
      <c r="D450" s="50"/>
    </row>
    <row r="451" spans="4:4" x14ac:dyDescent="0.3">
      <c r="D451" s="50"/>
    </row>
    <row r="452" spans="4:4" x14ac:dyDescent="0.3">
      <c r="D452" s="50"/>
    </row>
    <row r="453" spans="4:4" x14ac:dyDescent="0.3">
      <c r="D453" s="50"/>
    </row>
    <row r="454" spans="4:4" x14ac:dyDescent="0.3">
      <c r="D454" s="50"/>
    </row>
    <row r="455" spans="4:4" x14ac:dyDescent="0.3">
      <c r="D455" s="50"/>
    </row>
    <row r="456" spans="4:4" x14ac:dyDescent="0.3">
      <c r="D456" s="50"/>
    </row>
    <row r="457" spans="4:4" x14ac:dyDescent="0.3">
      <c r="D457" s="50"/>
    </row>
    <row r="458" spans="4:4" x14ac:dyDescent="0.3">
      <c r="D458" s="50"/>
    </row>
    <row r="459" spans="4:4" x14ac:dyDescent="0.3">
      <c r="D459" s="50"/>
    </row>
    <row r="460" spans="4:4" x14ac:dyDescent="0.3">
      <c r="D460" s="50"/>
    </row>
    <row r="461" spans="4:4" x14ac:dyDescent="0.3">
      <c r="D461" s="50"/>
    </row>
    <row r="462" spans="4:4" x14ac:dyDescent="0.3">
      <c r="D462" s="50"/>
    </row>
    <row r="463" spans="4:4" x14ac:dyDescent="0.3">
      <c r="D463" s="50"/>
    </row>
    <row r="464" spans="4:4" x14ac:dyDescent="0.3">
      <c r="D464" s="50"/>
    </row>
    <row r="465" spans="4:4" x14ac:dyDescent="0.3">
      <c r="D465" s="50"/>
    </row>
    <row r="466" spans="4:4" x14ac:dyDescent="0.3">
      <c r="D466" s="50"/>
    </row>
    <row r="467" spans="4:4" x14ac:dyDescent="0.3">
      <c r="D467" s="50"/>
    </row>
    <row r="468" spans="4:4" x14ac:dyDescent="0.3">
      <c r="D468" s="50"/>
    </row>
    <row r="469" spans="4:4" x14ac:dyDescent="0.3">
      <c r="D469" s="50"/>
    </row>
    <row r="470" spans="4:4" x14ac:dyDescent="0.3">
      <c r="D470" s="50"/>
    </row>
    <row r="471" spans="4:4" x14ac:dyDescent="0.3">
      <c r="D471" s="50"/>
    </row>
    <row r="472" spans="4:4" x14ac:dyDescent="0.3">
      <c r="D472" s="50"/>
    </row>
    <row r="473" spans="4:4" x14ac:dyDescent="0.3">
      <c r="D473" s="50"/>
    </row>
    <row r="474" spans="4:4" x14ac:dyDescent="0.3">
      <c r="D474" s="50"/>
    </row>
    <row r="475" spans="4:4" x14ac:dyDescent="0.3">
      <c r="D475" s="50"/>
    </row>
    <row r="476" spans="4:4" x14ac:dyDescent="0.3">
      <c r="D476" s="50"/>
    </row>
    <row r="477" spans="4:4" x14ac:dyDescent="0.3">
      <c r="D477" s="50"/>
    </row>
    <row r="478" spans="4:4" x14ac:dyDescent="0.3">
      <c r="D478" s="50"/>
    </row>
    <row r="479" spans="4:4" x14ac:dyDescent="0.3">
      <c r="D479" s="50"/>
    </row>
    <row r="480" spans="4:4" x14ac:dyDescent="0.3">
      <c r="D480" s="50"/>
    </row>
    <row r="481" spans="4:4" x14ac:dyDescent="0.3">
      <c r="D481" s="50"/>
    </row>
    <row r="482" spans="4:4" x14ac:dyDescent="0.3">
      <c r="D482" s="50"/>
    </row>
    <row r="483" spans="4:4" x14ac:dyDescent="0.3">
      <c r="D483" s="50"/>
    </row>
    <row r="484" spans="4:4" x14ac:dyDescent="0.3">
      <c r="D484" s="50"/>
    </row>
    <row r="485" spans="4:4" x14ac:dyDescent="0.3">
      <c r="D485" s="50"/>
    </row>
    <row r="486" spans="4:4" x14ac:dyDescent="0.3">
      <c r="D486" s="50"/>
    </row>
    <row r="487" spans="4:4" x14ac:dyDescent="0.3">
      <c r="D487" s="50"/>
    </row>
    <row r="488" spans="4:4" x14ac:dyDescent="0.3">
      <c r="D488" s="50"/>
    </row>
    <row r="489" spans="4:4" x14ac:dyDescent="0.3">
      <c r="D489" s="50"/>
    </row>
    <row r="490" spans="4:4" x14ac:dyDescent="0.3">
      <c r="D490" s="50"/>
    </row>
    <row r="491" spans="4:4" x14ac:dyDescent="0.3">
      <c r="D491" s="50"/>
    </row>
    <row r="492" spans="4:4" x14ac:dyDescent="0.3">
      <c r="D492" s="50"/>
    </row>
    <row r="493" spans="4:4" x14ac:dyDescent="0.3">
      <c r="D493" s="50"/>
    </row>
    <row r="494" spans="4:4" x14ac:dyDescent="0.3">
      <c r="D494" s="50"/>
    </row>
    <row r="495" spans="4:4" x14ac:dyDescent="0.3">
      <c r="D495" s="50"/>
    </row>
    <row r="496" spans="4:4" x14ac:dyDescent="0.3">
      <c r="D496" s="50"/>
    </row>
    <row r="497" spans="4:4" x14ac:dyDescent="0.3">
      <c r="D497" s="50"/>
    </row>
    <row r="498" spans="4:4" x14ac:dyDescent="0.3">
      <c r="D498" s="50"/>
    </row>
    <row r="499" spans="4:4" x14ac:dyDescent="0.3">
      <c r="D499" s="50"/>
    </row>
    <row r="500" spans="4:4" x14ac:dyDescent="0.3">
      <c r="D500" s="50"/>
    </row>
    <row r="501" spans="4:4" x14ac:dyDescent="0.3">
      <c r="D501" s="50"/>
    </row>
    <row r="502" spans="4:4" x14ac:dyDescent="0.3">
      <c r="D502" s="50"/>
    </row>
    <row r="503" spans="4:4" x14ac:dyDescent="0.3">
      <c r="D503" s="50"/>
    </row>
    <row r="504" spans="4:4" x14ac:dyDescent="0.3">
      <c r="D504" s="50"/>
    </row>
    <row r="505" spans="4:4" x14ac:dyDescent="0.3">
      <c r="D505" s="50"/>
    </row>
    <row r="506" spans="4:4" x14ac:dyDescent="0.3">
      <c r="D506" s="50"/>
    </row>
    <row r="507" spans="4:4" x14ac:dyDescent="0.3">
      <c r="D507" s="50"/>
    </row>
    <row r="508" spans="4:4" x14ac:dyDescent="0.3">
      <c r="D508" s="50"/>
    </row>
    <row r="509" spans="4:4" x14ac:dyDescent="0.3">
      <c r="D509" s="50"/>
    </row>
    <row r="510" spans="4:4" x14ac:dyDescent="0.3">
      <c r="D510" s="50"/>
    </row>
    <row r="511" spans="4:4" x14ac:dyDescent="0.3">
      <c r="D511" s="50"/>
    </row>
    <row r="512" spans="4:4" x14ac:dyDescent="0.3">
      <c r="D512" s="50"/>
    </row>
    <row r="513" spans="4:4" x14ac:dyDescent="0.3">
      <c r="D513" s="50"/>
    </row>
    <row r="514" spans="4:4" x14ac:dyDescent="0.3">
      <c r="D514" s="50"/>
    </row>
    <row r="515" spans="4:4" x14ac:dyDescent="0.3">
      <c r="D515" s="50"/>
    </row>
    <row r="516" spans="4:4" x14ac:dyDescent="0.3">
      <c r="D516" s="50"/>
    </row>
    <row r="517" spans="4:4" x14ac:dyDescent="0.3">
      <c r="D517" s="50"/>
    </row>
    <row r="518" spans="4:4" x14ac:dyDescent="0.3">
      <c r="D518" s="50"/>
    </row>
    <row r="519" spans="4:4" x14ac:dyDescent="0.3">
      <c r="D519" s="50"/>
    </row>
    <row r="520" spans="4:4" x14ac:dyDescent="0.3">
      <c r="D520" s="50"/>
    </row>
    <row r="521" spans="4:4" x14ac:dyDescent="0.3">
      <c r="D521" s="50"/>
    </row>
    <row r="522" spans="4:4" x14ac:dyDescent="0.3">
      <c r="D522" s="50"/>
    </row>
    <row r="523" spans="4:4" x14ac:dyDescent="0.3">
      <c r="D523" s="50"/>
    </row>
    <row r="524" spans="4:4" x14ac:dyDescent="0.3">
      <c r="D524" s="50"/>
    </row>
    <row r="525" spans="4:4" x14ac:dyDescent="0.3">
      <c r="D525" s="50"/>
    </row>
    <row r="526" spans="4:4" x14ac:dyDescent="0.3">
      <c r="D526" s="50"/>
    </row>
    <row r="527" spans="4:4" x14ac:dyDescent="0.3">
      <c r="D527" s="50"/>
    </row>
    <row r="528" spans="4:4" x14ac:dyDescent="0.3">
      <c r="D528" s="50"/>
    </row>
    <row r="529" spans="4:4" x14ac:dyDescent="0.3">
      <c r="D529" s="50"/>
    </row>
    <row r="530" spans="4:4" x14ac:dyDescent="0.3">
      <c r="D530" s="50"/>
    </row>
    <row r="531" spans="4:4" x14ac:dyDescent="0.3">
      <c r="D531" s="50"/>
    </row>
    <row r="532" spans="4:4" x14ac:dyDescent="0.3">
      <c r="D532" s="50"/>
    </row>
    <row r="533" spans="4:4" x14ac:dyDescent="0.3">
      <c r="D533" s="50"/>
    </row>
    <row r="534" spans="4:4" x14ac:dyDescent="0.3">
      <c r="D534" s="50"/>
    </row>
    <row r="535" spans="4:4" x14ac:dyDescent="0.3">
      <c r="D535" s="50"/>
    </row>
    <row r="536" spans="4:4" x14ac:dyDescent="0.3">
      <c r="D536" s="50"/>
    </row>
    <row r="537" spans="4:4" x14ac:dyDescent="0.3">
      <c r="D537" s="50"/>
    </row>
    <row r="538" spans="4:4" x14ac:dyDescent="0.3">
      <c r="D538" s="50"/>
    </row>
    <row r="539" spans="4:4" x14ac:dyDescent="0.3">
      <c r="D539" s="50"/>
    </row>
    <row r="540" spans="4:4" x14ac:dyDescent="0.3">
      <c r="D540" s="50"/>
    </row>
    <row r="541" spans="4:4" x14ac:dyDescent="0.3">
      <c r="D541" s="50"/>
    </row>
    <row r="542" spans="4:4" x14ac:dyDescent="0.3">
      <c r="D542" s="50"/>
    </row>
    <row r="543" spans="4:4" x14ac:dyDescent="0.3">
      <c r="D543" s="50"/>
    </row>
    <row r="544" spans="4:4" x14ac:dyDescent="0.3">
      <c r="D544" s="50"/>
    </row>
    <row r="545" spans="4:4" x14ac:dyDescent="0.3">
      <c r="D545" s="50"/>
    </row>
    <row r="546" spans="4:4" x14ac:dyDescent="0.3">
      <c r="D546" s="50"/>
    </row>
    <row r="547" spans="4:4" x14ac:dyDescent="0.3">
      <c r="D547" s="50"/>
    </row>
    <row r="548" spans="4:4" x14ac:dyDescent="0.3">
      <c r="D548" s="50"/>
    </row>
    <row r="549" spans="4:4" x14ac:dyDescent="0.3">
      <c r="D549" s="50"/>
    </row>
    <row r="550" spans="4:4" x14ac:dyDescent="0.3">
      <c r="D550" s="50"/>
    </row>
    <row r="551" spans="4:4" x14ac:dyDescent="0.3">
      <c r="D551" s="50"/>
    </row>
    <row r="552" spans="4:4" x14ac:dyDescent="0.3">
      <c r="D552" s="50"/>
    </row>
    <row r="553" spans="4:4" x14ac:dyDescent="0.3">
      <c r="D553" s="50"/>
    </row>
    <row r="554" spans="4:4" x14ac:dyDescent="0.3">
      <c r="D554" s="50"/>
    </row>
  </sheetData>
  <sheetProtection formatCells="0" formatColumns="0" formatRows="0"/>
  <conditionalFormatting sqref="G31">
    <cfRule type="cellIs" dxfId="11" priority="93" stopIfTrue="1" operator="notEqual">
      <formula>0</formula>
    </cfRule>
  </conditionalFormatting>
  <conditionalFormatting sqref="G32">
    <cfRule type="cellIs" dxfId="10" priority="92" stopIfTrue="1" operator="notEqual">
      <formula>0</formula>
    </cfRule>
  </conditionalFormatting>
  <conditionalFormatting sqref="G47">
    <cfRule type="cellIs" dxfId="9" priority="91" stopIfTrue="1" operator="notEqual">
      <formula>0</formula>
    </cfRule>
  </conditionalFormatting>
  <conditionalFormatting sqref="G20">
    <cfRule type="cellIs" dxfId="8" priority="73" stopIfTrue="1" operator="notEqual">
      <formula>0</formula>
    </cfRule>
  </conditionalFormatting>
  <conditionalFormatting sqref="G7">
    <cfRule type="containsText" dxfId="7" priority="71" stopIfTrue="1" operator="containsText" text="Included in error count">
      <formula>NOT(ISERROR(SEARCH("Included in error count",G7)))</formula>
    </cfRule>
    <cfRule type="cellIs" dxfId="6" priority="72" stopIfTrue="1" operator="equal">
      <formula>1</formula>
    </cfRule>
  </conditionalFormatting>
  <conditionalFormatting sqref="G38:G39">
    <cfRule type="containsText" dxfId="5" priority="69" stopIfTrue="1" operator="containsText" text="Included in error count">
      <formula>NOT(ISERROR(SEARCH("Included in error count",G38)))</formula>
    </cfRule>
    <cfRule type="cellIs" dxfId="4" priority="70"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pageSetUpPr fitToPage="1"/>
  </sheetPr>
  <dimension ref="A1:CC10"/>
  <sheetViews>
    <sheetView showGridLines="0" zoomScale="70" zoomScaleNormal="70" workbookViewId="0">
      <selection activeCell="H27" sqref="H27"/>
    </sheetView>
  </sheetViews>
  <sheetFormatPr defaultColWidth="9.109375" defaultRowHeight="14.4" x14ac:dyDescent="0.3"/>
  <cols>
    <col min="1" max="1" width="7.6640625" style="374" customWidth="1"/>
    <col min="2" max="2" width="44.5546875" style="374" customWidth="1"/>
    <col min="3" max="3" width="17.109375" style="374" customWidth="1"/>
    <col min="4" max="4" width="19" style="374" customWidth="1"/>
    <col min="5" max="5" width="19.109375" style="374" customWidth="1"/>
    <col min="6" max="6" width="15.109375" style="374" customWidth="1"/>
    <col min="7" max="7" width="16.109375" style="374" customWidth="1"/>
    <col min="8" max="8" width="77.5546875" style="374" customWidth="1"/>
    <col min="9" max="9" width="91" style="375" customWidth="1"/>
    <col min="10" max="10" width="46.109375" style="375" customWidth="1"/>
    <col min="11" max="11" width="9.109375" style="464" hidden="1" customWidth="1"/>
    <col min="12" max="12" width="36.88671875" style="455" hidden="1" customWidth="1"/>
    <col min="13" max="14" width="15.6640625" style="455" hidden="1" customWidth="1"/>
    <col min="15" max="15" width="56.33203125" style="455" customWidth="1"/>
    <col min="16" max="16" width="11.109375" style="456" customWidth="1"/>
    <col min="17" max="18" width="9.109375" style="457" customWidth="1"/>
    <col min="19" max="59" width="9.109375" style="457"/>
    <col min="60" max="16384" width="9.109375" style="374"/>
  </cols>
  <sheetData>
    <row r="1" spans="1:81" ht="40.5" customHeight="1" thickBot="1" x14ac:dyDescent="0.35">
      <c r="A1" s="431"/>
      <c r="B1" s="639" t="s">
        <v>602</v>
      </c>
      <c r="C1" s="639"/>
      <c r="D1" s="639"/>
      <c r="E1" s="639"/>
      <c r="F1" s="639"/>
      <c r="G1" s="639"/>
      <c r="H1" s="640"/>
      <c r="I1" s="637"/>
      <c r="J1" s="638"/>
      <c r="K1" s="454"/>
    </row>
    <row r="2" spans="1:81" ht="72" customHeight="1" thickBot="1" x14ac:dyDescent="0.35">
      <c r="A2" s="432"/>
      <c r="B2" s="641" t="s">
        <v>603</v>
      </c>
      <c r="C2" s="642"/>
      <c r="D2" s="642"/>
      <c r="E2" s="642"/>
      <c r="F2" s="642"/>
      <c r="G2" s="642"/>
      <c r="H2" s="643"/>
      <c r="I2" s="656" t="s">
        <v>604</v>
      </c>
      <c r="J2" s="658" t="s">
        <v>639</v>
      </c>
      <c r="K2" s="458"/>
    </row>
    <row r="3" spans="1:81" ht="15" customHeight="1" thickBot="1" x14ac:dyDescent="0.35">
      <c r="A3" s="433"/>
      <c r="B3" s="434"/>
      <c r="C3" s="435"/>
      <c r="D3" s="435"/>
      <c r="E3" s="435"/>
      <c r="F3" s="435"/>
      <c r="G3" s="436"/>
      <c r="H3" s="453"/>
      <c r="I3" s="657"/>
      <c r="J3" s="659"/>
      <c r="K3" s="458"/>
    </row>
    <row r="4" spans="1:81" ht="21.75" customHeight="1" thickBot="1" x14ac:dyDescent="0.35">
      <c r="A4" s="437"/>
      <c r="B4" s="438" t="s">
        <v>317</v>
      </c>
      <c r="C4" s="644" t="str">
        <f>'Unit Data from Audit Worksheet'!D2</f>
        <v>Select Unit Name from Drop Down List</v>
      </c>
      <c r="D4" s="645"/>
      <c r="E4" s="646"/>
      <c r="F4" s="647" t="s">
        <v>605</v>
      </c>
      <c r="G4" s="648"/>
      <c r="H4" s="651" t="s">
        <v>638</v>
      </c>
      <c r="I4" s="657"/>
      <c r="J4" s="659"/>
      <c r="K4" s="459"/>
      <c r="L4" s="460"/>
    </row>
    <row r="5" spans="1:81" ht="21.6" thickBot="1" x14ac:dyDescent="0.35">
      <c r="A5" s="439"/>
      <c r="B5" s="440" t="s">
        <v>309</v>
      </c>
      <c r="C5" s="653" t="e">
        <f>'Unit Data from Audit Worksheet'!D3</f>
        <v>#N/A</v>
      </c>
      <c r="D5" s="654"/>
      <c r="E5" s="655"/>
      <c r="F5" s="649"/>
      <c r="G5" s="650"/>
      <c r="H5" s="652"/>
      <c r="I5" s="657"/>
      <c r="J5" s="659"/>
      <c r="K5" s="461"/>
      <c r="L5" s="462" t="s">
        <v>313</v>
      </c>
    </row>
    <row r="6" spans="1:81" s="126" customFormat="1" ht="18.600000000000001" thickBot="1" x14ac:dyDescent="0.35">
      <c r="A6" s="383"/>
      <c r="B6" s="631" t="s">
        <v>378</v>
      </c>
      <c r="C6" s="631"/>
      <c r="D6" s="631"/>
      <c r="E6" s="377">
        <v>2022</v>
      </c>
      <c r="F6" s="444" t="s">
        <v>379</v>
      </c>
      <c r="G6" s="445"/>
      <c r="H6" s="376"/>
      <c r="I6" s="382"/>
      <c r="J6" s="376"/>
      <c r="K6" s="461"/>
      <c r="L6" s="455"/>
      <c r="M6" s="455"/>
      <c r="N6" s="455"/>
      <c r="O6" s="455"/>
      <c r="P6" s="456"/>
      <c r="Q6" s="457"/>
      <c r="R6" s="457"/>
      <c r="S6" s="457"/>
      <c r="T6" s="457"/>
      <c r="U6" s="457"/>
      <c r="V6" s="457"/>
      <c r="W6" s="457"/>
      <c r="X6" s="457"/>
      <c r="Y6" s="457"/>
      <c r="Z6" s="457"/>
      <c r="AA6" s="457"/>
      <c r="AB6" s="457"/>
      <c r="AC6" s="457"/>
      <c r="AD6" s="457"/>
      <c r="AE6" s="457"/>
      <c r="AF6" s="457"/>
      <c r="AG6" s="457"/>
      <c r="AH6" s="457"/>
      <c r="AI6" s="457"/>
      <c r="AJ6" s="457"/>
      <c r="AK6" s="457"/>
      <c r="AL6" s="457"/>
      <c r="AM6" s="457"/>
      <c r="AN6" s="457"/>
      <c r="AO6" s="457"/>
      <c r="AP6" s="457"/>
      <c r="AQ6" s="457"/>
      <c r="AR6" s="457"/>
      <c r="AS6" s="457"/>
      <c r="AT6" s="457"/>
      <c r="AU6" s="457"/>
      <c r="AV6" s="457"/>
      <c r="AW6" s="457"/>
      <c r="AX6" s="457"/>
      <c r="AY6" s="457"/>
      <c r="AZ6" s="457"/>
      <c r="BA6" s="457"/>
      <c r="BB6" s="457"/>
      <c r="BC6" s="457"/>
      <c r="BD6" s="457"/>
      <c r="BE6" s="457"/>
      <c r="BF6" s="457"/>
      <c r="BG6" s="457"/>
      <c r="BH6" s="374"/>
      <c r="BI6" s="374"/>
      <c r="BJ6" s="374"/>
      <c r="BK6" s="374"/>
      <c r="BL6" s="374"/>
      <c r="BM6" s="374"/>
      <c r="BN6" s="374"/>
      <c r="BO6" s="374"/>
      <c r="BP6" s="374"/>
      <c r="BQ6" s="374"/>
      <c r="BR6" s="374"/>
      <c r="BS6" s="374"/>
      <c r="BT6" s="374"/>
      <c r="BU6" s="374"/>
      <c r="BV6" s="374"/>
      <c r="BW6" s="374"/>
      <c r="BX6" s="374"/>
      <c r="BY6" s="374"/>
      <c r="BZ6" s="374"/>
      <c r="CA6" s="374"/>
      <c r="CB6" s="374"/>
      <c r="CC6" s="374"/>
    </row>
    <row r="7" spans="1:81" s="126" customFormat="1" ht="92.25" customHeight="1" thickBot="1" x14ac:dyDescent="0.35">
      <c r="A7" s="446" t="s">
        <v>606</v>
      </c>
      <c r="B7" s="633" t="s">
        <v>609</v>
      </c>
      <c r="C7" s="636"/>
      <c r="D7" s="636"/>
      <c r="E7" s="442" t="str">
        <f>IF(Import!L74=1,"Yes",IF(Import!L74=2,"No","This question must be answered.  See cell C21 on TD"))</f>
        <v>This question must be answered.  See cell C21 on TD</v>
      </c>
      <c r="F7" s="518" t="s">
        <v>383</v>
      </c>
      <c r="G7" s="442" t="str">
        <f>IF(E7="No","Late",E7)</f>
        <v>This question must be answered.  See cell C21 on TD</v>
      </c>
      <c r="H7" s="381" t="s">
        <v>380</v>
      </c>
      <c r="I7" s="443" t="s">
        <v>610</v>
      </c>
      <c r="J7" s="447"/>
      <c r="K7" s="461"/>
      <c r="L7" s="455"/>
      <c r="M7" s="455"/>
      <c r="N7" s="455"/>
      <c r="O7" s="455"/>
      <c r="P7" s="456"/>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374"/>
      <c r="BI7" s="374"/>
      <c r="BJ7" s="374"/>
      <c r="BK7" s="374"/>
      <c r="BL7" s="374"/>
      <c r="BM7" s="374"/>
      <c r="BN7" s="374"/>
      <c r="BO7" s="374"/>
      <c r="BP7" s="374"/>
      <c r="BQ7" s="374"/>
      <c r="BR7" s="374"/>
      <c r="BS7" s="374"/>
      <c r="BT7" s="374"/>
      <c r="BU7" s="374"/>
      <c r="BV7" s="374"/>
      <c r="BW7" s="374"/>
      <c r="BX7" s="374"/>
      <c r="BY7" s="374"/>
      <c r="BZ7" s="374"/>
      <c r="CA7" s="374"/>
      <c r="CB7" s="374"/>
      <c r="CC7" s="374"/>
    </row>
    <row r="8" spans="1:81" s="126" customFormat="1" ht="61.5" customHeight="1" thickBot="1" x14ac:dyDescent="0.35">
      <c r="A8" s="441" t="s">
        <v>607</v>
      </c>
      <c r="B8" s="632" t="s">
        <v>611</v>
      </c>
      <c r="C8" s="632"/>
      <c r="D8" s="633"/>
      <c r="E8" s="442" t="str">
        <f>IF(AND(Import!L67=2,AND(Import!L71&lt;=0,Import!L72&lt;=0)),"No","Yes")</f>
        <v>Yes</v>
      </c>
      <c r="F8" s="448"/>
      <c r="G8" s="442" t="str">
        <f>E8</f>
        <v>Yes</v>
      </c>
      <c r="H8" s="380" t="s">
        <v>612</v>
      </c>
      <c r="I8" s="449" t="s">
        <v>640</v>
      </c>
      <c r="J8" s="447"/>
      <c r="K8" s="461"/>
      <c r="L8" s="455" t="e">
        <f>IF(Import!L105=1,1,0)</f>
        <v>#N/A</v>
      </c>
      <c r="M8" s="455"/>
      <c r="N8" s="455"/>
      <c r="O8" s="455"/>
      <c r="P8" s="456"/>
      <c r="Q8" s="457"/>
      <c r="R8" s="457"/>
      <c r="S8" s="457"/>
      <c r="T8" s="457"/>
      <c r="U8" s="457"/>
      <c r="V8" s="457"/>
      <c r="W8" s="457"/>
      <c r="X8" s="457"/>
      <c r="Y8" s="457"/>
      <c r="Z8" s="457"/>
      <c r="AA8" s="457"/>
      <c r="AB8" s="457"/>
      <c r="AC8" s="457"/>
      <c r="AD8" s="457"/>
      <c r="AE8" s="457"/>
      <c r="AF8" s="457"/>
      <c r="AG8" s="457"/>
      <c r="AH8" s="457"/>
      <c r="AI8" s="457"/>
      <c r="AJ8" s="457"/>
      <c r="AK8" s="457"/>
      <c r="AL8" s="457"/>
      <c r="AM8" s="457"/>
      <c r="AN8" s="457"/>
      <c r="AO8" s="457"/>
      <c r="AP8" s="457"/>
      <c r="AQ8" s="457"/>
      <c r="AR8" s="457"/>
      <c r="AS8" s="457"/>
      <c r="AT8" s="457"/>
      <c r="AU8" s="457"/>
      <c r="AV8" s="457"/>
      <c r="AW8" s="457"/>
      <c r="AX8" s="457"/>
      <c r="AY8" s="457"/>
      <c r="AZ8" s="457"/>
      <c r="BA8" s="457"/>
      <c r="BB8" s="457"/>
      <c r="BC8" s="457"/>
      <c r="BD8" s="457"/>
      <c r="BE8" s="457"/>
      <c r="BF8" s="457"/>
      <c r="BG8" s="457"/>
      <c r="BH8" s="374"/>
      <c r="BI8" s="374"/>
      <c r="BJ8" s="374"/>
      <c r="BK8" s="374"/>
      <c r="BL8" s="374"/>
      <c r="BM8" s="374"/>
      <c r="BN8" s="374"/>
      <c r="BO8" s="374"/>
      <c r="BP8" s="374"/>
      <c r="BQ8" s="374"/>
      <c r="BR8" s="374"/>
      <c r="BS8" s="374"/>
      <c r="BT8" s="374"/>
      <c r="BU8" s="374"/>
      <c r="BV8" s="374"/>
      <c r="BW8" s="374"/>
      <c r="BX8" s="374"/>
      <c r="BY8" s="374"/>
      <c r="BZ8" s="374"/>
      <c r="CA8" s="374"/>
      <c r="CB8" s="374"/>
      <c r="CC8" s="374"/>
    </row>
    <row r="9" spans="1:81" s="126" customFormat="1" ht="99.75" customHeight="1" thickBot="1" x14ac:dyDescent="0.35">
      <c r="A9" s="441" t="s">
        <v>608</v>
      </c>
      <c r="B9" s="634" t="s">
        <v>931</v>
      </c>
      <c r="C9" s="635"/>
      <c r="D9" s="635"/>
      <c r="E9" s="450" t="str">
        <f>IF(Import!L73&gt;0,"Yes","No")</f>
        <v>No</v>
      </c>
      <c r="F9" s="448"/>
      <c r="G9" s="442" t="str">
        <f>E9</f>
        <v>No</v>
      </c>
      <c r="H9" s="380" t="s">
        <v>381</v>
      </c>
      <c r="I9" s="443" t="s">
        <v>932</v>
      </c>
      <c r="J9" s="447"/>
      <c r="K9" s="461"/>
      <c r="L9" s="455">
        <f>IF(Import!L113=1,1,0)</f>
        <v>0</v>
      </c>
      <c r="M9" s="463"/>
      <c r="N9" s="455"/>
      <c r="O9" s="455"/>
      <c r="P9" s="456"/>
      <c r="Q9" s="457"/>
      <c r="R9" s="457"/>
      <c r="S9" s="457"/>
      <c r="T9" s="457"/>
      <c r="U9" s="457"/>
      <c r="V9" s="457"/>
      <c r="W9" s="457"/>
      <c r="X9" s="457"/>
      <c r="Y9" s="457"/>
      <c r="Z9" s="457"/>
      <c r="AA9" s="457"/>
      <c r="AB9" s="457"/>
      <c r="AC9" s="457"/>
      <c r="AD9" s="457"/>
      <c r="AE9" s="457"/>
      <c r="AF9" s="457"/>
      <c r="AG9" s="457"/>
      <c r="AH9" s="457"/>
      <c r="AI9" s="457"/>
      <c r="AJ9" s="457"/>
      <c r="AK9" s="457"/>
      <c r="AL9" s="457"/>
      <c r="AM9" s="457"/>
      <c r="AN9" s="457"/>
      <c r="AO9" s="457"/>
      <c r="AP9" s="457"/>
      <c r="AQ9" s="457"/>
      <c r="AR9" s="457"/>
      <c r="AS9" s="457"/>
      <c r="AT9" s="457"/>
      <c r="AU9" s="457"/>
      <c r="AV9" s="457"/>
      <c r="AW9" s="457"/>
      <c r="AX9" s="457"/>
      <c r="AY9" s="457"/>
      <c r="AZ9" s="457"/>
      <c r="BA9" s="457"/>
      <c r="BB9" s="457"/>
      <c r="BC9" s="457"/>
      <c r="BD9" s="457"/>
      <c r="BE9" s="457"/>
      <c r="BF9" s="457"/>
      <c r="BG9" s="457"/>
      <c r="BH9" s="374"/>
      <c r="BI9" s="374"/>
      <c r="BJ9" s="374"/>
      <c r="BK9" s="374"/>
      <c r="BL9" s="374"/>
      <c r="BM9" s="374"/>
      <c r="BN9" s="374"/>
      <c r="BO9" s="374"/>
      <c r="BP9" s="374"/>
      <c r="BQ9" s="374"/>
      <c r="BR9" s="374"/>
      <c r="BS9" s="374"/>
      <c r="BT9" s="374"/>
      <c r="BU9" s="374"/>
      <c r="BV9" s="374"/>
      <c r="BW9" s="374"/>
      <c r="BX9" s="374"/>
      <c r="BY9" s="374"/>
      <c r="BZ9" s="374"/>
      <c r="CA9" s="374"/>
      <c r="CB9" s="374"/>
      <c r="CC9" s="374"/>
    </row>
    <row r="10" spans="1:81" s="375" customFormat="1" x14ac:dyDescent="0.3">
      <c r="A10" s="451"/>
      <c r="B10" s="378"/>
      <c r="C10" s="378"/>
      <c r="D10" s="378"/>
      <c r="E10" s="378"/>
      <c r="F10" s="378"/>
      <c r="G10" s="378"/>
      <c r="H10" s="378"/>
      <c r="I10" s="379"/>
      <c r="J10" s="379"/>
      <c r="K10" s="464"/>
      <c r="L10" s="455"/>
      <c r="M10" s="455"/>
      <c r="N10" s="455"/>
      <c r="O10" s="455"/>
      <c r="P10" s="456"/>
      <c r="Q10" s="457"/>
      <c r="R10" s="457"/>
      <c r="S10" s="457"/>
      <c r="T10" s="457"/>
      <c r="U10" s="457"/>
      <c r="V10" s="457"/>
      <c r="W10" s="457"/>
      <c r="X10" s="457"/>
      <c r="Y10" s="457"/>
      <c r="Z10" s="457"/>
      <c r="AA10" s="457"/>
      <c r="AB10" s="457"/>
      <c r="AC10" s="457"/>
      <c r="AD10" s="457"/>
      <c r="AE10" s="457"/>
      <c r="AF10" s="457"/>
      <c r="AG10" s="457"/>
      <c r="AH10" s="457"/>
      <c r="AI10" s="457"/>
      <c r="AJ10" s="457"/>
      <c r="AK10" s="457"/>
      <c r="AL10" s="457"/>
      <c r="AM10" s="457"/>
      <c r="AN10" s="457"/>
      <c r="AO10" s="457"/>
      <c r="AP10" s="457"/>
      <c r="AQ10" s="457"/>
      <c r="AR10" s="457"/>
      <c r="AS10" s="457"/>
      <c r="AT10" s="457"/>
      <c r="AU10" s="457"/>
      <c r="AV10" s="457"/>
      <c r="AW10" s="457"/>
      <c r="AX10" s="457"/>
      <c r="AY10" s="457"/>
      <c r="AZ10" s="457"/>
      <c r="BA10" s="457"/>
      <c r="BB10" s="457"/>
      <c r="BC10" s="457"/>
      <c r="BD10" s="457"/>
      <c r="BE10" s="457"/>
      <c r="BF10" s="457"/>
      <c r="BG10" s="457"/>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row>
  </sheetData>
  <mergeCells count="13">
    <mergeCell ref="B6:D6"/>
    <mergeCell ref="B8:D8"/>
    <mergeCell ref="B9:D9"/>
    <mergeCell ref="B7:D7"/>
    <mergeCell ref="I1:J1"/>
    <mergeCell ref="B1:H1"/>
    <mergeCell ref="B2:H2"/>
    <mergeCell ref="C4:E4"/>
    <mergeCell ref="F4:G5"/>
    <mergeCell ref="H4:H5"/>
    <mergeCell ref="C5:E5"/>
    <mergeCell ref="I2:I5"/>
    <mergeCell ref="J2:J5"/>
  </mergeCells>
  <conditionalFormatting sqref="G7">
    <cfRule type="cellIs" dxfId="3" priority="25" operator="equal">
      <formula>"Late"</formula>
    </cfRule>
  </conditionalFormatting>
  <conditionalFormatting sqref="G8">
    <cfRule type="cellIs" dxfId="2" priority="22" operator="equal">
      <formula>"Yes"</formula>
    </cfRule>
  </conditionalFormatting>
  <conditionalFormatting sqref="E7 G7">
    <cfRule type="containsText" dxfId="1" priority="6" operator="containsText" text="This question must be answered">
      <formula>NOT(ISERROR(SEARCH("This question must be answered",E7)))</formula>
    </cfRule>
  </conditionalFormatting>
  <conditionalFormatting sqref="G9">
    <cfRule type="cellIs" dxfId="0" priority="2" operator="equal">
      <formula>"Yes"</formula>
    </cfRule>
  </conditionalFormatting>
  <pageMargins left="0.25" right="0.25" top="0.05" bottom="0.25" header="0.3" footer="0.25"/>
  <pageSetup scale="61" fitToHeight="0" orientation="landscape" r:id="rId1"/>
  <headerFooter>
    <oddFooter>&amp;C&amp;12&amp;P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0F64-99EF-4746-A2E2-01BEA6FF95CC}">
  <dimension ref="A2:K43"/>
  <sheetViews>
    <sheetView workbookViewId="0">
      <selection activeCell="J12" sqref="J12"/>
    </sheetView>
  </sheetViews>
  <sheetFormatPr defaultColWidth="9.109375" defaultRowHeight="14.4" x14ac:dyDescent="0.3"/>
  <cols>
    <col min="1" max="1" width="4.77734375" style="126" customWidth="1"/>
    <col min="2" max="2" width="77.21875" style="126" customWidth="1"/>
    <col min="3" max="3" width="20.21875" style="126" customWidth="1"/>
    <col min="4" max="4" width="3.6640625" style="126" customWidth="1"/>
    <col min="5" max="5" width="20.21875" style="126" customWidth="1"/>
    <col min="6" max="6" width="6.21875" style="126" customWidth="1"/>
    <col min="7" max="7" width="17.33203125" style="126" customWidth="1"/>
    <col min="8" max="8" width="34.77734375" style="126" customWidth="1"/>
    <col min="9" max="9" width="17.109375" style="103" customWidth="1"/>
    <col min="10" max="10" width="21.109375" style="126" customWidth="1"/>
    <col min="11" max="11" width="18.33203125" style="126" customWidth="1"/>
    <col min="12" max="12" width="19.88671875" style="126" customWidth="1"/>
    <col min="13" max="13" width="17.77734375" style="126" customWidth="1"/>
    <col min="14" max="16384" width="9.109375" style="126"/>
  </cols>
  <sheetData>
    <row r="2" spans="1:11" ht="14.4" customHeight="1" x14ac:dyDescent="0.3">
      <c r="B2" s="660" t="s">
        <v>964</v>
      </c>
      <c r="C2" s="660"/>
      <c r="D2" s="660"/>
      <c r="E2" s="660"/>
      <c r="F2" s="559"/>
      <c r="G2" s="560"/>
    </row>
    <row r="4" spans="1:11" ht="15.6" x14ac:dyDescent="0.3">
      <c r="A4" s="560"/>
      <c r="B4" s="561" t="str">
        <f>'Unit Data from Audit Worksheet'!D2</f>
        <v>Select Unit Name from Drop Down List</v>
      </c>
      <c r="C4" s="562">
        <f>'Unit Data from Audit Worksheet'!F5</f>
        <v>2022</v>
      </c>
      <c r="E4" s="563">
        <f>'Unit Data from Audit Worksheet'!F5</f>
        <v>2022</v>
      </c>
    </row>
    <row r="5" spans="1:11" ht="27.6" x14ac:dyDescent="0.4">
      <c r="A5" s="564"/>
      <c r="B5" s="565" t="s">
        <v>965</v>
      </c>
      <c r="C5" s="566" t="s">
        <v>966</v>
      </c>
      <c r="D5" s="564"/>
      <c r="E5" s="567" t="s">
        <v>967</v>
      </c>
      <c r="G5" s="103"/>
      <c r="I5" s="126"/>
    </row>
    <row r="6" spans="1:11" x14ac:dyDescent="0.3">
      <c r="A6" s="560"/>
      <c r="B6" s="568" t="s">
        <v>968</v>
      </c>
      <c r="C6" s="569"/>
      <c r="D6" s="569"/>
      <c r="E6" s="569"/>
      <c r="G6" s="103"/>
      <c r="I6" s="126"/>
    </row>
    <row r="7" spans="1:11" x14ac:dyDescent="0.3">
      <c r="A7" s="560"/>
      <c r="B7" s="570" t="s">
        <v>969</v>
      </c>
      <c r="C7" s="593">
        <f>Import!L35</f>
        <v>0</v>
      </c>
      <c r="D7" s="571"/>
      <c r="E7" s="593">
        <f>C7</f>
        <v>0</v>
      </c>
      <c r="G7" s="572">
        <v>506</v>
      </c>
      <c r="H7" s="573" t="s">
        <v>97</v>
      </c>
      <c r="I7" s="126"/>
    </row>
    <row r="8" spans="1:11" x14ac:dyDescent="0.3">
      <c r="A8" s="560"/>
      <c r="B8" s="570" t="s">
        <v>970</v>
      </c>
      <c r="C8" s="594">
        <f>Import!L36</f>
        <v>0</v>
      </c>
      <c r="D8" s="574"/>
      <c r="E8" s="574"/>
      <c r="G8" s="572">
        <v>536</v>
      </c>
      <c r="H8" s="573" t="s">
        <v>98</v>
      </c>
      <c r="I8" s="126"/>
    </row>
    <row r="9" spans="1:11" x14ac:dyDescent="0.3">
      <c r="A9" s="560"/>
      <c r="B9" s="570" t="s">
        <v>971</v>
      </c>
      <c r="C9" s="595">
        <f>Import!L40</f>
        <v>0</v>
      </c>
      <c r="D9" s="574"/>
      <c r="E9" s="595">
        <f>C9</f>
        <v>0</v>
      </c>
      <c r="G9" s="572">
        <v>4</v>
      </c>
      <c r="H9" s="573" t="s">
        <v>48</v>
      </c>
      <c r="I9" s="126"/>
    </row>
    <row r="10" spans="1:11" x14ac:dyDescent="0.3">
      <c r="A10" s="560"/>
      <c r="B10" s="570" t="s">
        <v>972</v>
      </c>
      <c r="C10" s="596"/>
      <c r="D10" s="574"/>
      <c r="E10" s="595">
        <f>C10</f>
        <v>0</v>
      </c>
      <c r="G10" s="572">
        <v>6</v>
      </c>
      <c r="H10" s="573" t="s">
        <v>157</v>
      </c>
      <c r="I10" s="126"/>
    </row>
    <row r="11" spans="1:11" x14ac:dyDescent="0.3">
      <c r="A11" s="560"/>
      <c r="B11" s="570" t="s">
        <v>973</v>
      </c>
      <c r="C11" s="597">
        <f>Import!L41</f>
        <v>0</v>
      </c>
      <c r="D11" s="575"/>
      <c r="E11" s="595">
        <f>C11</f>
        <v>0</v>
      </c>
      <c r="G11" s="572">
        <v>5</v>
      </c>
      <c r="H11" s="573" t="s">
        <v>49</v>
      </c>
      <c r="I11" s="126"/>
    </row>
    <row r="12" spans="1:11" x14ac:dyDescent="0.3">
      <c r="A12" s="576"/>
      <c r="B12" s="570" t="s">
        <v>974</v>
      </c>
      <c r="C12" s="598">
        <f>C7+C8-SUM(C9:C11)</f>
        <v>0</v>
      </c>
      <c r="E12" s="598">
        <f>E7-SUM(E9:E11)</f>
        <v>0</v>
      </c>
      <c r="G12" s="572" t="s">
        <v>975</v>
      </c>
      <c r="H12" s="577" t="s">
        <v>1000</v>
      </c>
      <c r="I12" s="573" t="s">
        <v>1002</v>
      </c>
      <c r="J12" s="577" t="s">
        <v>1003</v>
      </c>
      <c r="K12" s="578"/>
    </row>
    <row r="13" spans="1:11" x14ac:dyDescent="0.3">
      <c r="A13" s="560"/>
      <c r="B13" s="560"/>
      <c r="C13" s="569"/>
      <c r="D13" s="569"/>
      <c r="E13" s="569"/>
      <c r="G13" s="572"/>
      <c r="H13" s="573"/>
      <c r="I13" s="126"/>
    </row>
    <row r="14" spans="1:11" x14ac:dyDescent="0.3">
      <c r="A14" s="560"/>
      <c r="B14" s="570" t="s">
        <v>976</v>
      </c>
      <c r="C14" s="599">
        <f>Import!L47</f>
        <v>0</v>
      </c>
      <c r="D14" s="569"/>
      <c r="E14" s="569"/>
      <c r="G14" s="572">
        <v>9</v>
      </c>
      <c r="H14" s="573" t="s">
        <v>103</v>
      </c>
      <c r="I14" s="126"/>
    </row>
    <row r="15" spans="1:11" x14ac:dyDescent="0.3">
      <c r="A15" s="560"/>
      <c r="B15" s="570" t="s">
        <v>977</v>
      </c>
      <c r="C15" s="600">
        <f>C14-C12</f>
        <v>0</v>
      </c>
      <c r="D15" s="569"/>
      <c r="E15" s="569"/>
      <c r="G15" s="572" t="s">
        <v>975</v>
      </c>
      <c r="H15" s="577" t="s">
        <v>998</v>
      </c>
      <c r="I15" s="579"/>
    </row>
    <row r="16" spans="1:11" x14ac:dyDescent="0.3">
      <c r="A16" s="560"/>
      <c r="B16" s="580" t="s">
        <v>978</v>
      </c>
      <c r="C16" s="569"/>
      <c r="D16" s="569"/>
      <c r="E16" s="569"/>
      <c r="G16" s="572"/>
      <c r="H16" s="573"/>
      <c r="I16" s="126"/>
    </row>
    <row r="17" spans="1:9" x14ac:dyDescent="0.3">
      <c r="A17" s="581" t="s">
        <v>979</v>
      </c>
      <c r="B17" s="570" t="s">
        <v>980</v>
      </c>
      <c r="C17" s="600">
        <f>Import!L44</f>
        <v>0</v>
      </c>
      <c r="D17" s="569"/>
      <c r="E17" s="569"/>
      <c r="G17" s="572">
        <v>7</v>
      </c>
      <c r="H17" s="573" t="s">
        <v>101</v>
      </c>
      <c r="I17" s="126"/>
    </row>
    <row r="18" spans="1:9" ht="15" thickBot="1" x14ac:dyDescent="0.35">
      <c r="B18" s="570" t="s">
        <v>981</v>
      </c>
      <c r="C18" s="601">
        <f>(C15-SUM(C17:C17))</f>
        <v>0</v>
      </c>
      <c r="D18" s="569"/>
      <c r="E18" s="569"/>
      <c r="G18" s="572" t="s">
        <v>975</v>
      </c>
      <c r="H18" s="577" t="s">
        <v>1001</v>
      </c>
      <c r="I18" s="126"/>
    </row>
    <row r="19" spans="1:9" ht="15" thickTop="1" x14ac:dyDescent="0.3">
      <c r="B19" s="560"/>
      <c r="C19" s="569"/>
      <c r="D19" s="569"/>
      <c r="E19" s="569"/>
      <c r="G19" s="572"/>
      <c r="H19" s="573"/>
      <c r="I19" s="126"/>
    </row>
    <row r="20" spans="1:9" ht="15" thickBot="1" x14ac:dyDescent="0.35">
      <c r="B20" s="570" t="s">
        <v>982</v>
      </c>
      <c r="C20" s="602">
        <f>Import!L43</f>
        <v>0</v>
      </c>
      <c r="D20" s="569"/>
      <c r="E20" s="569"/>
      <c r="G20" s="572">
        <v>391</v>
      </c>
      <c r="H20" s="573" t="s">
        <v>100</v>
      </c>
      <c r="I20" s="126"/>
    </row>
    <row r="21" spans="1:9" ht="15.6" thickTop="1" thickBot="1" x14ac:dyDescent="0.35">
      <c r="B21" s="582"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603">
        <f>ABS(C18-C20)</f>
        <v>0</v>
      </c>
      <c r="D21" s="569"/>
      <c r="E21" s="569"/>
      <c r="G21" s="103"/>
      <c r="I21" s="126"/>
    </row>
    <row r="22" spans="1:9" ht="42" customHeight="1" thickTop="1" x14ac:dyDescent="0.3">
      <c r="B22" s="583" t="str">
        <f>IF(C18&gt;C20,"Since Restricted-Stabilization by State Statute was understated, verfiy that the unit did not appropriate fund balance in excess of legal amount available in row 12 above.","")</f>
        <v/>
      </c>
      <c r="C22" s="583"/>
      <c r="D22" s="583"/>
      <c r="E22" s="583"/>
      <c r="F22" s="569"/>
      <c r="G22" s="569"/>
    </row>
    <row r="23" spans="1:9" x14ac:dyDescent="0.3">
      <c r="B23" s="580" t="s">
        <v>983</v>
      </c>
      <c r="C23" s="569"/>
      <c r="D23" s="569"/>
      <c r="E23" s="584" t="s">
        <v>984</v>
      </c>
      <c r="G23" s="103"/>
      <c r="I23" s="126"/>
    </row>
    <row r="24" spans="1:9" x14ac:dyDescent="0.3">
      <c r="B24" s="580"/>
      <c r="C24" s="566" t="s">
        <v>985</v>
      </c>
      <c r="D24" s="569"/>
      <c r="E24" s="566" t="s">
        <v>986</v>
      </c>
      <c r="G24" s="103"/>
      <c r="I24" s="126"/>
    </row>
    <row r="25" spans="1:9" x14ac:dyDescent="0.3">
      <c r="B25" s="568" t="s">
        <v>987</v>
      </c>
      <c r="C25" s="569"/>
      <c r="D25" s="569"/>
      <c r="E25" s="569"/>
      <c r="G25" s="103"/>
      <c r="I25" s="126"/>
    </row>
    <row r="26" spans="1:9" x14ac:dyDescent="0.3">
      <c r="B26" s="570" t="s">
        <v>988</v>
      </c>
      <c r="C26" s="593">
        <f>Import!L50</f>
        <v>0</v>
      </c>
      <c r="D26" s="571"/>
      <c r="E26" s="593">
        <f>C26</f>
        <v>0</v>
      </c>
      <c r="G26" s="585">
        <v>532</v>
      </c>
      <c r="H26" s="586" t="s">
        <v>107</v>
      </c>
      <c r="I26" s="126"/>
    </row>
    <row r="27" spans="1:9" x14ac:dyDescent="0.3">
      <c r="B27" s="568" t="s">
        <v>989</v>
      </c>
      <c r="C27" s="569"/>
      <c r="D27" s="569"/>
      <c r="E27" s="569"/>
      <c r="G27" s="103"/>
      <c r="H27" s="573"/>
      <c r="I27" s="126"/>
    </row>
    <row r="28" spans="1:9" x14ac:dyDescent="0.3">
      <c r="B28" s="570" t="s">
        <v>990</v>
      </c>
      <c r="C28" s="594">
        <f>Import!L52</f>
        <v>0</v>
      </c>
      <c r="D28" s="574"/>
      <c r="E28" s="594">
        <f>C28</f>
        <v>0</v>
      </c>
      <c r="G28" s="585">
        <v>20</v>
      </c>
      <c r="H28" s="573" t="s">
        <v>109</v>
      </c>
      <c r="I28" s="126"/>
    </row>
    <row r="29" spans="1:9" ht="41.4" x14ac:dyDescent="0.3">
      <c r="B29" s="570" t="s">
        <v>991</v>
      </c>
      <c r="C29" s="594"/>
      <c r="D29" s="574"/>
      <c r="E29" s="594">
        <f>C29</f>
        <v>0</v>
      </c>
      <c r="G29" s="585">
        <v>509</v>
      </c>
      <c r="H29" s="587" t="s">
        <v>992</v>
      </c>
      <c r="I29" s="126"/>
    </row>
    <row r="30" spans="1:9" x14ac:dyDescent="0.3">
      <c r="B30" s="570" t="s">
        <v>993</v>
      </c>
      <c r="C30" s="594">
        <f>Import!L53</f>
        <v>0</v>
      </c>
      <c r="D30" s="574"/>
      <c r="E30" s="594">
        <f>C30</f>
        <v>0</v>
      </c>
      <c r="G30" s="585">
        <v>533</v>
      </c>
      <c r="H30" s="573" t="s">
        <v>108</v>
      </c>
      <c r="I30" s="126"/>
    </row>
    <row r="31" spans="1:9" ht="41.4" x14ac:dyDescent="0.3">
      <c r="B31" s="570" t="s">
        <v>994</v>
      </c>
      <c r="C31" s="594"/>
      <c r="D31" s="574"/>
      <c r="E31" s="594">
        <f>C31</f>
        <v>0</v>
      </c>
      <c r="G31" s="585">
        <v>508</v>
      </c>
      <c r="H31" s="587" t="s">
        <v>995</v>
      </c>
      <c r="I31" s="126"/>
    </row>
    <row r="32" spans="1:9" ht="15" thickBot="1" x14ac:dyDescent="0.35">
      <c r="B32" s="588" t="s">
        <v>996</v>
      </c>
      <c r="C32" s="604">
        <f>SUM(C26:C28)-C30</f>
        <v>0</v>
      </c>
      <c r="D32" s="571"/>
      <c r="E32" s="604">
        <f>SUM(E26:E28)-E30</f>
        <v>0</v>
      </c>
      <c r="G32" s="572" t="s">
        <v>975</v>
      </c>
      <c r="H32" s="578" t="s">
        <v>999</v>
      </c>
      <c r="I32" s="126"/>
    </row>
    <row r="33" spans="1:9" ht="15" thickTop="1" x14ac:dyDescent="0.3">
      <c r="B33" s="569"/>
      <c r="C33" s="569"/>
      <c r="D33" s="569"/>
      <c r="E33" s="569"/>
      <c r="G33" s="103"/>
      <c r="I33" s="126"/>
    </row>
    <row r="34" spans="1:9" ht="15" thickBot="1" x14ac:dyDescent="0.35">
      <c r="B34" s="588" t="s">
        <v>997</v>
      </c>
      <c r="C34" s="589" t="e">
        <f>C12/C32</f>
        <v>#DIV/0!</v>
      </c>
      <c r="D34" s="569"/>
      <c r="E34" s="589" t="e">
        <f>E12/E32</f>
        <v>#DIV/0!</v>
      </c>
      <c r="G34" s="103"/>
      <c r="I34" s="126"/>
    </row>
    <row r="35" spans="1:9" ht="15" thickTop="1" x14ac:dyDescent="0.3">
      <c r="C35" s="569"/>
      <c r="D35" s="569"/>
      <c r="E35" s="569"/>
      <c r="G35" s="103"/>
      <c r="I35" s="126"/>
    </row>
    <row r="36" spans="1:9" ht="15.6" x14ac:dyDescent="0.3">
      <c r="A36" s="590"/>
    </row>
    <row r="38" spans="1:9" x14ac:dyDescent="0.3">
      <c r="E38" s="591"/>
    </row>
    <row r="39" spans="1:9" x14ac:dyDescent="0.3">
      <c r="E39" s="592"/>
    </row>
    <row r="40" spans="1:9" x14ac:dyDescent="0.3">
      <c r="E40" s="592"/>
    </row>
    <row r="41" spans="1:9" x14ac:dyDescent="0.3">
      <c r="E41" s="592"/>
    </row>
    <row r="42" spans="1:9" x14ac:dyDescent="0.3">
      <c r="E42" s="592"/>
    </row>
    <row r="43" spans="1:9" x14ac:dyDescent="0.3">
      <c r="E43" s="592"/>
    </row>
  </sheetData>
  <sheetProtection algorithmName="SHA-512" hashValue="l9I3NzOUKyRrU2dhq7qDPktBGzeffCcXdrrr95/BCJYmlI1mDHHdH1AUfRbdWx0jm81flnMOh385YLM9cFhLqA==" saltValue="t1OIaNf0RS7P5xoJuCqDEg==" spinCount="100000" sheet="1" objects="1" scenarios="1"/>
  <mergeCells count="1">
    <mergeCell ref="B2:E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B454D-3766-4F5B-A3F6-BB97B0C950F6}">
  <dimension ref="A1:R72"/>
  <sheetViews>
    <sheetView workbookViewId="0">
      <selection activeCell="C1" sqref="C1"/>
    </sheetView>
  </sheetViews>
  <sheetFormatPr defaultRowHeight="14.4" x14ac:dyDescent="0.3"/>
  <cols>
    <col min="4" max="18" width="20.77734375" customWidth="1"/>
  </cols>
  <sheetData>
    <row r="1" spans="1:18" x14ac:dyDescent="0.3">
      <c r="D1" t="s">
        <v>641</v>
      </c>
      <c r="E1" t="s">
        <v>642</v>
      </c>
      <c r="F1" t="s">
        <v>643</v>
      </c>
      <c r="G1" t="s">
        <v>644</v>
      </c>
      <c r="H1" t="s">
        <v>645</v>
      </c>
      <c r="I1" t="s">
        <v>646</v>
      </c>
      <c r="J1" t="s">
        <v>647</v>
      </c>
      <c r="K1" t="s">
        <v>648</v>
      </c>
      <c r="L1" t="s">
        <v>649</v>
      </c>
      <c r="M1" t="s">
        <v>650</v>
      </c>
      <c r="N1" t="s">
        <v>651</v>
      </c>
      <c r="O1" t="s">
        <v>652</v>
      </c>
      <c r="P1" t="s">
        <v>653</v>
      </c>
      <c r="Q1" t="s">
        <v>654</v>
      </c>
      <c r="R1" t="s">
        <v>655</v>
      </c>
    </row>
    <row r="2" spans="1:18" x14ac:dyDescent="0.3">
      <c r="D2">
        <v>571300</v>
      </c>
      <c r="E2">
        <v>571301</v>
      </c>
      <c r="F2">
        <v>571302</v>
      </c>
      <c r="G2">
        <v>571303</v>
      </c>
      <c r="H2">
        <v>572177</v>
      </c>
      <c r="I2">
        <v>571304</v>
      </c>
      <c r="J2">
        <v>571305</v>
      </c>
      <c r="K2">
        <v>571306</v>
      </c>
      <c r="L2">
        <v>571307</v>
      </c>
      <c r="M2">
        <v>571309</v>
      </c>
      <c r="N2">
        <v>571310</v>
      </c>
      <c r="O2">
        <v>571311</v>
      </c>
      <c r="P2">
        <v>571313</v>
      </c>
      <c r="Q2">
        <v>571315</v>
      </c>
      <c r="R2">
        <v>571316</v>
      </c>
    </row>
    <row r="3" spans="1:18" x14ac:dyDescent="0.3">
      <c r="A3">
        <v>333</v>
      </c>
      <c r="D3">
        <v>1770485</v>
      </c>
      <c r="E3">
        <v>1084117</v>
      </c>
      <c r="F3">
        <v>136425</v>
      </c>
      <c r="G3">
        <v>735399</v>
      </c>
      <c r="H3">
        <v>1027874</v>
      </c>
      <c r="I3">
        <v>13261559</v>
      </c>
      <c r="J3">
        <v>1617815</v>
      </c>
      <c r="K3">
        <v>99402</v>
      </c>
      <c r="L3">
        <v>2003479</v>
      </c>
      <c r="M3">
        <v>126924</v>
      </c>
      <c r="N3">
        <v>1548054</v>
      </c>
      <c r="O3">
        <v>1173696</v>
      </c>
      <c r="P3">
        <v>363081</v>
      </c>
      <c r="Q3">
        <v>732587</v>
      </c>
      <c r="R3">
        <v>364615</v>
      </c>
    </row>
    <row r="4" spans="1:18" x14ac:dyDescent="0.3">
      <c r="A4">
        <v>500</v>
      </c>
      <c r="D4">
        <v>103588</v>
      </c>
      <c r="E4">
        <v>26457</v>
      </c>
      <c r="F4">
        <v>1385997</v>
      </c>
      <c r="G4">
        <v>0</v>
      </c>
      <c r="H4">
        <v>0</v>
      </c>
      <c r="I4">
        <v>21782631</v>
      </c>
      <c r="J4">
        <v>49114</v>
      </c>
      <c r="K4">
        <v>49617</v>
      </c>
      <c r="L4">
        <v>0</v>
      </c>
      <c r="M4">
        <v>1246461</v>
      </c>
      <c r="N4">
        <v>0</v>
      </c>
      <c r="O4">
        <v>0</v>
      </c>
      <c r="P4">
        <v>156889</v>
      </c>
      <c r="Q4">
        <v>53597</v>
      </c>
      <c r="R4">
        <v>0</v>
      </c>
    </row>
    <row r="5" spans="1:18" x14ac:dyDescent="0.3">
      <c r="A5">
        <v>385</v>
      </c>
      <c r="D5">
        <v>2522183</v>
      </c>
      <c r="E5">
        <v>1956448</v>
      </c>
      <c r="F5">
        <v>1665944</v>
      </c>
      <c r="G5">
        <v>1483845</v>
      </c>
      <c r="H5">
        <v>1398457</v>
      </c>
      <c r="I5">
        <v>174995017</v>
      </c>
      <c r="J5">
        <v>3173312</v>
      </c>
      <c r="K5">
        <v>281337</v>
      </c>
      <c r="L5">
        <v>3750927</v>
      </c>
      <c r="M5">
        <v>2240531</v>
      </c>
      <c r="N5">
        <v>4919065</v>
      </c>
      <c r="O5">
        <v>2333592</v>
      </c>
      <c r="P5">
        <v>965098</v>
      </c>
      <c r="Q5">
        <v>1225187</v>
      </c>
      <c r="R5">
        <v>747519</v>
      </c>
    </row>
    <row r="6" spans="1:18" x14ac:dyDescent="0.3">
      <c r="A6">
        <v>575</v>
      </c>
      <c r="D6">
        <v>0</v>
      </c>
      <c r="E6">
        <v>0</v>
      </c>
      <c r="F6">
        <v>0</v>
      </c>
      <c r="G6">
        <v>0</v>
      </c>
      <c r="H6">
        <v>0</v>
      </c>
      <c r="I6">
        <v>0</v>
      </c>
      <c r="J6">
        <v>0</v>
      </c>
      <c r="K6">
        <v>0</v>
      </c>
      <c r="L6">
        <v>0</v>
      </c>
      <c r="M6">
        <v>0</v>
      </c>
      <c r="N6">
        <v>0</v>
      </c>
      <c r="O6">
        <v>0</v>
      </c>
      <c r="P6">
        <v>0</v>
      </c>
      <c r="Q6">
        <v>0</v>
      </c>
      <c r="R6">
        <v>0</v>
      </c>
    </row>
    <row r="7" spans="1:18" x14ac:dyDescent="0.3">
      <c r="A7">
        <v>576</v>
      </c>
      <c r="D7">
        <v>0</v>
      </c>
      <c r="E7">
        <v>0</v>
      </c>
      <c r="F7">
        <v>0</v>
      </c>
      <c r="G7">
        <v>0</v>
      </c>
      <c r="H7">
        <v>0</v>
      </c>
      <c r="I7">
        <v>0</v>
      </c>
      <c r="J7">
        <v>0</v>
      </c>
      <c r="K7">
        <v>0</v>
      </c>
      <c r="L7">
        <v>0</v>
      </c>
      <c r="M7">
        <v>0</v>
      </c>
      <c r="N7">
        <v>0</v>
      </c>
      <c r="O7">
        <v>0</v>
      </c>
      <c r="P7">
        <v>0</v>
      </c>
      <c r="Q7">
        <v>0</v>
      </c>
      <c r="R7">
        <v>0</v>
      </c>
    </row>
    <row r="8" spans="1:18" x14ac:dyDescent="0.3">
      <c r="A8">
        <v>626</v>
      </c>
      <c r="D8">
        <v>0</v>
      </c>
      <c r="E8">
        <v>42910</v>
      </c>
      <c r="F8">
        <v>264259</v>
      </c>
      <c r="G8">
        <v>2184</v>
      </c>
      <c r="H8">
        <v>212597</v>
      </c>
      <c r="I8">
        <v>8011782</v>
      </c>
      <c r="J8">
        <v>130615</v>
      </c>
      <c r="K8">
        <v>9977</v>
      </c>
      <c r="L8">
        <v>215025</v>
      </c>
      <c r="M8">
        <v>9087</v>
      </c>
      <c r="N8">
        <v>37307</v>
      </c>
      <c r="O8">
        <v>97875</v>
      </c>
      <c r="P8">
        <v>8687</v>
      </c>
      <c r="Q8">
        <v>7563</v>
      </c>
      <c r="R8">
        <v>7216</v>
      </c>
    </row>
    <row r="9" spans="1:18" x14ac:dyDescent="0.3">
      <c r="A9">
        <v>627</v>
      </c>
      <c r="D9">
        <v>0</v>
      </c>
      <c r="E9">
        <v>0</v>
      </c>
      <c r="F9">
        <v>0</v>
      </c>
      <c r="G9">
        <v>0</v>
      </c>
      <c r="H9">
        <v>0</v>
      </c>
      <c r="I9">
        <v>0</v>
      </c>
      <c r="J9">
        <v>0</v>
      </c>
      <c r="K9">
        <v>0</v>
      </c>
      <c r="L9">
        <v>0</v>
      </c>
      <c r="M9">
        <v>0</v>
      </c>
      <c r="N9">
        <v>0</v>
      </c>
      <c r="O9">
        <v>0</v>
      </c>
      <c r="P9">
        <v>0</v>
      </c>
      <c r="Q9">
        <v>0</v>
      </c>
      <c r="R9">
        <v>0</v>
      </c>
    </row>
    <row r="10" spans="1:18" x14ac:dyDescent="0.3">
      <c r="A10">
        <v>628</v>
      </c>
      <c r="D10">
        <v>0</v>
      </c>
      <c r="E10">
        <v>0</v>
      </c>
      <c r="F10">
        <v>91305</v>
      </c>
      <c r="G10">
        <v>0</v>
      </c>
      <c r="H10">
        <v>0</v>
      </c>
      <c r="I10">
        <v>1805090</v>
      </c>
      <c r="J10">
        <v>29647</v>
      </c>
      <c r="K10">
        <v>0</v>
      </c>
      <c r="L10">
        <v>0</v>
      </c>
      <c r="M10">
        <v>7919</v>
      </c>
      <c r="N10">
        <v>37307</v>
      </c>
      <c r="O10">
        <v>0</v>
      </c>
      <c r="P10">
        <v>5872</v>
      </c>
      <c r="Q10">
        <v>0</v>
      </c>
      <c r="R10">
        <v>0</v>
      </c>
    </row>
    <row r="11" spans="1:18" x14ac:dyDescent="0.3">
      <c r="A11">
        <v>629</v>
      </c>
      <c r="D11">
        <v>0</v>
      </c>
      <c r="E11">
        <v>0</v>
      </c>
      <c r="F11">
        <v>172954</v>
      </c>
      <c r="G11">
        <v>0</v>
      </c>
      <c r="H11">
        <v>0</v>
      </c>
      <c r="I11">
        <v>0</v>
      </c>
      <c r="J11">
        <v>0</v>
      </c>
      <c r="K11">
        <v>0</v>
      </c>
      <c r="L11">
        <v>0</v>
      </c>
      <c r="M11">
        <v>0</v>
      </c>
      <c r="N11">
        <v>0</v>
      </c>
      <c r="O11">
        <v>0</v>
      </c>
      <c r="P11">
        <v>0</v>
      </c>
      <c r="Q11">
        <v>0</v>
      </c>
      <c r="R11">
        <v>0</v>
      </c>
    </row>
    <row r="12" spans="1:18" x14ac:dyDescent="0.3">
      <c r="A12">
        <v>630</v>
      </c>
      <c r="D12">
        <v>0</v>
      </c>
      <c r="E12">
        <v>0</v>
      </c>
      <c r="F12">
        <v>0</v>
      </c>
      <c r="G12">
        <v>0</v>
      </c>
      <c r="H12">
        <v>0</v>
      </c>
      <c r="I12">
        <v>0</v>
      </c>
      <c r="J12">
        <v>0</v>
      </c>
      <c r="K12">
        <v>0</v>
      </c>
      <c r="L12">
        <v>0</v>
      </c>
      <c r="M12">
        <v>0</v>
      </c>
      <c r="N12">
        <v>0</v>
      </c>
      <c r="O12">
        <v>0</v>
      </c>
      <c r="P12">
        <v>0</v>
      </c>
      <c r="Q12">
        <v>0</v>
      </c>
      <c r="R12">
        <v>0</v>
      </c>
    </row>
    <row r="13" spans="1:18" x14ac:dyDescent="0.3">
      <c r="A13">
        <v>631</v>
      </c>
      <c r="D13">
        <v>0</v>
      </c>
      <c r="E13">
        <v>0</v>
      </c>
      <c r="F13">
        <v>0</v>
      </c>
      <c r="G13">
        <v>0</v>
      </c>
      <c r="H13">
        <v>0</v>
      </c>
      <c r="I13">
        <v>0</v>
      </c>
      <c r="J13">
        <v>0</v>
      </c>
      <c r="K13">
        <v>0</v>
      </c>
      <c r="L13">
        <v>0</v>
      </c>
      <c r="M13">
        <v>0</v>
      </c>
      <c r="N13">
        <v>0</v>
      </c>
      <c r="O13">
        <v>0</v>
      </c>
      <c r="P13">
        <v>0</v>
      </c>
      <c r="Q13">
        <v>0</v>
      </c>
      <c r="R13">
        <v>0</v>
      </c>
    </row>
    <row r="14" spans="1:18" x14ac:dyDescent="0.3">
      <c r="A14">
        <v>338</v>
      </c>
      <c r="D14">
        <v>258861</v>
      </c>
      <c r="E14">
        <v>749049</v>
      </c>
      <c r="F14">
        <v>264814</v>
      </c>
      <c r="G14">
        <v>149665</v>
      </c>
      <c r="H14">
        <v>688287</v>
      </c>
      <c r="I14">
        <v>97815006</v>
      </c>
      <c r="J14">
        <v>792851</v>
      </c>
      <c r="K14">
        <v>112368</v>
      </c>
      <c r="L14">
        <v>1015405</v>
      </c>
      <c r="M14">
        <v>142036</v>
      </c>
      <c r="N14">
        <v>487585</v>
      </c>
      <c r="O14">
        <v>764174</v>
      </c>
      <c r="P14">
        <v>237491</v>
      </c>
      <c r="Q14">
        <v>370278</v>
      </c>
      <c r="R14">
        <v>175777</v>
      </c>
    </row>
    <row r="15" spans="1:18" x14ac:dyDescent="0.3">
      <c r="A15">
        <v>335</v>
      </c>
      <c r="D15">
        <v>0</v>
      </c>
      <c r="E15">
        <v>0</v>
      </c>
      <c r="F15">
        <v>0</v>
      </c>
      <c r="G15">
        <v>0</v>
      </c>
      <c r="H15">
        <v>0</v>
      </c>
      <c r="I15">
        <v>0</v>
      </c>
      <c r="J15">
        <v>0</v>
      </c>
      <c r="K15">
        <v>0</v>
      </c>
      <c r="L15">
        <v>0</v>
      </c>
      <c r="M15">
        <v>0</v>
      </c>
      <c r="N15">
        <v>0</v>
      </c>
      <c r="O15">
        <v>0</v>
      </c>
      <c r="P15">
        <v>0</v>
      </c>
      <c r="Q15">
        <v>0</v>
      </c>
      <c r="R15">
        <v>0</v>
      </c>
    </row>
    <row r="16" spans="1:18" x14ac:dyDescent="0.3">
      <c r="A16">
        <v>252</v>
      </c>
      <c r="D16">
        <v>484147</v>
      </c>
      <c r="E16">
        <v>419980</v>
      </c>
      <c r="F16">
        <v>23454</v>
      </c>
      <c r="G16">
        <v>661840</v>
      </c>
      <c r="H16">
        <v>52339</v>
      </c>
      <c r="I16">
        <v>111028886</v>
      </c>
      <c r="J16">
        <v>924192</v>
      </c>
      <c r="K16">
        <v>45088</v>
      </c>
      <c r="L16">
        <v>1011216</v>
      </c>
      <c r="M16">
        <v>784825</v>
      </c>
      <c r="N16">
        <v>3071361</v>
      </c>
      <c r="O16">
        <v>659597</v>
      </c>
      <c r="P16">
        <v>275288</v>
      </c>
      <c r="Q16">
        <v>270014</v>
      </c>
      <c r="R16">
        <v>279381</v>
      </c>
    </row>
    <row r="17" spans="1:18" x14ac:dyDescent="0.3">
      <c r="A17">
        <v>253</v>
      </c>
      <c r="D17">
        <v>103588</v>
      </c>
      <c r="E17">
        <v>66519</v>
      </c>
      <c r="F17">
        <v>1385997</v>
      </c>
      <c r="G17">
        <v>3407</v>
      </c>
      <c r="H17">
        <v>133928</v>
      </c>
      <c r="I17">
        <v>41759915</v>
      </c>
      <c r="J17">
        <v>124325</v>
      </c>
      <c r="K17">
        <v>63555</v>
      </c>
      <c r="L17">
        <v>629521</v>
      </c>
      <c r="M17">
        <v>1139268</v>
      </c>
      <c r="N17">
        <v>44757</v>
      </c>
      <c r="O17">
        <v>136706</v>
      </c>
      <c r="P17">
        <v>216403</v>
      </c>
      <c r="Q17">
        <v>53597</v>
      </c>
      <c r="R17">
        <v>45990</v>
      </c>
    </row>
    <row r="18" spans="1:18" x14ac:dyDescent="0.3">
      <c r="A18">
        <v>254</v>
      </c>
      <c r="D18">
        <v>1675587</v>
      </c>
      <c r="E18">
        <v>720900</v>
      </c>
      <c r="F18">
        <v>-8321</v>
      </c>
      <c r="G18">
        <v>668933</v>
      </c>
      <c r="H18">
        <v>523903</v>
      </c>
      <c r="I18">
        <v>-75608790</v>
      </c>
      <c r="J18">
        <v>1331944</v>
      </c>
      <c r="K18">
        <v>60326</v>
      </c>
      <c r="L18">
        <v>1094785</v>
      </c>
      <c r="M18">
        <v>174402</v>
      </c>
      <c r="N18">
        <v>1315362</v>
      </c>
      <c r="O18">
        <v>773115</v>
      </c>
      <c r="P18">
        <v>235916</v>
      </c>
      <c r="Q18">
        <v>531298</v>
      </c>
      <c r="R18">
        <v>246371</v>
      </c>
    </row>
    <row r="19" spans="1:18" x14ac:dyDescent="0.3">
      <c r="D19" t="e">
        <v>#N/A</v>
      </c>
      <c r="E19" t="e">
        <v>#N/A</v>
      </c>
      <c r="F19" t="e">
        <v>#N/A</v>
      </c>
      <c r="G19" t="e">
        <v>#N/A</v>
      </c>
      <c r="H19" t="e">
        <v>#N/A</v>
      </c>
      <c r="I19" t="e">
        <v>#N/A</v>
      </c>
      <c r="J19" t="e">
        <v>#N/A</v>
      </c>
      <c r="K19" t="e">
        <v>#N/A</v>
      </c>
      <c r="L19" t="e">
        <v>#N/A</v>
      </c>
      <c r="M19" t="e">
        <v>#N/A</v>
      </c>
      <c r="N19" t="e">
        <v>#N/A</v>
      </c>
      <c r="O19" t="e">
        <v>#N/A</v>
      </c>
      <c r="P19" t="e">
        <v>#N/A</v>
      </c>
      <c r="Q19" t="e">
        <v>#N/A</v>
      </c>
      <c r="R19" t="e">
        <v>#N/A</v>
      </c>
    </row>
    <row r="20" spans="1:18" x14ac:dyDescent="0.3">
      <c r="A20">
        <v>502</v>
      </c>
      <c r="D20">
        <v>0</v>
      </c>
      <c r="E20">
        <v>0</v>
      </c>
      <c r="F20">
        <v>0</v>
      </c>
      <c r="G20">
        <v>0</v>
      </c>
      <c r="H20">
        <v>0</v>
      </c>
      <c r="I20">
        <v>0</v>
      </c>
      <c r="J20">
        <v>0</v>
      </c>
      <c r="K20">
        <v>0</v>
      </c>
      <c r="L20">
        <v>0</v>
      </c>
      <c r="M20">
        <v>0</v>
      </c>
      <c r="N20">
        <v>0</v>
      </c>
      <c r="O20">
        <v>0</v>
      </c>
      <c r="P20">
        <v>0</v>
      </c>
      <c r="Q20">
        <v>0</v>
      </c>
      <c r="R20">
        <v>0</v>
      </c>
    </row>
    <row r="21" spans="1:18" x14ac:dyDescent="0.3">
      <c r="A21">
        <v>503</v>
      </c>
      <c r="D21">
        <v>0</v>
      </c>
      <c r="E21">
        <v>0</v>
      </c>
      <c r="F21">
        <v>0</v>
      </c>
      <c r="G21">
        <v>0</v>
      </c>
      <c r="H21">
        <v>0</v>
      </c>
      <c r="I21">
        <v>0</v>
      </c>
      <c r="J21">
        <v>0</v>
      </c>
      <c r="K21">
        <v>0</v>
      </c>
      <c r="L21">
        <v>0</v>
      </c>
      <c r="M21">
        <v>0</v>
      </c>
      <c r="N21">
        <v>0</v>
      </c>
      <c r="O21">
        <v>0</v>
      </c>
      <c r="P21">
        <v>0</v>
      </c>
      <c r="Q21">
        <v>0</v>
      </c>
      <c r="R21">
        <v>0</v>
      </c>
    </row>
    <row r="22" spans="1:18" x14ac:dyDescent="0.3">
      <c r="D22" t="e">
        <v>#N/A</v>
      </c>
      <c r="E22" t="e">
        <v>#N/A</v>
      </c>
      <c r="F22" t="e">
        <v>#N/A</v>
      </c>
      <c r="G22" t="e">
        <v>#N/A</v>
      </c>
      <c r="H22" t="e">
        <v>#N/A</v>
      </c>
      <c r="I22" t="e">
        <v>#N/A</v>
      </c>
      <c r="J22" t="e">
        <v>#N/A</v>
      </c>
      <c r="K22" t="e">
        <v>#N/A</v>
      </c>
      <c r="L22" t="e">
        <v>#N/A</v>
      </c>
      <c r="M22" t="e">
        <v>#N/A</v>
      </c>
      <c r="N22" t="e">
        <v>#N/A</v>
      </c>
      <c r="O22" t="e">
        <v>#N/A</v>
      </c>
      <c r="P22" t="e">
        <v>#N/A</v>
      </c>
      <c r="Q22" t="e">
        <v>#N/A</v>
      </c>
      <c r="R22" t="e">
        <v>#N/A</v>
      </c>
    </row>
    <row r="23" spans="1:18" x14ac:dyDescent="0.3">
      <c r="A23">
        <v>388</v>
      </c>
      <c r="D23">
        <v>1296768</v>
      </c>
      <c r="E23">
        <v>2643719</v>
      </c>
      <c r="F23">
        <v>899323</v>
      </c>
      <c r="G23">
        <v>963799</v>
      </c>
      <c r="H23">
        <v>2291755</v>
      </c>
      <c r="I23">
        <v>53474139</v>
      </c>
      <c r="J23">
        <v>2173768</v>
      </c>
      <c r="K23">
        <v>446036</v>
      </c>
      <c r="L23">
        <v>3664012</v>
      </c>
      <c r="M23">
        <v>1153431</v>
      </c>
      <c r="N23">
        <v>2137928</v>
      </c>
      <c r="O23">
        <v>2678991</v>
      </c>
      <c r="P23">
        <v>1258432</v>
      </c>
      <c r="Q23">
        <v>1293427</v>
      </c>
      <c r="R23">
        <v>813801</v>
      </c>
    </row>
    <row r="24" spans="1:18" x14ac:dyDescent="0.3">
      <c r="A24">
        <v>339</v>
      </c>
      <c r="D24">
        <v>47556</v>
      </c>
      <c r="E24">
        <v>34259</v>
      </c>
      <c r="F24">
        <v>5326</v>
      </c>
      <c r="G24">
        <v>8231</v>
      </c>
      <c r="H24">
        <v>0</v>
      </c>
      <c r="I24">
        <v>1379760</v>
      </c>
      <c r="J24">
        <v>31735</v>
      </c>
      <c r="K24">
        <v>0</v>
      </c>
      <c r="L24">
        <v>40296</v>
      </c>
      <c r="M24">
        <v>5576</v>
      </c>
      <c r="N24">
        <v>0</v>
      </c>
      <c r="O24">
        <v>36672</v>
      </c>
      <c r="P24">
        <v>0</v>
      </c>
      <c r="Q24">
        <v>3929</v>
      </c>
      <c r="R24">
        <v>139597</v>
      </c>
    </row>
    <row r="25" spans="1:18" x14ac:dyDescent="0.3">
      <c r="A25">
        <v>504</v>
      </c>
      <c r="D25">
        <v>60921</v>
      </c>
      <c r="E25">
        <v>378293</v>
      </c>
      <c r="F25">
        <v>848670</v>
      </c>
      <c r="G25">
        <v>801525</v>
      </c>
      <c r="H25">
        <v>40751</v>
      </c>
      <c r="I25">
        <v>1577113</v>
      </c>
      <c r="J25">
        <v>2371664</v>
      </c>
      <c r="K25">
        <v>406709</v>
      </c>
      <c r="L25">
        <v>587016</v>
      </c>
      <c r="M25">
        <v>62057</v>
      </c>
      <c r="N25">
        <v>1717791</v>
      </c>
      <c r="O25">
        <v>2375210</v>
      </c>
      <c r="P25">
        <v>1161086</v>
      </c>
      <c r="Q25">
        <v>1474064</v>
      </c>
      <c r="R25">
        <v>74855</v>
      </c>
    </row>
    <row r="26" spans="1:18" x14ac:dyDescent="0.3">
      <c r="A26">
        <v>505</v>
      </c>
      <c r="D26">
        <v>0</v>
      </c>
      <c r="E26">
        <v>43672</v>
      </c>
      <c r="F26">
        <v>0</v>
      </c>
      <c r="G26">
        <v>0</v>
      </c>
      <c r="H26">
        <v>0</v>
      </c>
      <c r="I26">
        <v>0</v>
      </c>
      <c r="J26">
        <v>0</v>
      </c>
      <c r="K26">
        <v>0</v>
      </c>
      <c r="L26">
        <v>24465</v>
      </c>
      <c r="M26">
        <v>0</v>
      </c>
      <c r="N26">
        <v>0</v>
      </c>
      <c r="O26">
        <v>0</v>
      </c>
      <c r="P26">
        <v>0</v>
      </c>
      <c r="Q26">
        <v>0</v>
      </c>
      <c r="R26">
        <v>0</v>
      </c>
    </row>
    <row r="27" spans="1:18" x14ac:dyDescent="0.3">
      <c r="A27">
        <v>341</v>
      </c>
      <c r="D27">
        <v>1136723</v>
      </c>
      <c r="E27">
        <v>2014652</v>
      </c>
      <c r="F27">
        <v>9954</v>
      </c>
      <c r="G27">
        <v>82630</v>
      </c>
      <c r="H27">
        <v>2183320</v>
      </c>
      <c r="I27">
        <v>63170981</v>
      </c>
      <c r="J27">
        <v>184979</v>
      </c>
      <c r="K27">
        <v>231</v>
      </c>
      <c r="L27">
        <v>3191123</v>
      </c>
      <c r="M27">
        <v>1051265</v>
      </c>
      <c r="N27">
        <v>158008</v>
      </c>
      <c r="O27">
        <v>339866</v>
      </c>
      <c r="P27">
        <v>22756</v>
      </c>
      <c r="Q27">
        <v>51290</v>
      </c>
      <c r="R27">
        <v>592080</v>
      </c>
    </row>
    <row r="28" spans="1:18" x14ac:dyDescent="0.3">
      <c r="A28">
        <v>386</v>
      </c>
      <c r="D28">
        <v>0</v>
      </c>
      <c r="E28">
        <v>0</v>
      </c>
      <c r="F28">
        <v>0</v>
      </c>
      <c r="G28">
        <v>0</v>
      </c>
      <c r="H28">
        <v>0</v>
      </c>
      <c r="I28">
        <v>0</v>
      </c>
      <c r="J28">
        <v>0</v>
      </c>
      <c r="K28">
        <v>0</v>
      </c>
      <c r="L28">
        <v>0</v>
      </c>
      <c r="M28">
        <v>0</v>
      </c>
      <c r="N28">
        <v>0</v>
      </c>
      <c r="O28">
        <v>0</v>
      </c>
      <c r="P28">
        <v>0</v>
      </c>
      <c r="Q28">
        <v>0</v>
      </c>
      <c r="R28">
        <v>0</v>
      </c>
    </row>
    <row r="29" spans="1:18" x14ac:dyDescent="0.3">
      <c r="A29">
        <v>387</v>
      </c>
      <c r="D29">
        <v>0</v>
      </c>
      <c r="E29">
        <v>0</v>
      </c>
      <c r="F29">
        <v>0</v>
      </c>
      <c r="G29">
        <v>0</v>
      </c>
      <c r="H29">
        <v>0</v>
      </c>
      <c r="I29">
        <v>0</v>
      </c>
      <c r="J29">
        <v>0</v>
      </c>
      <c r="K29">
        <v>0</v>
      </c>
      <c r="L29">
        <v>0</v>
      </c>
      <c r="M29">
        <v>0</v>
      </c>
      <c r="N29">
        <v>0</v>
      </c>
      <c r="O29">
        <v>0</v>
      </c>
      <c r="P29">
        <v>0</v>
      </c>
      <c r="Q29">
        <v>0</v>
      </c>
      <c r="R29">
        <v>0</v>
      </c>
    </row>
    <row r="30" spans="1:18" x14ac:dyDescent="0.3">
      <c r="A30">
        <v>389</v>
      </c>
      <c r="D30">
        <v>0</v>
      </c>
      <c r="E30">
        <v>0</v>
      </c>
      <c r="F30">
        <v>0</v>
      </c>
      <c r="G30">
        <v>0</v>
      </c>
      <c r="H30">
        <v>-32903</v>
      </c>
      <c r="I30">
        <v>0</v>
      </c>
      <c r="J30">
        <v>-421914</v>
      </c>
      <c r="K30">
        <v>0</v>
      </c>
      <c r="L30">
        <v>0</v>
      </c>
      <c r="M30">
        <v>0</v>
      </c>
      <c r="N30">
        <v>0</v>
      </c>
      <c r="O30">
        <v>0</v>
      </c>
      <c r="P30">
        <v>0</v>
      </c>
      <c r="Q30">
        <v>0</v>
      </c>
      <c r="R30">
        <v>0</v>
      </c>
    </row>
    <row r="31" spans="1:18" x14ac:dyDescent="0.3">
      <c r="A31">
        <v>255</v>
      </c>
      <c r="D31">
        <v>-51568</v>
      </c>
      <c r="E31">
        <v>-172843</v>
      </c>
      <c r="F31">
        <v>-35373</v>
      </c>
      <c r="G31">
        <v>-71413</v>
      </c>
      <c r="H31">
        <v>-100587</v>
      </c>
      <c r="I31">
        <v>12653715</v>
      </c>
      <c r="J31">
        <v>-7304</v>
      </c>
      <c r="K31">
        <v>-39096</v>
      </c>
      <c r="L31">
        <v>178888</v>
      </c>
      <c r="M31">
        <v>-34533</v>
      </c>
      <c r="N31">
        <v>-262129</v>
      </c>
      <c r="O31">
        <v>72757</v>
      </c>
      <c r="P31">
        <v>-74590</v>
      </c>
      <c r="Q31">
        <v>235856</v>
      </c>
      <c r="R31">
        <v>-7269</v>
      </c>
    </row>
    <row r="32" spans="1:18" x14ac:dyDescent="0.3">
      <c r="A32">
        <v>376</v>
      </c>
      <c r="D32">
        <v>0</v>
      </c>
      <c r="E32">
        <v>0</v>
      </c>
      <c r="F32">
        <v>0</v>
      </c>
      <c r="G32">
        <v>0</v>
      </c>
      <c r="H32">
        <v>0</v>
      </c>
      <c r="I32">
        <v>0</v>
      </c>
      <c r="J32">
        <v>0</v>
      </c>
      <c r="K32">
        <v>0</v>
      </c>
      <c r="L32">
        <v>49831</v>
      </c>
      <c r="M32">
        <v>0</v>
      </c>
      <c r="N32">
        <v>0</v>
      </c>
      <c r="O32">
        <v>0</v>
      </c>
      <c r="P32">
        <v>0</v>
      </c>
      <c r="Q32">
        <v>0</v>
      </c>
      <c r="R32">
        <v>0</v>
      </c>
    </row>
    <row r="33" spans="1:18" x14ac:dyDescent="0.3">
      <c r="D33" t="e">
        <v>#N/A</v>
      </c>
      <c r="E33" t="e">
        <v>#N/A</v>
      </c>
      <c r="F33" t="e">
        <v>#N/A</v>
      </c>
      <c r="G33" t="e">
        <v>#N/A</v>
      </c>
      <c r="H33" t="e">
        <v>#N/A</v>
      </c>
      <c r="I33" t="e">
        <v>#N/A</v>
      </c>
      <c r="J33" t="e">
        <v>#N/A</v>
      </c>
      <c r="K33" t="e">
        <v>#N/A</v>
      </c>
      <c r="L33" t="e">
        <v>#N/A</v>
      </c>
      <c r="M33" t="e">
        <v>#N/A</v>
      </c>
      <c r="N33" t="e">
        <v>#N/A</v>
      </c>
      <c r="O33" t="e">
        <v>#N/A</v>
      </c>
      <c r="P33" t="e">
        <v>#N/A</v>
      </c>
      <c r="Q33" t="e">
        <v>#N/A</v>
      </c>
      <c r="R33" t="e">
        <v>#N/A</v>
      </c>
    </row>
    <row r="34" spans="1:18" x14ac:dyDescent="0.3">
      <c r="A34">
        <v>592</v>
      </c>
      <c r="D34">
        <v>0</v>
      </c>
      <c r="E34">
        <v>0</v>
      </c>
      <c r="F34">
        <v>0</v>
      </c>
      <c r="G34">
        <v>0</v>
      </c>
      <c r="H34">
        <v>0</v>
      </c>
      <c r="I34">
        <v>0</v>
      </c>
      <c r="J34">
        <v>0</v>
      </c>
      <c r="K34">
        <v>0</v>
      </c>
      <c r="L34">
        <v>0</v>
      </c>
      <c r="M34">
        <v>0</v>
      </c>
      <c r="N34">
        <v>0</v>
      </c>
      <c r="O34">
        <v>0</v>
      </c>
      <c r="P34">
        <v>0</v>
      </c>
      <c r="Q34">
        <v>0</v>
      </c>
      <c r="R34">
        <v>0</v>
      </c>
    </row>
    <row r="35" spans="1:18" x14ac:dyDescent="0.3">
      <c r="A35">
        <v>591</v>
      </c>
      <c r="D35">
        <v>0</v>
      </c>
      <c r="E35">
        <v>0</v>
      </c>
      <c r="F35">
        <v>0</v>
      </c>
      <c r="G35">
        <v>0</v>
      </c>
      <c r="H35">
        <v>0</v>
      </c>
      <c r="I35">
        <v>0</v>
      </c>
      <c r="J35">
        <v>0</v>
      </c>
      <c r="K35">
        <v>0</v>
      </c>
      <c r="L35">
        <v>0</v>
      </c>
      <c r="M35">
        <v>0</v>
      </c>
      <c r="N35">
        <v>0</v>
      </c>
      <c r="O35">
        <v>0</v>
      </c>
      <c r="P35">
        <v>0</v>
      </c>
      <c r="Q35">
        <v>0</v>
      </c>
      <c r="R35">
        <v>0</v>
      </c>
    </row>
    <row r="36" spans="1:18" x14ac:dyDescent="0.3">
      <c r="D36" t="e">
        <v>#N/A</v>
      </c>
      <c r="E36" t="e">
        <v>#N/A</v>
      </c>
      <c r="F36" t="e">
        <v>#N/A</v>
      </c>
      <c r="G36" t="e">
        <v>#N/A</v>
      </c>
      <c r="H36" t="e">
        <v>#N/A</v>
      </c>
      <c r="I36" t="e">
        <v>#N/A</v>
      </c>
      <c r="J36" t="e">
        <v>#N/A</v>
      </c>
      <c r="K36" t="e">
        <v>#N/A</v>
      </c>
      <c r="L36" t="e">
        <v>#N/A</v>
      </c>
      <c r="M36" t="e">
        <v>#N/A</v>
      </c>
      <c r="N36" t="e">
        <v>#N/A</v>
      </c>
      <c r="O36" t="e">
        <v>#N/A</v>
      </c>
      <c r="P36" t="e">
        <v>#N/A</v>
      </c>
      <c r="Q36" t="e">
        <v>#N/A</v>
      </c>
      <c r="R36" t="e">
        <v>#N/A</v>
      </c>
    </row>
    <row r="37" spans="1:18" x14ac:dyDescent="0.3">
      <c r="A37">
        <v>506</v>
      </c>
      <c r="D37">
        <v>1770485</v>
      </c>
      <c r="E37">
        <v>1084117</v>
      </c>
      <c r="F37">
        <v>136425</v>
      </c>
      <c r="G37">
        <v>735399</v>
      </c>
      <c r="H37">
        <v>1027874</v>
      </c>
      <c r="I37">
        <v>11238076</v>
      </c>
      <c r="J37">
        <v>1617815</v>
      </c>
      <c r="K37">
        <v>99402</v>
      </c>
      <c r="L37">
        <v>2003479</v>
      </c>
      <c r="M37">
        <v>126924</v>
      </c>
      <c r="N37">
        <v>1548054</v>
      </c>
      <c r="O37">
        <v>1173696</v>
      </c>
      <c r="P37">
        <v>363081</v>
      </c>
      <c r="Q37">
        <v>732587</v>
      </c>
      <c r="R37">
        <v>364615</v>
      </c>
    </row>
    <row r="38" spans="1:18" x14ac:dyDescent="0.3">
      <c r="A38">
        <v>536</v>
      </c>
      <c r="D38">
        <v>103588</v>
      </c>
      <c r="E38">
        <v>26457</v>
      </c>
      <c r="F38">
        <v>1385997</v>
      </c>
      <c r="G38">
        <v>0</v>
      </c>
      <c r="H38">
        <v>0</v>
      </c>
      <c r="I38">
        <v>0</v>
      </c>
      <c r="J38">
        <v>49114</v>
      </c>
      <c r="K38">
        <v>49617</v>
      </c>
      <c r="L38">
        <v>0</v>
      </c>
      <c r="M38">
        <v>1246461</v>
      </c>
      <c r="N38">
        <v>0</v>
      </c>
      <c r="O38">
        <v>0</v>
      </c>
      <c r="P38">
        <v>156889</v>
      </c>
      <c r="Q38">
        <v>53597</v>
      </c>
      <c r="R38">
        <v>0</v>
      </c>
    </row>
    <row r="39" spans="1:18" x14ac:dyDescent="0.3">
      <c r="A39">
        <v>586</v>
      </c>
      <c r="D39">
        <v>0</v>
      </c>
      <c r="E39">
        <v>0</v>
      </c>
      <c r="F39">
        <v>0</v>
      </c>
      <c r="G39">
        <v>0</v>
      </c>
      <c r="H39">
        <v>0</v>
      </c>
      <c r="I39">
        <v>0</v>
      </c>
      <c r="J39">
        <v>0</v>
      </c>
      <c r="K39">
        <v>0</v>
      </c>
      <c r="L39">
        <v>0</v>
      </c>
      <c r="M39">
        <v>0</v>
      </c>
      <c r="N39">
        <v>0</v>
      </c>
      <c r="O39">
        <v>0</v>
      </c>
      <c r="P39">
        <v>0</v>
      </c>
      <c r="Q39">
        <v>0</v>
      </c>
      <c r="R39">
        <v>0</v>
      </c>
    </row>
    <row r="40" spans="1:18" x14ac:dyDescent="0.3">
      <c r="A40">
        <v>379</v>
      </c>
      <c r="D40">
        <v>1878494</v>
      </c>
      <c r="E40">
        <v>1152643</v>
      </c>
      <c r="F40">
        <v>1534297</v>
      </c>
      <c r="G40">
        <v>738806</v>
      </c>
      <c r="H40">
        <v>1048619</v>
      </c>
      <c r="I40">
        <v>12410268</v>
      </c>
      <c r="J40">
        <v>1815548</v>
      </c>
      <c r="K40">
        <v>175562</v>
      </c>
      <c r="L40">
        <v>2301215</v>
      </c>
      <c r="M40">
        <v>1380344</v>
      </c>
      <c r="N40">
        <v>1592811</v>
      </c>
      <c r="O40">
        <v>1336228</v>
      </c>
      <c r="P40">
        <v>547005</v>
      </c>
      <c r="Q40">
        <v>786184</v>
      </c>
      <c r="R40">
        <v>392210</v>
      </c>
    </row>
    <row r="41" spans="1:18" x14ac:dyDescent="0.3">
      <c r="A41">
        <v>368</v>
      </c>
      <c r="D41">
        <v>0</v>
      </c>
      <c r="E41">
        <v>0</v>
      </c>
      <c r="F41">
        <v>0</v>
      </c>
      <c r="G41">
        <v>0</v>
      </c>
      <c r="H41">
        <v>0</v>
      </c>
      <c r="I41">
        <v>0</v>
      </c>
      <c r="J41">
        <v>0</v>
      </c>
      <c r="K41">
        <v>0</v>
      </c>
      <c r="L41">
        <v>0</v>
      </c>
      <c r="M41">
        <v>0</v>
      </c>
      <c r="N41">
        <v>0</v>
      </c>
      <c r="O41">
        <v>0</v>
      </c>
      <c r="P41">
        <v>0</v>
      </c>
      <c r="Q41">
        <v>0</v>
      </c>
      <c r="R41">
        <v>0</v>
      </c>
    </row>
    <row r="42" spans="1:18" x14ac:dyDescent="0.3">
      <c r="A42">
        <v>4</v>
      </c>
      <c r="D42">
        <v>0</v>
      </c>
      <c r="E42">
        <v>42910</v>
      </c>
      <c r="F42">
        <v>0</v>
      </c>
      <c r="G42">
        <v>0</v>
      </c>
      <c r="H42">
        <v>66465</v>
      </c>
      <c r="I42">
        <v>6034046</v>
      </c>
      <c r="J42">
        <v>73859</v>
      </c>
      <c r="K42">
        <v>9977</v>
      </c>
      <c r="L42">
        <v>196503</v>
      </c>
      <c r="M42">
        <v>1187</v>
      </c>
      <c r="N42">
        <v>0</v>
      </c>
      <c r="O42">
        <v>97875</v>
      </c>
      <c r="P42">
        <v>2815</v>
      </c>
      <c r="Q42">
        <v>7563</v>
      </c>
      <c r="R42">
        <v>7216</v>
      </c>
    </row>
    <row r="43" spans="1:18" x14ac:dyDescent="0.3">
      <c r="A43">
        <v>5</v>
      </c>
      <c r="D43">
        <v>0</v>
      </c>
      <c r="E43">
        <v>0</v>
      </c>
      <c r="F43">
        <v>0</v>
      </c>
      <c r="G43">
        <v>0</v>
      </c>
      <c r="H43">
        <v>0</v>
      </c>
      <c r="I43">
        <v>0</v>
      </c>
      <c r="J43">
        <v>0</v>
      </c>
      <c r="K43">
        <v>0</v>
      </c>
      <c r="L43">
        <v>0</v>
      </c>
      <c r="M43">
        <v>0</v>
      </c>
      <c r="N43">
        <v>0</v>
      </c>
      <c r="O43">
        <v>0</v>
      </c>
      <c r="P43">
        <v>0</v>
      </c>
      <c r="Q43">
        <v>0</v>
      </c>
      <c r="R43">
        <v>0</v>
      </c>
    </row>
    <row r="44" spans="1:18" x14ac:dyDescent="0.3">
      <c r="A44">
        <v>380</v>
      </c>
      <c r="D44">
        <v>0</v>
      </c>
      <c r="E44">
        <v>0</v>
      </c>
      <c r="F44">
        <v>0</v>
      </c>
      <c r="G44">
        <v>0</v>
      </c>
      <c r="H44">
        <v>0</v>
      </c>
      <c r="I44">
        <v>0</v>
      </c>
      <c r="J44">
        <v>0</v>
      </c>
      <c r="K44">
        <v>0</v>
      </c>
      <c r="L44">
        <v>0</v>
      </c>
      <c r="M44">
        <v>0</v>
      </c>
      <c r="N44">
        <v>0</v>
      </c>
      <c r="O44">
        <v>0</v>
      </c>
      <c r="P44">
        <v>0</v>
      </c>
      <c r="Q44">
        <v>0</v>
      </c>
      <c r="R44">
        <v>0</v>
      </c>
    </row>
    <row r="45" spans="1:18" x14ac:dyDescent="0.3">
      <c r="A45">
        <v>391</v>
      </c>
      <c r="D45">
        <v>0</v>
      </c>
      <c r="E45">
        <v>40061</v>
      </c>
      <c r="F45">
        <v>11875</v>
      </c>
      <c r="G45">
        <v>3407</v>
      </c>
      <c r="H45">
        <v>20745</v>
      </c>
      <c r="I45">
        <v>2492583</v>
      </c>
      <c r="J45">
        <v>75211</v>
      </c>
      <c r="K45">
        <v>13939</v>
      </c>
      <c r="L45">
        <v>297736</v>
      </c>
      <c r="M45">
        <v>6959</v>
      </c>
      <c r="N45">
        <v>44757</v>
      </c>
      <c r="O45">
        <v>136706</v>
      </c>
      <c r="P45">
        <v>27035</v>
      </c>
      <c r="Q45">
        <v>0</v>
      </c>
      <c r="R45">
        <v>18163</v>
      </c>
    </row>
    <row r="46" spans="1:18" x14ac:dyDescent="0.3">
      <c r="A46">
        <v>7</v>
      </c>
      <c r="D46">
        <v>4421</v>
      </c>
      <c r="E46">
        <v>0</v>
      </c>
      <c r="F46">
        <v>0</v>
      </c>
      <c r="G46">
        <v>0</v>
      </c>
      <c r="H46">
        <v>0</v>
      </c>
      <c r="I46">
        <v>102129</v>
      </c>
      <c r="J46">
        <v>73408</v>
      </c>
      <c r="K46">
        <v>12604</v>
      </c>
      <c r="L46">
        <v>48258</v>
      </c>
      <c r="M46">
        <v>0</v>
      </c>
      <c r="N46">
        <v>0</v>
      </c>
      <c r="O46">
        <v>0</v>
      </c>
      <c r="P46">
        <v>0</v>
      </c>
      <c r="Q46">
        <v>0</v>
      </c>
      <c r="R46">
        <v>9432</v>
      </c>
    </row>
    <row r="47" spans="1:18" x14ac:dyDescent="0.3">
      <c r="A47">
        <v>645</v>
      </c>
      <c r="D47">
        <v>1638019</v>
      </c>
      <c r="E47">
        <v>0</v>
      </c>
      <c r="F47">
        <v>1385997</v>
      </c>
      <c r="G47">
        <v>0</v>
      </c>
      <c r="H47">
        <v>0</v>
      </c>
      <c r="I47">
        <v>0</v>
      </c>
      <c r="J47">
        <v>362405</v>
      </c>
      <c r="K47">
        <v>0</v>
      </c>
      <c r="L47">
        <v>310712</v>
      </c>
      <c r="M47">
        <v>98204</v>
      </c>
      <c r="N47">
        <v>538980</v>
      </c>
      <c r="O47">
        <v>245521</v>
      </c>
      <c r="P47">
        <v>42256</v>
      </c>
      <c r="Q47">
        <v>27580</v>
      </c>
      <c r="R47">
        <v>187694</v>
      </c>
    </row>
    <row r="48" spans="1:18" x14ac:dyDescent="0.3">
      <c r="A48">
        <v>646</v>
      </c>
      <c r="D48">
        <v>132466</v>
      </c>
      <c r="E48">
        <v>1043215</v>
      </c>
      <c r="F48">
        <v>136425</v>
      </c>
      <c r="G48">
        <v>735399</v>
      </c>
      <c r="H48">
        <v>848226</v>
      </c>
      <c r="I48">
        <v>3781510</v>
      </c>
      <c r="J48">
        <v>1097287</v>
      </c>
      <c r="K48">
        <v>89426</v>
      </c>
      <c r="L48">
        <v>1116221</v>
      </c>
      <c r="M48">
        <v>65452</v>
      </c>
      <c r="N48">
        <v>13140</v>
      </c>
      <c r="O48">
        <v>830300</v>
      </c>
      <c r="P48">
        <v>285531</v>
      </c>
      <c r="Q48">
        <v>571007</v>
      </c>
      <c r="R48">
        <v>141878</v>
      </c>
    </row>
    <row r="49" spans="1:18" x14ac:dyDescent="0.3">
      <c r="A49">
        <v>9</v>
      </c>
      <c r="D49">
        <v>1878494</v>
      </c>
      <c r="E49">
        <v>1109733</v>
      </c>
      <c r="F49">
        <v>1534297</v>
      </c>
      <c r="G49">
        <v>738806</v>
      </c>
      <c r="H49">
        <v>982154</v>
      </c>
      <c r="I49">
        <v>6376222</v>
      </c>
      <c r="J49">
        <v>1741689</v>
      </c>
      <c r="K49">
        <v>165585</v>
      </c>
      <c r="L49">
        <v>2104712</v>
      </c>
      <c r="M49">
        <v>1379157</v>
      </c>
      <c r="N49">
        <v>1592811</v>
      </c>
      <c r="O49">
        <v>1238353</v>
      </c>
      <c r="P49">
        <v>544190</v>
      </c>
      <c r="Q49">
        <v>778621</v>
      </c>
      <c r="R49">
        <v>384994</v>
      </c>
    </row>
    <row r="50" spans="1:18" x14ac:dyDescent="0.3">
      <c r="A50">
        <v>1052</v>
      </c>
      <c r="D50" t="e">
        <v>#N/A</v>
      </c>
      <c r="E50" t="e">
        <v>#N/A</v>
      </c>
      <c r="F50" t="e">
        <v>#N/A</v>
      </c>
      <c r="G50" t="e">
        <v>#N/A</v>
      </c>
      <c r="H50" t="e">
        <v>#N/A</v>
      </c>
      <c r="I50" t="e">
        <v>#N/A</v>
      </c>
      <c r="J50" t="e">
        <v>#N/A</v>
      </c>
      <c r="K50" t="e">
        <v>#N/A</v>
      </c>
      <c r="L50" t="e">
        <v>#N/A</v>
      </c>
      <c r="M50" t="e">
        <v>#N/A</v>
      </c>
      <c r="N50" t="e">
        <v>#N/A</v>
      </c>
      <c r="O50" t="e">
        <v>#N/A</v>
      </c>
      <c r="P50" t="e">
        <v>#N/A</v>
      </c>
      <c r="Q50" t="e">
        <v>#N/A</v>
      </c>
      <c r="R50" t="e">
        <v>#N/A</v>
      </c>
    </row>
    <row r="51" spans="1:18" x14ac:dyDescent="0.3">
      <c r="D51" t="e">
        <v>#N/A</v>
      </c>
      <c r="E51" t="e">
        <v>#N/A</v>
      </c>
      <c r="F51" t="e">
        <v>#N/A</v>
      </c>
      <c r="G51" t="e">
        <v>#N/A</v>
      </c>
      <c r="H51" t="e">
        <v>#N/A</v>
      </c>
      <c r="I51" t="e">
        <v>#N/A</v>
      </c>
      <c r="J51" t="e">
        <v>#N/A</v>
      </c>
      <c r="K51" t="e">
        <v>#N/A</v>
      </c>
      <c r="L51" t="e">
        <v>#N/A</v>
      </c>
      <c r="M51" t="e">
        <v>#N/A</v>
      </c>
      <c r="N51" t="e">
        <v>#N/A</v>
      </c>
      <c r="O51" t="e">
        <v>#N/A</v>
      </c>
      <c r="P51" t="e">
        <v>#N/A</v>
      </c>
      <c r="Q51" t="e">
        <v>#N/A</v>
      </c>
      <c r="R51" t="e">
        <v>#N/A</v>
      </c>
    </row>
    <row r="52" spans="1:18" x14ac:dyDescent="0.3">
      <c r="A52">
        <v>16</v>
      </c>
      <c r="D52">
        <v>1245200</v>
      </c>
      <c r="E52">
        <v>2470876</v>
      </c>
      <c r="F52">
        <v>863950</v>
      </c>
      <c r="G52">
        <v>893016</v>
      </c>
      <c r="H52">
        <v>2183320</v>
      </c>
      <c r="I52">
        <v>41736363</v>
      </c>
      <c r="J52">
        <v>2588378</v>
      </c>
      <c r="K52">
        <v>406940</v>
      </c>
      <c r="L52">
        <v>3818435</v>
      </c>
      <c r="M52">
        <v>1118898</v>
      </c>
      <c r="N52">
        <v>1875799</v>
      </c>
      <c r="O52">
        <v>2751748</v>
      </c>
      <c r="P52">
        <v>1183842</v>
      </c>
      <c r="Q52">
        <v>1529283</v>
      </c>
      <c r="R52">
        <v>806532</v>
      </c>
    </row>
    <row r="53" spans="1:18" x14ac:dyDescent="0.3">
      <c r="A53">
        <v>532</v>
      </c>
      <c r="D53">
        <v>1465747</v>
      </c>
      <c r="E53">
        <v>2523460</v>
      </c>
      <c r="F53">
        <v>855141</v>
      </c>
      <c r="G53">
        <v>833500</v>
      </c>
      <c r="H53">
        <v>2204240</v>
      </c>
      <c r="I53">
        <v>41849756</v>
      </c>
      <c r="J53">
        <v>2157139</v>
      </c>
      <c r="K53">
        <v>426034</v>
      </c>
      <c r="L53">
        <v>3537579</v>
      </c>
      <c r="M53">
        <v>1175136</v>
      </c>
      <c r="N53">
        <v>1966348</v>
      </c>
      <c r="O53">
        <v>2587070</v>
      </c>
      <c r="P53">
        <v>1225823</v>
      </c>
      <c r="Q53">
        <v>1394510</v>
      </c>
      <c r="R53">
        <v>804768</v>
      </c>
    </row>
    <row r="54" spans="1:18" x14ac:dyDescent="0.3">
      <c r="A54">
        <v>17</v>
      </c>
      <c r="D54">
        <v>0</v>
      </c>
      <c r="E54">
        <v>0</v>
      </c>
      <c r="F54">
        <v>0</v>
      </c>
      <c r="G54">
        <v>0</v>
      </c>
      <c r="H54">
        <v>0</v>
      </c>
      <c r="I54">
        <v>0</v>
      </c>
      <c r="J54">
        <v>0</v>
      </c>
      <c r="K54">
        <v>0</v>
      </c>
      <c r="L54">
        <v>0</v>
      </c>
      <c r="M54">
        <v>0</v>
      </c>
      <c r="N54">
        <v>0</v>
      </c>
      <c r="O54">
        <v>0</v>
      </c>
      <c r="P54">
        <v>0</v>
      </c>
      <c r="Q54">
        <v>0</v>
      </c>
      <c r="R54">
        <v>0</v>
      </c>
    </row>
    <row r="55" spans="1:18" x14ac:dyDescent="0.3">
      <c r="A55">
        <v>20</v>
      </c>
      <c r="D55">
        <v>0</v>
      </c>
      <c r="E55">
        <v>0</v>
      </c>
      <c r="F55">
        <v>0</v>
      </c>
      <c r="G55">
        <v>0</v>
      </c>
      <c r="H55">
        <v>0</v>
      </c>
      <c r="I55">
        <v>0</v>
      </c>
      <c r="J55">
        <v>0</v>
      </c>
      <c r="K55">
        <v>0</v>
      </c>
      <c r="L55">
        <v>0</v>
      </c>
      <c r="M55">
        <v>0</v>
      </c>
      <c r="N55">
        <v>0</v>
      </c>
      <c r="O55">
        <v>0</v>
      </c>
      <c r="P55">
        <v>0</v>
      </c>
      <c r="Q55">
        <v>0</v>
      </c>
      <c r="R55">
        <v>0</v>
      </c>
    </row>
    <row r="56" spans="1:18" x14ac:dyDescent="0.3">
      <c r="A56">
        <v>533</v>
      </c>
      <c r="D56">
        <v>0</v>
      </c>
      <c r="E56">
        <v>0</v>
      </c>
      <c r="F56">
        <v>0</v>
      </c>
      <c r="G56">
        <v>0</v>
      </c>
      <c r="H56">
        <v>0</v>
      </c>
      <c r="I56">
        <v>0</v>
      </c>
      <c r="J56">
        <v>0</v>
      </c>
      <c r="K56">
        <v>0</v>
      </c>
      <c r="L56">
        <v>0</v>
      </c>
      <c r="M56">
        <v>0</v>
      </c>
      <c r="N56">
        <v>0</v>
      </c>
      <c r="O56">
        <v>0</v>
      </c>
      <c r="P56">
        <v>0</v>
      </c>
      <c r="Q56">
        <v>0</v>
      </c>
      <c r="R56">
        <v>0</v>
      </c>
    </row>
    <row r="57" spans="1:18" x14ac:dyDescent="0.3">
      <c r="A57">
        <v>22</v>
      </c>
      <c r="D57">
        <v>0</v>
      </c>
      <c r="E57">
        <v>0</v>
      </c>
      <c r="F57">
        <v>0</v>
      </c>
      <c r="G57">
        <v>0</v>
      </c>
      <c r="H57">
        <v>7848</v>
      </c>
      <c r="I57">
        <v>0</v>
      </c>
      <c r="J57">
        <v>0</v>
      </c>
      <c r="K57">
        <v>0</v>
      </c>
      <c r="L57">
        <v>0</v>
      </c>
      <c r="M57">
        <v>0</v>
      </c>
      <c r="N57">
        <v>0</v>
      </c>
      <c r="O57">
        <v>0</v>
      </c>
      <c r="P57">
        <v>0</v>
      </c>
      <c r="Q57">
        <v>0</v>
      </c>
      <c r="R57">
        <v>0</v>
      </c>
    </row>
    <row r="58" spans="1:18" x14ac:dyDescent="0.3">
      <c r="A58">
        <v>23</v>
      </c>
      <c r="D58">
        <v>-220547</v>
      </c>
      <c r="E58">
        <v>-52584</v>
      </c>
      <c r="F58">
        <v>8809</v>
      </c>
      <c r="G58">
        <v>59516</v>
      </c>
      <c r="H58">
        <v>-13072</v>
      </c>
      <c r="I58">
        <v>-113393</v>
      </c>
      <c r="J58">
        <v>431239</v>
      </c>
      <c r="K58">
        <v>-19094</v>
      </c>
      <c r="L58">
        <v>280856</v>
      </c>
      <c r="M58">
        <v>-56238</v>
      </c>
      <c r="N58">
        <v>-90549</v>
      </c>
      <c r="O58">
        <v>164678</v>
      </c>
      <c r="P58">
        <v>-41981</v>
      </c>
      <c r="Q58">
        <v>134773</v>
      </c>
      <c r="R58">
        <v>1764</v>
      </c>
    </row>
    <row r="59" spans="1:18" x14ac:dyDescent="0.3">
      <c r="A59">
        <v>507</v>
      </c>
      <c r="D59">
        <v>0</v>
      </c>
      <c r="E59">
        <v>0</v>
      </c>
      <c r="F59">
        <v>0</v>
      </c>
      <c r="G59">
        <v>0</v>
      </c>
      <c r="H59">
        <v>0</v>
      </c>
      <c r="I59">
        <v>0</v>
      </c>
      <c r="J59">
        <v>0</v>
      </c>
      <c r="K59">
        <v>0</v>
      </c>
      <c r="L59">
        <v>49831</v>
      </c>
      <c r="M59">
        <v>0</v>
      </c>
      <c r="N59">
        <v>0</v>
      </c>
      <c r="O59">
        <v>0</v>
      </c>
      <c r="P59">
        <v>0</v>
      </c>
      <c r="Q59">
        <v>0</v>
      </c>
      <c r="R59">
        <v>0</v>
      </c>
    </row>
    <row r="60" spans="1:18" x14ac:dyDescent="0.3">
      <c r="D60" t="e">
        <v>#N/A</v>
      </c>
      <c r="E60" t="e">
        <v>#N/A</v>
      </c>
      <c r="F60" t="e">
        <v>#N/A</v>
      </c>
      <c r="G60" t="e">
        <v>#N/A</v>
      </c>
      <c r="H60" t="e">
        <v>#N/A</v>
      </c>
      <c r="I60" t="e">
        <v>#N/A</v>
      </c>
      <c r="J60" t="e">
        <v>#N/A</v>
      </c>
      <c r="K60" t="e">
        <v>#N/A</v>
      </c>
      <c r="L60" t="e">
        <v>#N/A</v>
      </c>
      <c r="M60" t="e">
        <v>#N/A</v>
      </c>
      <c r="N60" t="e">
        <v>#N/A</v>
      </c>
      <c r="O60" t="e">
        <v>#N/A</v>
      </c>
      <c r="P60" t="e">
        <v>#N/A</v>
      </c>
      <c r="Q60" t="e">
        <v>#N/A</v>
      </c>
      <c r="R60" t="e">
        <v>#N/A</v>
      </c>
    </row>
    <row r="61" spans="1:18" x14ac:dyDescent="0.3">
      <c r="A61">
        <v>512</v>
      </c>
      <c r="D61">
        <v>85903</v>
      </c>
      <c r="E61">
        <v>0</v>
      </c>
      <c r="F61">
        <v>0</v>
      </c>
      <c r="G61">
        <v>0</v>
      </c>
      <c r="H61">
        <v>0</v>
      </c>
      <c r="I61">
        <v>0</v>
      </c>
      <c r="J61">
        <v>0</v>
      </c>
      <c r="K61">
        <v>0</v>
      </c>
      <c r="L61">
        <v>0</v>
      </c>
      <c r="M61">
        <v>0</v>
      </c>
      <c r="N61">
        <v>0</v>
      </c>
      <c r="O61">
        <v>0</v>
      </c>
      <c r="P61">
        <v>0</v>
      </c>
      <c r="Q61">
        <v>0</v>
      </c>
      <c r="R61">
        <v>0</v>
      </c>
    </row>
    <row r="62" spans="1:18" x14ac:dyDescent="0.3">
      <c r="D62" t="e">
        <v>#N/A</v>
      </c>
      <c r="E62" t="e">
        <v>#N/A</v>
      </c>
      <c r="F62" t="e">
        <v>#N/A</v>
      </c>
      <c r="G62" t="e">
        <v>#N/A</v>
      </c>
      <c r="H62" t="e">
        <v>#N/A</v>
      </c>
      <c r="I62" t="e">
        <v>#N/A</v>
      </c>
      <c r="J62" t="e">
        <v>#N/A</v>
      </c>
      <c r="K62" t="e">
        <v>#N/A</v>
      </c>
      <c r="L62" t="e">
        <v>#N/A</v>
      </c>
      <c r="M62" t="e">
        <v>#N/A</v>
      </c>
      <c r="N62" t="e">
        <v>#N/A</v>
      </c>
      <c r="O62" t="e">
        <v>#N/A</v>
      </c>
      <c r="P62" t="e">
        <v>#N/A</v>
      </c>
      <c r="Q62" t="e">
        <v>#N/A</v>
      </c>
      <c r="R62" t="e">
        <v>#N/A</v>
      </c>
    </row>
    <row r="63" spans="1:18" x14ac:dyDescent="0.3">
      <c r="A63">
        <v>622</v>
      </c>
      <c r="D63">
        <v>225126</v>
      </c>
      <c r="E63">
        <v>582826</v>
      </c>
      <c r="F63">
        <v>172954</v>
      </c>
      <c r="G63">
        <v>120782</v>
      </c>
      <c r="H63">
        <v>460615</v>
      </c>
      <c r="I63">
        <v>8899260</v>
      </c>
      <c r="J63">
        <v>598192</v>
      </c>
      <c r="K63">
        <v>80402</v>
      </c>
      <c r="L63">
        <v>599264</v>
      </c>
      <c r="M63">
        <v>122569</v>
      </c>
      <c r="N63">
        <v>402726</v>
      </c>
      <c r="O63">
        <v>527080</v>
      </c>
      <c r="P63">
        <v>211189</v>
      </c>
      <c r="Q63">
        <v>308387</v>
      </c>
      <c r="R63">
        <v>111134</v>
      </c>
    </row>
    <row r="64" spans="1:18" x14ac:dyDescent="0.3">
      <c r="A64">
        <v>577</v>
      </c>
      <c r="D64">
        <v>0</v>
      </c>
      <c r="E64">
        <v>2</v>
      </c>
      <c r="F64">
        <v>2</v>
      </c>
      <c r="G64">
        <v>2</v>
      </c>
      <c r="H64">
        <v>0</v>
      </c>
      <c r="I64">
        <v>0</v>
      </c>
      <c r="J64">
        <v>2</v>
      </c>
      <c r="K64">
        <v>2</v>
      </c>
      <c r="L64">
        <v>2</v>
      </c>
      <c r="M64">
        <v>2</v>
      </c>
      <c r="N64">
        <v>2</v>
      </c>
      <c r="O64">
        <v>2</v>
      </c>
      <c r="P64">
        <v>0</v>
      </c>
      <c r="Q64">
        <v>2</v>
      </c>
      <c r="R64">
        <v>2</v>
      </c>
    </row>
    <row r="65" spans="1:18" x14ac:dyDescent="0.3">
      <c r="D65" t="e">
        <v>#N/A</v>
      </c>
      <c r="E65" t="e">
        <v>#N/A</v>
      </c>
      <c r="F65" t="e">
        <v>#N/A</v>
      </c>
      <c r="G65" t="e">
        <v>#N/A</v>
      </c>
      <c r="H65" t="e">
        <v>#N/A</v>
      </c>
      <c r="I65" t="e">
        <v>#N/A</v>
      </c>
      <c r="J65" t="e">
        <v>#N/A</v>
      </c>
      <c r="K65" t="e">
        <v>#N/A</v>
      </c>
      <c r="L65" t="e">
        <v>#N/A</v>
      </c>
      <c r="M65" t="e">
        <v>#N/A</v>
      </c>
      <c r="N65" t="e">
        <v>#N/A</v>
      </c>
      <c r="O65" t="e">
        <v>#N/A</v>
      </c>
      <c r="P65" t="e">
        <v>#N/A</v>
      </c>
      <c r="Q65" t="e">
        <v>#N/A</v>
      </c>
      <c r="R65" t="e">
        <v>#N/A</v>
      </c>
    </row>
    <row r="66" spans="1:18" x14ac:dyDescent="0.3">
      <c r="A66">
        <v>547</v>
      </c>
      <c r="D66">
        <v>2</v>
      </c>
      <c r="E66">
        <v>2</v>
      </c>
      <c r="F66">
        <v>2</v>
      </c>
      <c r="G66">
        <v>2</v>
      </c>
      <c r="H66">
        <v>2</v>
      </c>
      <c r="I66">
        <v>3</v>
      </c>
      <c r="J66">
        <v>2</v>
      </c>
      <c r="K66">
        <v>2</v>
      </c>
      <c r="L66">
        <v>2</v>
      </c>
      <c r="M66">
        <v>3</v>
      </c>
      <c r="N66">
        <v>2</v>
      </c>
      <c r="O66">
        <v>2</v>
      </c>
      <c r="P66">
        <v>2</v>
      </c>
      <c r="Q66">
        <v>2</v>
      </c>
      <c r="R66">
        <v>2</v>
      </c>
    </row>
    <row r="67" spans="1:18" x14ac:dyDescent="0.3">
      <c r="A67">
        <v>659</v>
      </c>
      <c r="D67">
        <v>0</v>
      </c>
      <c r="E67">
        <v>0</v>
      </c>
      <c r="F67">
        <v>0</v>
      </c>
      <c r="G67">
        <v>0</v>
      </c>
      <c r="H67">
        <v>0</v>
      </c>
      <c r="I67">
        <v>77270472</v>
      </c>
      <c r="J67">
        <v>0</v>
      </c>
      <c r="K67">
        <v>0</v>
      </c>
      <c r="L67">
        <v>0</v>
      </c>
      <c r="M67">
        <v>0</v>
      </c>
      <c r="N67">
        <v>0</v>
      </c>
      <c r="O67">
        <v>0</v>
      </c>
      <c r="P67">
        <v>0</v>
      </c>
      <c r="Q67">
        <v>0</v>
      </c>
      <c r="R67">
        <v>0</v>
      </c>
    </row>
    <row r="68" spans="1:18" x14ac:dyDescent="0.3">
      <c r="A68">
        <v>660</v>
      </c>
      <c r="D68">
        <v>0</v>
      </c>
      <c r="E68">
        <v>0</v>
      </c>
      <c r="F68">
        <v>0</v>
      </c>
      <c r="G68">
        <v>0</v>
      </c>
      <c r="H68">
        <v>0</v>
      </c>
      <c r="I68">
        <v>0</v>
      </c>
      <c r="J68">
        <v>0</v>
      </c>
      <c r="K68">
        <v>0</v>
      </c>
      <c r="L68">
        <v>0</v>
      </c>
      <c r="M68">
        <v>0</v>
      </c>
      <c r="N68">
        <v>0</v>
      </c>
      <c r="O68">
        <v>0</v>
      </c>
      <c r="P68">
        <v>0</v>
      </c>
      <c r="Q68">
        <v>0</v>
      </c>
      <c r="R68">
        <v>0</v>
      </c>
    </row>
    <row r="69" spans="1:18" x14ac:dyDescent="0.3">
      <c r="A69">
        <v>661</v>
      </c>
      <c r="D69">
        <v>0</v>
      </c>
      <c r="E69">
        <v>0</v>
      </c>
      <c r="F69">
        <v>0</v>
      </c>
      <c r="G69">
        <v>0</v>
      </c>
      <c r="H69">
        <v>0</v>
      </c>
      <c r="I69">
        <v>0</v>
      </c>
      <c r="J69">
        <v>0</v>
      </c>
      <c r="K69">
        <v>0</v>
      </c>
      <c r="L69">
        <v>0</v>
      </c>
      <c r="M69">
        <v>0</v>
      </c>
      <c r="N69">
        <v>0</v>
      </c>
      <c r="O69">
        <v>0</v>
      </c>
      <c r="P69">
        <v>0</v>
      </c>
      <c r="Q69">
        <v>0</v>
      </c>
      <c r="R69">
        <v>0</v>
      </c>
    </row>
    <row r="70" spans="1:18" x14ac:dyDescent="0.3">
      <c r="D70" t="e">
        <v>#N/A</v>
      </c>
      <c r="E70" t="e">
        <v>#N/A</v>
      </c>
      <c r="F70" t="e">
        <v>#N/A</v>
      </c>
      <c r="G70" t="e">
        <v>#N/A</v>
      </c>
      <c r="H70" t="e">
        <v>#N/A</v>
      </c>
      <c r="I70" t="e">
        <v>#N/A</v>
      </c>
      <c r="J70" t="e">
        <v>#N/A</v>
      </c>
      <c r="K70" t="e">
        <v>#N/A</v>
      </c>
      <c r="L70" t="e">
        <v>#N/A</v>
      </c>
      <c r="M70" t="e">
        <v>#N/A</v>
      </c>
      <c r="N70" t="e">
        <v>#N/A</v>
      </c>
      <c r="O70" t="e">
        <v>#N/A</v>
      </c>
      <c r="P70" t="e">
        <v>#N/A</v>
      </c>
      <c r="Q70" t="e">
        <v>#N/A</v>
      </c>
      <c r="R70" t="e">
        <v>#N/A</v>
      </c>
    </row>
    <row r="71" spans="1:18" x14ac:dyDescent="0.3">
      <c r="D71" t="e">
        <v>#N/A</v>
      </c>
      <c r="E71" t="e">
        <v>#N/A</v>
      </c>
      <c r="F71" t="e">
        <v>#N/A</v>
      </c>
      <c r="G71" t="e">
        <v>#N/A</v>
      </c>
      <c r="H71" t="e">
        <v>#N/A</v>
      </c>
      <c r="I71" t="e">
        <v>#N/A</v>
      </c>
      <c r="J71" t="e">
        <v>#N/A</v>
      </c>
      <c r="K71" t="e">
        <v>#N/A</v>
      </c>
      <c r="L71" t="e">
        <v>#N/A</v>
      </c>
      <c r="M71" t="e">
        <v>#N/A</v>
      </c>
      <c r="N71" t="e">
        <v>#N/A</v>
      </c>
      <c r="O71" t="e">
        <v>#N/A</v>
      </c>
      <c r="P71" t="e">
        <v>#N/A</v>
      </c>
      <c r="Q71" t="e">
        <v>#N/A</v>
      </c>
      <c r="R71" t="e">
        <v>#N/A</v>
      </c>
    </row>
    <row r="72" spans="1:18" x14ac:dyDescent="0.3">
      <c r="A72">
        <v>6</v>
      </c>
      <c r="D72">
        <v>0</v>
      </c>
      <c r="E72">
        <v>0</v>
      </c>
      <c r="F72">
        <v>0</v>
      </c>
      <c r="G72">
        <v>0</v>
      </c>
      <c r="H72">
        <v>0</v>
      </c>
      <c r="I72">
        <v>1422521</v>
      </c>
      <c r="J72">
        <v>0</v>
      </c>
      <c r="K72">
        <v>0</v>
      </c>
      <c r="L72">
        <v>0</v>
      </c>
      <c r="M72">
        <v>0</v>
      </c>
      <c r="N72">
        <v>0</v>
      </c>
      <c r="O72">
        <v>0</v>
      </c>
      <c r="P72">
        <v>0</v>
      </c>
      <c r="Q72">
        <v>0</v>
      </c>
      <c r="R72">
        <v>0</v>
      </c>
    </row>
  </sheetData>
  <sheetProtection algorithmName="SHA-512" hashValue="yBcSW7/6tg6dxB53k6Qwfg70ofd7TezyQ1kvxoB+aQXZHg9a9kHkME3Q+KT9+AoH6L4ncvlg4W4hoiYSFvXIew==" saltValue="DkqK1/8kRx9d/HX5u6ZEa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5D64-AD87-4DD1-B377-1C2D4437F4D6}">
  <dimension ref="A1:R72"/>
  <sheetViews>
    <sheetView workbookViewId="0">
      <selection activeCell="C1" sqref="C1"/>
    </sheetView>
  </sheetViews>
  <sheetFormatPr defaultRowHeight="14.4" x14ac:dyDescent="0.3"/>
  <cols>
    <col min="4" max="18" width="20.77734375" customWidth="1"/>
  </cols>
  <sheetData>
    <row r="1" spans="1:18" x14ac:dyDescent="0.3">
      <c r="D1" t="s">
        <v>641</v>
      </c>
      <c r="E1" t="s">
        <v>642</v>
      </c>
      <c r="F1" t="s">
        <v>643</v>
      </c>
      <c r="G1" t="s">
        <v>644</v>
      </c>
      <c r="H1" t="s">
        <v>645</v>
      </c>
      <c r="I1" t="s">
        <v>646</v>
      </c>
      <c r="J1" t="s">
        <v>647</v>
      </c>
      <c r="K1" t="s">
        <v>648</v>
      </c>
      <c r="L1" t="s">
        <v>649</v>
      </c>
      <c r="M1" t="s">
        <v>650</v>
      </c>
      <c r="N1" t="s">
        <v>651</v>
      </c>
      <c r="O1" t="s">
        <v>652</v>
      </c>
      <c r="P1" t="s">
        <v>653</v>
      </c>
      <c r="Q1" t="s">
        <v>654</v>
      </c>
      <c r="R1" t="s">
        <v>655</v>
      </c>
    </row>
    <row r="2" spans="1:18" x14ac:dyDescent="0.3">
      <c r="D2">
        <v>571300</v>
      </c>
      <c r="E2">
        <v>571301</v>
      </c>
      <c r="F2">
        <v>571302</v>
      </c>
      <c r="G2">
        <v>571303</v>
      </c>
      <c r="H2">
        <v>572177</v>
      </c>
      <c r="I2">
        <v>571304</v>
      </c>
      <c r="J2">
        <v>571305</v>
      </c>
      <c r="K2">
        <v>571306</v>
      </c>
      <c r="L2">
        <v>571307</v>
      </c>
      <c r="M2">
        <v>571309</v>
      </c>
      <c r="N2">
        <v>571310</v>
      </c>
      <c r="O2">
        <v>571311</v>
      </c>
      <c r="P2">
        <v>571313</v>
      </c>
      <c r="Q2">
        <v>571315</v>
      </c>
      <c r="R2">
        <v>571316</v>
      </c>
    </row>
    <row r="3" spans="1:18" x14ac:dyDescent="0.3">
      <c r="A3">
        <v>333</v>
      </c>
      <c r="D3" cm="1">
        <f t="array" ref="D3">_xlfn.XLOOKUP(D$1,'PY1 Data(H)'!$A$1:$CZ$1,_xlfn.XLOOKUP($A3,'PY1 Data(H)'!$A$1:$A$288,'PY1 Data(H)'!$A$1:$CZ$288))</f>
        <v>1770485</v>
      </c>
      <c r="E3" s="126" cm="1">
        <f t="array" ref="E3">_xlfn.XLOOKUP(E$1,'PY1 Data(H)'!$A$1:$CZ$1,_xlfn.XLOOKUP($A3,'PY1 Data(H)'!$A$1:$A$288,'PY1 Data(H)'!$A$1:$CZ$288))</f>
        <v>1084117</v>
      </c>
      <c r="F3" s="126" cm="1">
        <f t="array" ref="F3">_xlfn.XLOOKUP(F$1,'PY1 Data(H)'!$A$1:$CZ$1,_xlfn.XLOOKUP($A3,'PY1 Data(H)'!$A$1:$A$288,'PY1 Data(H)'!$A$1:$CZ$288))</f>
        <v>136425</v>
      </c>
      <c r="G3" s="126" cm="1">
        <f t="array" ref="G3">_xlfn.XLOOKUP(G$1,'PY1 Data(H)'!$A$1:$CZ$1,_xlfn.XLOOKUP($A3,'PY1 Data(H)'!$A$1:$A$288,'PY1 Data(H)'!$A$1:$CZ$288))</f>
        <v>735399</v>
      </c>
      <c r="H3" s="126" cm="1">
        <f t="array" ref="H3">_xlfn.XLOOKUP(H$1,'PY1 Data(H)'!$A$1:$CZ$1,_xlfn.XLOOKUP($A3,'PY1 Data(H)'!$A$1:$A$288,'PY1 Data(H)'!$A$1:$CZ$288))</f>
        <v>1027874</v>
      </c>
      <c r="I3" s="126" cm="1">
        <f t="array" ref="I3">_xlfn.XLOOKUP(I$1,'PY1 Data(H)'!$A$1:$CZ$1,_xlfn.XLOOKUP($A3,'PY1 Data(H)'!$A$1:$A$288,'PY1 Data(H)'!$A$1:$CZ$288))</f>
        <v>13261559</v>
      </c>
      <c r="J3" s="126" cm="1">
        <f t="array" ref="J3">_xlfn.XLOOKUP(J$1,'PY1 Data(H)'!$A$1:$CZ$1,_xlfn.XLOOKUP($A3,'PY1 Data(H)'!$A$1:$A$288,'PY1 Data(H)'!$A$1:$CZ$288))</f>
        <v>1617815</v>
      </c>
      <c r="K3" s="126" cm="1">
        <f t="array" ref="K3">_xlfn.XLOOKUP(K$1,'PY1 Data(H)'!$A$1:$CZ$1,_xlfn.XLOOKUP($A3,'PY1 Data(H)'!$A$1:$A$288,'PY1 Data(H)'!$A$1:$CZ$288))</f>
        <v>99402</v>
      </c>
      <c r="L3" s="126" cm="1">
        <f t="array" ref="L3">_xlfn.XLOOKUP(L$1,'PY1 Data(H)'!$A$1:$CZ$1,_xlfn.XLOOKUP($A3,'PY1 Data(H)'!$A$1:$A$288,'PY1 Data(H)'!$A$1:$CZ$288))</f>
        <v>2003479</v>
      </c>
      <c r="M3" s="126" cm="1">
        <f t="array" ref="M3">_xlfn.XLOOKUP(M$1,'PY1 Data(H)'!$A$1:$CZ$1,_xlfn.XLOOKUP($A3,'PY1 Data(H)'!$A$1:$A$288,'PY1 Data(H)'!$A$1:$CZ$288))</f>
        <v>126924</v>
      </c>
      <c r="N3" s="126" cm="1">
        <f t="array" ref="N3">_xlfn.XLOOKUP(N$1,'PY1 Data(H)'!$A$1:$CZ$1,_xlfn.XLOOKUP($A3,'PY1 Data(H)'!$A$1:$A$288,'PY1 Data(H)'!$A$1:$CZ$288))</f>
        <v>1548054</v>
      </c>
      <c r="O3" s="126" cm="1">
        <f t="array" ref="O3">_xlfn.XLOOKUP(O$1,'PY1 Data(H)'!$A$1:$CZ$1,_xlfn.XLOOKUP($A3,'PY1 Data(H)'!$A$1:$A$288,'PY1 Data(H)'!$A$1:$CZ$288))</f>
        <v>1173696</v>
      </c>
      <c r="P3" s="126" cm="1">
        <f t="array" ref="P3">_xlfn.XLOOKUP(P$1,'PY1 Data(H)'!$A$1:$CZ$1,_xlfn.XLOOKUP($A3,'PY1 Data(H)'!$A$1:$A$288,'PY1 Data(H)'!$A$1:$CZ$288))</f>
        <v>363081</v>
      </c>
      <c r="Q3" s="126" cm="1">
        <f t="array" ref="Q3">_xlfn.XLOOKUP(Q$1,'PY1 Data(H)'!$A$1:$CZ$1,_xlfn.XLOOKUP($A3,'PY1 Data(H)'!$A$1:$A$288,'PY1 Data(H)'!$A$1:$CZ$288))</f>
        <v>732587</v>
      </c>
      <c r="R3" s="126" cm="1">
        <f t="array" ref="R3">_xlfn.XLOOKUP(R$1,'PY1 Data(H)'!$A$1:$CZ$1,_xlfn.XLOOKUP($A3,'PY1 Data(H)'!$A$1:$A$288,'PY1 Data(H)'!$A$1:$CZ$288))</f>
        <v>364615</v>
      </c>
    </row>
    <row r="4" spans="1:18" x14ac:dyDescent="0.3">
      <c r="A4">
        <v>500</v>
      </c>
      <c r="D4" s="126" cm="1">
        <f t="array" ref="D4">_xlfn.XLOOKUP(D$1,'PY1 Data(H)'!$A$1:$CZ$1,_xlfn.XLOOKUP($A4,'PY1 Data(H)'!$A$1:$A$288,'PY1 Data(H)'!$A$1:$CZ$288))</f>
        <v>103588</v>
      </c>
      <c r="E4" s="126" cm="1">
        <f t="array" ref="E4">_xlfn.XLOOKUP(E$1,'PY1 Data(H)'!$A$1:$CZ$1,_xlfn.XLOOKUP($A4,'PY1 Data(H)'!$A$1:$A$288,'PY1 Data(H)'!$A$1:$CZ$288))</f>
        <v>26457</v>
      </c>
      <c r="F4" s="126" cm="1">
        <f t="array" ref="F4">_xlfn.XLOOKUP(F$1,'PY1 Data(H)'!$A$1:$CZ$1,_xlfn.XLOOKUP($A4,'PY1 Data(H)'!$A$1:$A$288,'PY1 Data(H)'!$A$1:$CZ$288))</f>
        <v>1385997</v>
      </c>
      <c r="G4" s="126" cm="1">
        <f t="array" ref="G4">_xlfn.XLOOKUP(G$1,'PY1 Data(H)'!$A$1:$CZ$1,_xlfn.XLOOKUP($A4,'PY1 Data(H)'!$A$1:$A$288,'PY1 Data(H)'!$A$1:$CZ$288))</f>
        <v>0</v>
      </c>
      <c r="H4" s="126" cm="1">
        <f t="array" ref="H4">_xlfn.XLOOKUP(H$1,'PY1 Data(H)'!$A$1:$CZ$1,_xlfn.XLOOKUP($A4,'PY1 Data(H)'!$A$1:$A$288,'PY1 Data(H)'!$A$1:$CZ$288))</f>
        <v>0</v>
      </c>
      <c r="I4" s="126" cm="1">
        <f t="array" ref="I4">_xlfn.XLOOKUP(I$1,'PY1 Data(H)'!$A$1:$CZ$1,_xlfn.XLOOKUP($A4,'PY1 Data(H)'!$A$1:$A$288,'PY1 Data(H)'!$A$1:$CZ$288))</f>
        <v>21782631</v>
      </c>
      <c r="J4" s="126" cm="1">
        <f t="array" ref="J4">_xlfn.XLOOKUP(J$1,'PY1 Data(H)'!$A$1:$CZ$1,_xlfn.XLOOKUP($A4,'PY1 Data(H)'!$A$1:$A$288,'PY1 Data(H)'!$A$1:$CZ$288))</f>
        <v>49114</v>
      </c>
      <c r="K4" s="126" cm="1">
        <f t="array" ref="K4">_xlfn.XLOOKUP(K$1,'PY1 Data(H)'!$A$1:$CZ$1,_xlfn.XLOOKUP($A4,'PY1 Data(H)'!$A$1:$A$288,'PY1 Data(H)'!$A$1:$CZ$288))</f>
        <v>49617</v>
      </c>
      <c r="L4" s="126" cm="1">
        <f t="array" ref="L4">_xlfn.XLOOKUP(L$1,'PY1 Data(H)'!$A$1:$CZ$1,_xlfn.XLOOKUP($A4,'PY1 Data(H)'!$A$1:$A$288,'PY1 Data(H)'!$A$1:$CZ$288))</f>
        <v>0</v>
      </c>
      <c r="M4" s="126" cm="1">
        <f t="array" ref="M4">_xlfn.XLOOKUP(M$1,'PY1 Data(H)'!$A$1:$CZ$1,_xlfn.XLOOKUP($A4,'PY1 Data(H)'!$A$1:$A$288,'PY1 Data(H)'!$A$1:$CZ$288))</f>
        <v>1246461</v>
      </c>
      <c r="N4" s="126" cm="1">
        <f t="array" ref="N4">_xlfn.XLOOKUP(N$1,'PY1 Data(H)'!$A$1:$CZ$1,_xlfn.XLOOKUP($A4,'PY1 Data(H)'!$A$1:$A$288,'PY1 Data(H)'!$A$1:$CZ$288))</f>
        <v>0</v>
      </c>
      <c r="O4" s="126" cm="1">
        <f t="array" ref="O4">_xlfn.XLOOKUP(O$1,'PY1 Data(H)'!$A$1:$CZ$1,_xlfn.XLOOKUP($A4,'PY1 Data(H)'!$A$1:$A$288,'PY1 Data(H)'!$A$1:$CZ$288))</f>
        <v>0</v>
      </c>
      <c r="P4" s="126" cm="1">
        <f t="array" ref="P4">_xlfn.XLOOKUP(P$1,'PY1 Data(H)'!$A$1:$CZ$1,_xlfn.XLOOKUP($A4,'PY1 Data(H)'!$A$1:$A$288,'PY1 Data(H)'!$A$1:$CZ$288))</f>
        <v>156889</v>
      </c>
      <c r="Q4" s="126" cm="1">
        <f t="array" ref="Q4">_xlfn.XLOOKUP(Q$1,'PY1 Data(H)'!$A$1:$CZ$1,_xlfn.XLOOKUP($A4,'PY1 Data(H)'!$A$1:$A$288,'PY1 Data(H)'!$A$1:$CZ$288))</f>
        <v>53597</v>
      </c>
      <c r="R4" s="126" cm="1">
        <f t="array" ref="R4">_xlfn.XLOOKUP(R$1,'PY1 Data(H)'!$A$1:$CZ$1,_xlfn.XLOOKUP($A4,'PY1 Data(H)'!$A$1:$A$288,'PY1 Data(H)'!$A$1:$CZ$288))</f>
        <v>0</v>
      </c>
    </row>
    <row r="5" spans="1:18" x14ac:dyDescent="0.3">
      <c r="A5">
        <v>385</v>
      </c>
      <c r="D5" s="126" cm="1">
        <f t="array" ref="D5">_xlfn.XLOOKUP(D$1,'PY1 Data(H)'!$A$1:$CZ$1,_xlfn.XLOOKUP($A5,'PY1 Data(H)'!$A$1:$A$288,'PY1 Data(H)'!$A$1:$CZ$288))</f>
        <v>2522183</v>
      </c>
      <c r="E5" s="126" cm="1">
        <f t="array" ref="E5">_xlfn.XLOOKUP(E$1,'PY1 Data(H)'!$A$1:$CZ$1,_xlfn.XLOOKUP($A5,'PY1 Data(H)'!$A$1:$A$288,'PY1 Data(H)'!$A$1:$CZ$288))</f>
        <v>1956448</v>
      </c>
      <c r="F5" s="126" cm="1">
        <f t="array" ref="F5">_xlfn.XLOOKUP(F$1,'PY1 Data(H)'!$A$1:$CZ$1,_xlfn.XLOOKUP($A5,'PY1 Data(H)'!$A$1:$A$288,'PY1 Data(H)'!$A$1:$CZ$288))</f>
        <v>1665944</v>
      </c>
      <c r="G5" s="126" cm="1">
        <f t="array" ref="G5">_xlfn.XLOOKUP(G$1,'PY1 Data(H)'!$A$1:$CZ$1,_xlfn.XLOOKUP($A5,'PY1 Data(H)'!$A$1:$A$288,'PY1 Data(H)'!$A$1:$CZ$288))</f>
        <v>1483845</v>
      </c>
      <c r="H5" s="126" cm="1">
        <f t="array" ref="H5">_xlfn.XLOOKUP(H$1,'PY1 Data(H)'!$A$1:$CZ$1,_xlfn.XLOOKUP($A5,'PY1 Data(H)'!$A$1:$A$288,'PY1 Data(H)'!$A$1:$CZ$288))</f>
        <v>1398457</v>
      </c>
      <c r="I5" s="126" cm="1">
        <f t="array" ref="I5">_xlfn.XLOOKUP(I$1,'PY1 Data(H)'!$A$1:$CZ$1,_xlfn.XLOOKUP($A5,'PY1 Data(H)'!$A$1:$A$288,'PY1 Data(H)'!$A$1:$CZ$288))</f>
        <v>174995017</v>
      </c>
      <c r="J5" s="126" cm="1">
        <f t="array" ref="J5">_xlfn.XLOOKUP(J$1,'PY1 Data(H)'!$A$1:$CZ$1,_xlfn.XLOOKUP($A5,'PY1 Data(H)'!$A$1:$A$288,'PY1 Data(H)'!$A$1:$CZ$288))</f>
        <v>3173312</v>
      </c>
      <c r="K5" s="126" cm="1">
        <f t="array" ref="K5">_xlfn.XLOOKUP(K$1,'PY1 Data(H)'!$A$1:$CZ$1,_xlfn.XLOOKUP($A5,'PY1 Data(H)'!$A$1:$A$288,'PY1 Data(H)'!$A$1:$CZ$288))</f>
        <v>281337</v>
      </c>
      <c r="L5" s="126" cm="1">
        <f t="array" ref="L5">_xlfn.XLOOKUP(L$1,'PY1 Data(H)'!$A$1:$CZ$1,_xlfn.XLOOKUP($A5,'PY1 Data(H)'!$A$1:$A$288,'PY1 Data(H)'!$A$1:$CZ$288))</f>
        <v>3750927</v>
      </c>
      <c r="M5" s="126" cm="1">
        <f t="array" ref="M5">_xlfn.XLOOKUP(M$1,'PY1 Data(H)'!$A$1:$CZ$1,_xlfn.XLOOKUP($A5,'PY1 Data(H)'!$A$1:$A$288,'PY1 Data(H)'!$A$1:$CZ$288))</f>
        <v>2240531</v>
      </c>
      <c r="N5" s="126" cm="1">
        <f t="array" ref="N5">_xlfn.XLOOKUP(N$1,'PY1 Data(H)'!$A$1:$CZ$1,_xlfn.XLOOKUP($A5,'PY1 Data(H)'!$A$1:$A$288,'PY1 Data(H)'!$A$1:$CZ$288))</f>
        <v>4919065</v>
      </c>
      <c r="O5" s="126" cm="1">
        <f t="array" ref="O5">_xlfn.XLOOKUP(O$1,'PY1 Data(H)'!$A$1:$CZ$1,_xlfn.XLOOKUP($A5,'PY1 Data(H)'!$A$1:$A$288,'PY1 Data(H)'!$A$1:$CZ$288))</f>
        <v>2333592</v>
      </c>
      <c r="P5" s="126" cm="1">
        <f t="array" ref="P5">_xlfn.XLOOKUP(P$1,'PY1 Data(H)'!$A$1:$CZ$1,_xlfn.XLOOKUP($A5,'PY1 Data(H)'!$A$1:$A$288,'PY1 Data(H)'!$A$1:$CZ$288))</f>
        <v>965098</v>
      </c>
      <c r="Q5" s="126" cm="1">
        <f t="array" ref="Q5">_xlfn.XLOOKUP(Q$1,'PY1 Data(H)'!$A$1:$CZ$1,_xlfn.XLOOKUP($A5,'PY1 Data(H)'!$A$1:$A$288,'PY1 Data(H)'!$A$1:$CZ$288))</f>
        <v>1225187</v>
      </c>
      <c r="R5" s="126" cm="1">
        <f t="array" ref="R5">_xlfn.XLOOKUP(R$1,'PY1 Data(H)'!$A$1:$CZ$1,_xlfn.XLOOKUP($A5,'PY1 Data(H)'!$A$1:$A$288,'PY1 Data(H)'!$A$1:$CZ$288))</f>
        <v>747519</v>
      </c>
    </row>
    <row r="6" spans="1:18" x14ac:dyDescent="0.3">
      <c r="A6">
        <v>575</v>
      </c>
      <c r="D6" s="126" cm="1">
        <f t="array" ref="D6">_xlfn.XLOOKUP(D$1,'PY1 Data(H)'!$A$1:$CZ$1,_xlfn.XLOOKUP($A6,'PY1 Data(H)'!$A$1:$A$288,'PY1 Data(H)'!$A$1:$CZ$288))</f>
        <v>0</v>
      </c>
      <c r="E6" s="126" cm="1">
        <f t="array" ref="E6">_xlfn.XLOOKUP(E$1,'PY1 Data(H)'!$A$1:$CZ$1,_xlfn.XLOOKUP($A6,'PY1 Data(H)'!$A$1:$A$288,'PY1 Data(H)'!$A$1:$CZ$288))</f>
        <v>0</v>
      </c>
      <c r="F6" s="126" cm="1">
        <f t="array" ref="F6">_xlfn.XLOOKUP(F$1,'PY1 Data(H)'!$A$1:$CZ$1,_xlfn.XLOOKUP($A6,'PY1 Data(H)'!$A$1:$A$288,'PY1 Data(H)'!$A$1:$CZ$288))</f>
        <v>0</v>
      </c>
      <c r="G6" s="126" cm="1">
        <f t="array" ref="G6">_xlfn.XLOOKUP(G$1,'PY1 Data(H)'!$A$1:$CZ$1,_xlfn.XLOOKUP($A6,'PY1 Data(H)'!$A$1:$A$288,'PY1 Data(H)'!$A$1:$CZ$288))</f>
        <v>0</v>
      </c>
      <c r="H6" s="126" cm="1">
        <f t="array" ref="H6">_xlfn.XLOOKUP(H$1,'PY1 Data(H)'!$A$1:$CZ$1,_xlfn.XLOOKUP($A6,'PY1 Data(H)'!$A$1:$A$288,'PY1 Data(H)'!$A$1:$CZ$288))</f>
        <v>0</v>
      </c>
      <c r="I6" s="126" cm="1">
        <f t="array" ref="I6">_xlfn.XLOOKUP(I$1,'PY1 Data(H)'!$A$1:$CZ$1,_xlfn.XLOOKUP($A6,'PY1 Data(H)'!$A$1:$A$288,'PY1 Data(H)'!$A$1:$CZ$288))</f>
        <v>0</v>
      </c>
      <c r="J6" s="126" cm="1">
        <f t="array" ref="J6">_xlfn.XLOOKUP(J$1,'PY1 Data(H)'!$A$1:$CZ$1,_xlfn.XLOOKUP($A6,'PY1 Data(H)'!$A$1:$A$288,'PY1 Data(H)'!$A$1:$CZ$288))</f>
        <v>0</v>
      </c>
      <c r="K6" s="126" cm="1">
        <f t="array" ref="K6">_xlfn.XLOOKUP(K$1,'PY1 Data(H)'!$A$1:$CZ$1,_xlfn.XLOOKUP($A6,'PY1 Data(H)'!$A$1:$A$288,'PY1 Data(H)'!$A$1:$CZ$288))</f>
        <v>0</v>
      </c>
      <c r="L6" s="126" cm="1">
        <f t="array" ref="L6">_xlfn.XLOOKUP(L$1,'PY1 Data(H)'!$A$1:$CZ$1,_xlfn.XLOOKUP($A6,'PY1 Data(H)'!$A$1:$A$288,'PY1 Data(H)'!$A$1:$CZ$288))</f>
        <v>0</v>
      </c>
      <c r="M6" s="126" cm="1">
        <f t="array" ref="M6">_xlfn.XLOOKUP(M$1,'PY1 Data(H)'!$A$1:$CZ$1,_xlfn.XLOOKUP($A6,'PY1 Data(H)'!$A$1:$A$288,'PY1 Data(H)'!$A$1:$CZ$288))</f>
        <v>0</v>
      </c>
      <c r="N6" s="126" cm="1">
        <f t="array" ref="N6">_xlfn.XLOOKUP(N$1,'PY1 Data(H)'!$A$1:$CZ$1,_xlfn.XLOOKUP($A6,'PY1 Data(H)'!$A$1:$A$288,'PY1 Data(H)'!$A$1:$CZ$288))</f>
        <v>0</v>
      </c>
      <c r="O6" s="126" cm="1">
        <f t="array" ref="O6">_xlfn.XLOOKUP(O$1,'PY1 Data(H)'!$A$1:$CZ$1,_xlfn.XLOOKUP($A6,'PY1 Data(H)'!$A$1:$A$288,'PY1 Data(H)'!$A$1:$CZ$288))</f>
        <v>0</v>
      </c>
      <c r="P6" s="126" cm="1">
        <f t="array" ref="P6">_xlfn.XLOOKUP(P$1,'PY1 Data(H)'!$A$1:$CZ$1,_xlfn.XLOOKUP($A6,'PY1 Data(H)'!$A$1:$A$288,'PY1 Data(H)'!$A$1:$CZ$288))</f>
        <v>0</v>
      </c>
      <c r="Q6" s="126" cm="1">
        <f t="array" ref="Q6">_xlfn.XLOOKUP(Q$1,'PY1 Data(H)'!$A$1:$CZ$1,_xlfn.XLOOKUP($A6,'PY1 Data(H)'!$A$1:$A$288,'PY1 Data(H)'!$A$1:$CZ$288))</f>
        <v>0</v>
      </c>
      <c r="R6" s="126" cm="1">
        <f t="array" ref="R6">_xlfn.XLOOKUP(R$1,'PY1 Data(H)'!$A$1:$CZ$1,_xlfn.XLOOKUP($A6,'PY1 Data(H)'!$A$1:$A$288,'PY1 Data(H)'!$A$1:$CZ$288))</f>
        <v>0</v>
      </c>
    </row>
    <row r="7" spans="1:18" x14ac:dyDescent="0.3">
      <c r="A7">
        <v>576</v>
      </c>
      <c r="D7" s="126" cm="1">
        <f t="array" ref="D7">_xlfn.XLOOKUP(D$1,'PY1 Data(H)'!$A$1:$CZ$1,_xlfn.XLOOKUP($A7,'PY1 Data(H)'!$A$1:$A$288,'PY1 Data(H)'!$A$1:$CZ$288))</f>
        <v>0</v>
      </c>
      <c r="E7" s="126" cm="1">
        <f t="array" ref="E7">_xlfn.XLOOKUP(E$1,'PY1 Data(H)'!$A$1:$CZ$1,_xlfn.XLOOKUP($A7,'PY1 Data(H)'!$A$1:$A$288,'PY1 Data(H)'!$A$1:$CZ$288))</f>
        <v>0</v>
      </c>
      <c r="F7" s="126" cm="1">
        <f t="array" ref="F7">_xlfn.XLOOKUP(F$1,'PY1 Data(H)'!$A$1:$CZ$1,_xlfn.XLOOKUP($A7,'PY1 Data(H)'!$A$1:$A$288,'PY1 Data(H)'!$A$1:$CZ$288))</f>
        <v>0</v>
      </c>
      <c r="G7" s="126" cm="1">
        <f t="array" ref="G7">_xlfn.XLOOKUP(G$1,'PY1 Data(H)'!$A$1:$CZ$1,_xlfn.XLOOKUP($A7,'PY1 Data(H)'!$A$1:$A$288,'PY1 Data(H)'!$A$1:$CZ$288))</f>
        <v>0</v>
      </c>
      <c r="H7" s="126" cm="1">
        <f t="array" ref="H7">_xlfn.XLOOKUP(H$1,'PY1 Data(H)'!$A$1:$CZ$1,_xlfn.XLOOKUP($A7,'PY1 Data(H)'!$A$1:$A$288,'PY1 Data(H)'!$A$1:$CZ$288))</f>
        <v>0</v>
      </c>
      <c r="I7" s="126" cm="1">
        <f t="array" ref="I7">_xlfn.XLOOKUP(I$1,'PY1 Data(H)'!$A$1:$CZ$1,_xlfn.XLOOKUP($A7,'PY1 Data(H)'!$A$1:$A$288,'PY1 Data(H)'!$A$1:$CZ$288))</f>
        <v>0</v>
      </c>
      <c r="J7" s="126" cm="1">
        <f t="array" ref="J7">_xlfn.XLOOKUP(J$1,'PY1 Data(H)'!$A$1:$CZ$1,_xlfn.XLOOKUP($A7,'PY1 Data(H)'!$A$1:$A$288,'PY1 Data(H)'!$A$1:$CZ$288))</f>
        <v>0</v>
      </c>
      <c r="K7" s="126" cm="1">
        <f t="array" ref="K7">_xlfn.XLOOKUP(K$1,'PY1 Data(H)'!$A$1:$CZ$1,_xlfn.XLOOKUP($A7,'PY1 Data(H)'!$A$1:$A$288,'PY1 Data(H)'!$A$1:$CZ$288))</f>
        <v>0</v>
      </c>
      <c r="L7" s="126" cm="1">
        <f t="array" ref="L7">_xlfn.XLOOKUP(L$1,'PY1 Data(H)'!$A$1:$CZ$1,_xlfn.XLOOKUP($A7,'PY1 Data(H)'!$A$1:$A$288,'PY1 Data(H)'!$A$1:$CZ$288))</f>
        <v>0</v>
      </c>
      <c r="M7" s="126" cm="1">
        <f t="array" ref="M7">_xlfn.XLOOKUP(M$1,'PY1 Data(H)'!$A$1:$CZ$1,_xlfn.XLOOKUP($A7,'PY1 Data(H)'!$A$1:$A$288,'PY1 Data(H)'!$A$1:$CZ$288))</f>
        <v>0</v>
      </c>
      <c r="N7" s="126" cm="1">
        <f t="array" ref="N7">_xlfn.XLOOKUP(N$1,'PY1 Data(H)'!$A$1:$CZ$1,_xlfn.XLOOKUP($A7,'PY1 Data(H)'!$A$1:$A$288,'PY1 Data(H)'!$A$1:$CZ$288))</f>
        <v>0</v>
      </c>
      <c r="O7" s="126" cm="1">
        <f t="array" ref="O7">_xlfn.XLOOKUP(O$1,'PY1 Data(H)'!$A$1:$CZ$1,_xlfn.XLOOKUP($A7,'PY1 Data(H)'!$A$1:$A$288,'PY1 Data(H)'!$A$1:$CZ$288))</f>
        <v>0</v>
      </c>
      <c r="P7" s="126" cm="1">
        <f t="array" ref="P7">_xlfn.XLOOKUP(P$1,'PY1 Data(H)'!$A$1:$CZ$1,_xlfn.XLOOKUP($A7,'PY1 Data(H)'!$A$1:$A$288,'PY1 Data(H)'!$A$1:$CZ$288))</f>
        <v>0</v>
      </c>
      <c r="Q7" s="126" cm="1">
        <f t="array" ref="Q7">_xlfn.XLOOKUP(Q$1,'PY1 Data(H)'!$A$1:$CZ$1,_xlfn.XLOOKUP($A7,'PY1 Data(H)'!$A$1:$A$288,'PY1 Data(H)'!$A$1:$CZ$288))</f>
        <v>0</v>
      </c>
      <c r="R7" s="126" cm="1">
        <f t="array" ref="R7">_xlfn.XLOOKUP(R$1,'PY1 Data(H)'!$A$1:$CZ$1,_xlfn.XLOOKUP($A7,'PY1 Data(H)'!$A$1:$A$288,'PY1 Data(H)'!$A$1:$CZ$288))</f>
        <v>0</v>
      </c>
    </row>
    <row r="8" spans="1:18" x14ac:dyDescent="0.3">
      <c r="A8">
        <v>626</v>
      </c>
      <c r="D8" s="126" cm="1">
        <f t="array" ref="D8">_xlfn.XLOOKUP(D$1,'PY1 Data(H)'!$A$1:$CZ$1,_xlfn.XLOOKUP($A8,'PY1 Data(H)'!$A$1:$A$288,'PY1 Data(H)'!$A$1:$CZ$288))</f>
        <v>0</v>
      </c>
      <c r="E8" s="126" cm="1">
        <f t="array" ref="E8">_xlfn.XLOOKUP(E$1,'PY1 Data(H)'!$A$1:$CZ$1,_xlfn.XLOOKUP($A8,'PY1 Data(H)'!$A$1:$A$288,'PY1 Data(H)'!$A$1:$CZ$288))</f>
        <v>42910</v>
      </c>
      <c r="F8" s="126" cm="1">
        <f t="array" ref="F8">_xlfn.XLOOKUP(F$1,'PY1 Data(H)'!$A$1:$CZ$1,_xlfn.XLOOKUP($A8,'PY1 Data(H)'!$A$1:$A$288,'PY1 Data(H)'!$A$1:$CZ$288))</f>
        <v>264259</v>
      </c>
      <c r="G8" s="126" cm="1">
        <f t="array" ref="G8">_xlfn.XLOOKUP(G$1,'PY1 Data(H)'!$A$1:$CZ$1,_xlfn.XLOOKUP($A8,'PY1 Data(H)'!$A$1:$A$288,'PY1 Data(H)'!$A$1:$CZ$288))</f>
        <v>2184</v>
      </c>
      <c r="H8" s="126" cm="1">
        <f t="array" ref="H8">_xlfn.XLOOKUP(H$1,'PY1 Data(H)'!$A$1:$CZ$1,_xlfn.XLOOKUP($A8,'PY1 Data(H)'!$A$1:$A$288,'PY1 Data(H)'!$A$1:$CZ$288))</f>
        <v>212597</v>
      </c>
      <c r="I8" s="126" cm="1">
        <f t="array" ref="I8">_xlfn.XLOOKUP(I$1,'PY1 Data(H)'!$A$1:$CZ$1,_xlfn.XLOOKUP($A8,'PY1 Data(H)'!$A$1:$A$288,'PY1 Data(H)'!$A$1:$CZ$288))</f>
        <v>8011782</v>
      </c>
      <c r="J8" s="126" cm="1">
        <f t="array" ref="J8">_xlfn.XLOOKUP(J$1,'PY1 Data(H)'!$A$1:$CZ$1,_xlfn.XLOOKUP($A8,'PY1 Data(H)'!$A$1:$A$288,'PY1 Data(H)'!$A$1:$CZ$288))</f>
        <v>130615</v>
      </c>
      <c r="K8" s="126" cm="1">
        <f t="array" ref="K8">_xlfn.XLOOKUP(K$1,'PY1 Data(H)'!$A$1:$CZ$1,_xlfn.XLOOKUP($A8,'PY1 Data(H)'!$A$1:$A$288,'PY1 Data(H)'!$A$1:$CZ$288))</f>
        <v>9977</v>
      </c>
      <c r="L8" s="126" cm="1">
        <f t="array" ref="L8">_xlfn.XLOOKUP(L$1,'PY1 Data(H)'!$A$1:$CZ$1,_xlfn.XLOOKUP($A8,'PY1 Data(H)'!$A$1:$A$288,'PY1 Data(H)'!$A$1:$CZ$288))</f>
        <v>215025</v>
      </c>
      <c r="M8" s="126" cm="1">
        <f t="array" ref="M8">_xlfn.XLOOKUP(M$1,'PY1 Data(H)'!$A$1:$CZ$1,_xlfn.XLOOKUP($A8,'PY1 Data(H)'!$A$1:$A$288,'PY1 Data(H)'!$A$1:$CZ$288))</f>
        <v>9087</v>
      </c>
      <c r="N8" s="126" cm="1">
        <f t="array" ref="N8">_xlfn.XLOOKUP(N$1,'PY1 Data(H)'!$A$1:$CZ$1,_xlfn.XLOOKUP($A8,'PY1 Data(H)'!$A$1:$A$288,'PY1 Data(H)'!$A$1:$CZ$288))</f>
        <v>37307</v>
      </c>
      <c r="O8" s="126" cm="1">
        <f t="array" ref="O8">_xlfn.XLOOKUP(O$1,'PY1 Data(H)'!$A$1:$CZ$1,_xlfn.XLOOKUP($A8,'PY1 Data(H)'!$A$1:$A$288,'PY1 Data(H)'!$A$1:$CZ$288))</f>
        <v>97875</v>
      </c>
      <c r="P8" s="126" cm="1">
        <f t="array" ref="P8">_xlfn.XLOOKUP(P$1,'PY1 Data(H)'!$A$1:$CZ$1,_xlfn.XLOOKUP($A8,'PY1 Data(H)'!$A$1:$A$288,'PY1 Data(H)'!$A$1:$CZ$288))</f>
        <v>8687</v>
      </c>
      <c r="Q8" s="126" cm="1">
        <f t="array" ref="Q8">_xlfn.XLOOKUP(Q$1,'PY1 Data(H)'!$A$1:$CZ$1,_xlfn.XLOOKUP($A8,'PY1 Data(H)'!$A$1:$A$288,'PY1 Data(H)'!$A$1:$CZ$288))</f>
        <v>7563</v>
      </c>
      <c r="R8" s="126" cm="1">
        <f t="array" ref="R8">_xlfn.XLOOKUP(R$1,'PY1 Data(H)'!$A$1:$CZ$1,_xlfn.XLOOKUP($A8,'PY1 Data(H)'!$A$1:$A$288,'PY1 Data(H)'!$A$1:$CZ$288))</f>
        <v>7216</v>
      </c>
    </row>
    <row r="9" spans="1:18" x14ac:dyDescent="0.3">
      <c r="A9">
        <v>627</v>
      </c>
      <c r="D9" s="126" cm="1">
        <f t="array" ref="D9">_xlfn.XLOOKUP(D$1,'PY1 Data(H)'!$A$1:$CZ$1,_xlfn.XLOOKUP($A9,'PY1 Data(H)'!$A$1:$A$288,'PY1 Data(H)'!$A$1:$CZ$288))</f>
        <v>0</v>
      </c>
      <c r="E9" s="126" cm="1">
        <f t="array" ref="E9">_xlfn.XLOOKUP(E$1,'PY1 Data(H)'!$A$1:$CZ$1,_xlfn.XLOOKUP($A9,'PY1 Data(H)'!$A$1:$A$288,'PY1 Data(H)'!$A$1:$CZ$288))</f>
        <v>0</v>
      </c>
      <c r="F9" s="126" cm="1">
        <f t="array" ref="F9">_xlfn.XLOOKUP(F$1,'PY1 Data(H)'!$A$1:$CZ$1,_xlfn.XLOOKUP($A9,'PY1 Data(H)'!$A$1:$A$288,'PY1 Data(H)'!$A$1:$CZ$288))</f>
        <v>0</v>
      </c>
      <c r="G9" s="126" cm="1">
        <f t="array" ref="G9">_xlfn.XLOOKUP(G$1,'PY1 Data(H)'!$A$1:$CZ$1,_xlfn.XLOOKUP($A9,'PY1 Data(H)'!$A$1:$A$288,'PY1 Data(H)'!$A$1:$CZ$288))</f>
        <v>0</v>
      </c>
      <c r="H9" s="126" cm="1">
        <f t="array" ref="H9">_xlfn.XLOOKUP(H$1,'PY1 Data(H)'!$A$1:$CZ$1,_xlfn.XLOOKUP($A9,'PY1 Data(H)'!$A$1:$A$288,'PY1 Data(H)'!$A$1:$CZ$288))</f>
        <v>0</v>
      </c>
      <c r="I9" s="126" cm="1">
        <f t="array" ref="I9">_xlfn.XLOOKUP(I$1,'PY1 Data(H)'!$A$1:$CZ$1,_xlfn.XLOOKUP($A9,'PY1 Data(H)'!$A$1:$A$288,'PY1 Data(H)'!$A$1:$CZ$288))</f>
        <v>0</v>
      </c>
      <c r="J9" s="126" cm="1">
        <f t="array" ref="J9">_xlfn.XLOOKUP(J$1,'PY1 Data(H)'!$A$1:$CZ$1,_xlfn.XLOOKUP($A9,'PY1 Data(H)'!$A$1:$A$288,'PY1 Data(H)'!$A$1:$CZ$288))</f>
        <v>0</v>
      </c>
      <c r="K9" s="126" cm="1">
        <f t="array" ref="K9">_xlfn.XLOOKUP(K$1,'PY1 Data(H)'!$A$1:$CZ$1,_xlfn.XLOOKUP($A9,'PY1 Data(H)'!$A$1:$A$288,'PY1 Data(H)'!$A$1:$CZ$288))</f>
        <v>0</v>
      </c>
      <c r="L9" s="126" cm="1">
        <f t="array" ref="L9">_xlfn.XLOOKUP(L$1,'PY1 Data(H)'!$A$1:$CZ$1,_xlfn.XLOOKUP($A9,'PY1 Data(H)'!$A$1:$A$288,'PY1 Data(H)'!$A$1:$CZ$288))</f>
        <v>0</v>
      </c>
      <c r="M9" s="126" cm="1">
        <f t="array" ref="M9">_xlfn.XLOOKUP(M$1,'PY1 Data(H)'!$A$1:$CZ$1,_xlfn.XLOOKUP($A9,'PY1 Data(H)'!$A$1:$A$288,'PY1 Data(H)'!$A$1:$CZ$288))</f>
        <v>0</v>
      </c>
      <c r="N9" s="126" cm="1">
        <f t="array" ref="N9">_xlfn.XLOOKUP(N$1,'PY1 Data(H)'!$A$1:$CZ$1,_xlfn.XLOOKUP($A9,'PY1 Data(H)'!$A$1:$A$288,'PY1 Data(H)'!$A$1:$CZ$288))</f>
        <v>0</v>
      </c>
      <c r="O9" s="126" cm="1">
        <f t="array" ref="O9">_xlfn.XLOOKUP(O$1,'PY1 Data(H)'!$A$1:$CZ$1,_xlfn.XLOOKUP($A9,'PY1 Data(H)'!$A$1:$A$288,'PY1 Data(H)'!$A$1:$CZ$288))</f>
        <v>0</v>
      </c>
      <c r="P9" s="126" cm="1">
        <f t="array" ref="P9">_xlfn.XLOOKUP(P$1,'PY1 Data(H)'!$A$1:$CZ$1,_xlfn.XLOOKUP($A9,'PY1 Data(H)'!$A$1:$A$288,'PY1 Data(H)'!$A$1:$CZ$288))</f>
        <v>0</v>
      </c>
      <c r="Q9" s="126" cm="1">
        <f t="array" ref="Q9">_xlfn.XLOOKUP(Q$1,'PY1 Data(H)'!$A$1:$CZ$1,_xlfn.XLOOKUP($A9,'PY1 Data(H)'!$A$1:$A$288,'PY1 Data(H)'!$A$1:$CZ$288))</f>
        <v>0</v>
      </c>
      <c r="R9" s="126" cm="1">
        <f t="array" ref="R9">_xlfn.XLOOKUP(R$1,'PY1 Data(H)'!$A$1:$CZ$1,_xlfn.XLOOKUP($A9,'PY1 Data(H)'!$A$1:$A$288,'PY1 Data(H)'!$A$1:$CZ$288))</f>
        <v>0</v>
      </c>
    </row>
    <row r="10" spans="1:18" x14ac:dyDescent="0.3">
      <c r="A10">
        <v>628</v>
      </c>
      <c r="D10" s="126" cm="1">
        <f t="array" ref="D10">_xlfn.XLOOKUP(D$1,'PY1 Data(H)'!$A$1:$CZ$1,_xlfn.XLOOKUP($A10,'PY1 Data(H)'!$A$1:$A$288,'PY1 Data(H)'!$A$1:$CZ$288))</f>
        <v>0</v>
      </c>
      <c r="E10" s="126" cm="1">
        <f t="array" ref="E10">_xlfn.XLOOKUP(E$1,'PY1 Data(H)'!$A$1:$CZ$1,_xlfn.XLOOKUP($A10,'PY1 Data(H)'!$A$1:$A$288,'PY1 Data(H)'!$A$1:$CZ$288))</f>
        <v>0</v>
      </c>
      <c r="F10" s="126" cm="1">
        <f t="array" ref="F10">_xlfn.XLOOKUP(F$1,'PY1 Data(H)'!$A$1:$CZ$1,_xlfn.XLOOKUP($A10,'PY1 Data(H)'!$A$1:$A$288,'PY1 Data(H)'!$A$1:$CZ$288))</f>
        <v>91305</v>
      </c>
      <c r="G10" s="126" cm="1">
        <f t="array" ref="G10">_xlfn.XLOOKUP(G$1,'PY1 Data(H)'!$A$1:$CZ$1,_xlfn.XLOOKUP($A10,'PY1 Data(H)'!$A$1:$A$288,'PY1 Data(H)'!$A$1:$CZ$288))</f>
        <v>0</v>
      </c>
      <c r="H10" s="126" cm="1">
        <f t="array" ref="H10">_xlfn.XLOOKUP(H$1,'PY1 Data(H)'!$A$1:$CZ$1,_xlfn.XLOOKUP($A10,'PY1 Data(H)'!$A$1:$A$288,'PY1 Data(H)'!$A$1:$CZ$288))</f>
        <v>0</v>
      </c>
      <c r="I10" s="126" cm="1">
        <f t="array" ref="I10">_xlfn.XLOOKUP(I$1,'PY1 Data(H)'!$A$1:$CZ$1,_xlfn.XLOOKUP($A10,'PY1 Data(H)'!$A$1:$A$288,'PY1 Data(H)'!$A$1:$CZ$288))</f>
        <v>1805090</v>
      </c>
      <c r="J10" s="126" cm="1">
        <f t="array" ref="J10">_xlfn.XLOOKUP(J$1,'PY1 Data(H)'!$A$1:$CZ$1,_xlfn.XLOOKUP($A10,'PY1 Data(H)'!$A$1:$A$288,'PY1 Data(H)'!$A$1:$CZ$288))</f>
        <v>29647</v>
      </c>
      <c r="K10" s="126" cm="1">
        <f t="array" ref="K10">_xlfn.XLOOKUP(K$1,'PY1 Data(H)'!$A$1:$CZ$1,_xlfn.XLOOKUP($A10,'PY1 Data(H)'!$A$1:$A$288,'PY1 Data(H)'!$A$1:$CZ$288))</f>
        <v>0</v>
      </c>
      <c r="L10" s="126" cm="1">
        <f t="array" ref="L10">_xlfn.XLOOKUP(L$1,'PY1 Data(H)'!$A$1:$CZ$1,_xlfn.XLOOKUP($A10,'PY1 Data(H)'!$A$1:$A$288,'PY1 Data(H)'!$A$1:$CZ$288))</f>
        <v>0</v>
      </c>
      <c r="M10" s="126" cm="1">
        <f t="array" ref="M10">_xlfn.XLOOKUP(M$1,'PY1 Data(H)'!$A$1:$CZ$1,_xlfn.XLOOKUP($A10,'PY1 Data(H)'!$A$1:$A$288,'PY1 Data(H)'!$A$1:$CZ$288))</f>
        <v>7919</v>
      </c>
      <c r="N10" s="126" cm="1">
        <f t="array" ref="N10">_xlfn.XLOOKUP(N$1,'PY1 Data(H)'!$A$1:$CZ$1,_xlfn.XLOOKUP($A10,'PY1 Data(H)'!$A$1:$A$288,'PY1 Data(H)'!$A$1:$CZ$288))</f>
        <v>37307</v>
      </c>
      <c r="O10" s="126" cm="1">
        <f t="array" ref="O10">_xlfn.XLOOKUP(O$1,'PY1 Data(H)'!$A$1:$CZ$1,_xlfn.XLOOKUP($A10,'PY1 Data(H)'!$A$1:$A$288,'PY1 Data(H)'!$A$1:$CZ$288))</f>
        <v>0</v>
      </c>
      <c r="P10" s="126" cm="1">
        <f t="array" ref="P10">_xlfn.XLOOKUP(P$1,'PY1 Data(H)'!$A$1:$CZ$1,_xlfn.XLOOKUP($A10,'PY1 Data(H)'!$A$1:$A$288,'PY1 Data(H)'!$A$1:$CZ$288))</f>
        <v>5872</v>
      </c>
      <c r="Q10" s="126" cm="1">
        <f t="array" ref="Q10">_xlfn.XLOOKUP(Q$1,'PY1 Data(H)'!$A$1:$CZ$1,_xlfn.XLOOKUP($A10,'PY1 Data(H)'!$A$1:$A$288,'PY1 Data(H)'!$A$1:$CZ$288))</f>
        <v>0</v>
      </c>
      <c r="R10" s="126" cm="1">
        <f t="array" ref="R10">_xlfn.XLOOKUP(R$1,'PY1 Data(H)'!$A$1:$CZ$1,_xlfn.XLOOKUP($A10,'PY1 Data(H)'!$A$1:$A$288,'PY1 Data(H)'!$A$1:$CZ$288))</f>
        <v>0</v>
      </c>
    </row>
    <row r="11" spans="1:18" x14ac:dyDescent="0.3">
      <c r="A11">
        <v>629</v>
      </c>
      <c r="D11" s="126" cm="1">
        <f t="array" ref="D11">_xlfn.XLOOKUP(D$1,'PY1 Data(H)'!$A$1:$CZ$1,_xlfn.XLOOKUP($A11,'PY1 Data(H)'!$A$1:$A$288,'PY1 Data(H)'!$A$1:$CZ$288))</f>
        <v>0</v>
      </c>
      <c r="E11" s="126" cm="1">
        <f t="array" ref="E11">_xlfn.XLOOKUP(E$1,'PY1 Data(H)'!$A$1:$CZ$1,_xlfn.XLOOKUP($A11,'PY1 Data(H)'!$A$1:$A$288,'PY1 Data(H)'!$A$1:$CZ$288))</f>
        <v>0</v>
      </c>
      <c r="F11" s="126" cm="1">
        <f t="array" ref="F11">_xlfn.XLOOKUP(F$1,'PY1 Data(H)'!$A$1:$CZ$1,_xlfn.XLOOKUP($A11,'PY1 Data(H)'!$A$1:$A$288,'PY1 Data(H)'!$A$1:$CZ$288))</f>
        <v>172954</v>
      </c>
      <c r="G11" s="126" cm="1">
        <f t="array" ref="G11">_xlfn.XLOOKUP(G$1,'PY1 Data(H)'!$A$1:$CZ$1,_xlfn.XLOOKUP($A11,'PY1 Data(H)'!$A$1:$A$288,'PY1 Data(H)'!$A$1:$CZ$288))</f>
        <v>0</v>
      </c>
      <c r="H11" s="126" cm="1">
        <f t="array" ref="H11">_xlfn.XLOOKUP(H$1,'PY1 Data(H)'!$A$1:$CZ$1,_xlfn.XLOOKUP($A11,'PY1 Data(H)'!$A$1:$A$288,'PY1 Data(H)'!$A$1:$CZ$288))</f>
        <v>0</v>
      </c>
      <c r="I11" s="126" cm="1">
        <f t="array" ref="I11">_xlfn.XLOOKUP(I$1,'PY1 Data(H)'!$A$1:$CZ$1,_xlfn.XLOOKUP($A11,'PY1 Data(H)'!$A$1:$A$288,'PY1 Data(H)'!$A$1:$CZ$288))</f>
        <v>0</v>
      </c>
      <c r="J11" s="126" cm="1">
        <f t="array" ref="J11">_xlfn.XLOOKUP(J$1,'PY1 Data(H)'!$A$1:$CZ$1,_xlfn.XLOOKUP($A11,'PY1 Data(H)'!$A$1:$A$288,'PY1 Data(H)'!$A$1:$CZ$288))</f>
        <v>0</v>
      </c>
      <c r="K11" s="126" cm="1">
        <f t="array" ref="K11">_xlfn.XLOOKUP(K$1,'PY1 Data(H)'!$A$1:$CZ$1,_xlfn.XLOOKUP($A11,'PY1 Data(H)'!$A$1:$A$288,'PY1 Data(H)'!$A$1:$CZ$288))</f>
        <v>0</v>
      </c>
      <c r="L11" s="126" cm="1">
        <f t="array" ref="L11">_xlfn.XLOOKUP(L$1,'PY1 Data(H)'!$A$1:$CZ$1,_xlfn.XLOOKUP($A11,'PY1 Data(H)'!$A$1:$A$288,'PY1 Data(H)'!$A$1:$CZ$288))</f>
        <v>0</v>
      </c>
      <c r="M11" s="126" cm="1">
        <f t="array" ref="M11">_xlfn.XLOOKUP(M$1,'PY1 Data(H)'!$A$1:$CZ$1,_xlfn.XLOOKUP($A11,'PY1 Data(H)'!$A$1:$A$288,'PY1 Data(H)'!$A$1:$CZ$288))</f>
        <v>0</v>
      </c>
      <c r="N11" s="126" cm="1">
        <f t="array" ref="N11">_xlfn.XLOOKUP(N$1,'PY1 Data(H)'!$A$1:$CZ$1,_xlfn.XLOOKUP($A11,'PY1 Data(H)'!$A$1:$A$288,'PY1 Data(H)'!$A$1:$CZ$288))</f>
        <v>0</v>
      </c>
      <c r="O11" s="126" cm="1">
        <f t="array" ref="O11">_xlfn.XLOOKUP(O$1,'PY1 Data(H)'!$A$1:$CZ$1,_xlfn.XLOOKUP($A11,'PY1 Data(H)'!$A$1:$A$288,'PY1 Data(H)'!$A$1:$CZ$288))</f>
        <v>0</v>
      </c>
      <c r="P11" s="126" cm="1">
        <f t="array" ref="P11">_xlfn.XLOOKUP(P$1,'PY1 Data(H)'!$A$1:$CZ$1,_xlfn.XLOOKUP($A11,'PY1 Data(H)'!$A$1:$A$288,'PY1 Data(H)'!$A$1:$CZ$288))</f>
        <v>0</v>
      </c>
      <c r="Q11" s="126" cm="1">
        <f t="array" ref="Q11">_xlfn.XLOOKUP(Q$1,'PY1 Data(H)'!$A$1:$CZ$1,_xlfn.XLOOKUP($A11,'PY1 Data(H)'!$A$1:$A$288,'PY1 Data(H)'!$A$1:$CZ$288))</f>
        <v>0</v>
      </c>
      <c r="R11" s="126" cm="1">
        <f t="array" ref="R11">_xlfn.XLOOKUP(R$1,'PY1 Data(H)'!$A$1:$CZ$1,_xlfn.XLOOKUP($A11,'PY1 Data(H)'!$A$1:$A$288,'PY1 Data(H)'!$A$1:$CZ$288))</f>
        <v>0</v>
      </c>
    </row>
    <row r="12" spans="1:18" x14ac:dyDescent="0.3">
      <c r="A12">
        <v>630</v>
      </c>
      <c r="D12" s="126" cm="1">
        <f t="array" ref="D12">_xlfn.XLOOKUP(D$1,'PY1 Data(H)'!$A$1:$CZ$1,_xlfn.XLOOKUP($A12,'PY1 Data(H)'!$A$1:$A$288,'PY1 Data(H)'!$A$1:$CZ$288))</f>
        <v>0</v>
      </c>
      <c r="E12" s="126" cm="1">
        <f t="array" ref="E12">_xlfn.XLOOKUP(E$1,'PY1 Data(H)'!$A$1:$CZ$1,_xlfn.XLOOKUP($A12,'PY1 Data(H)'!$A$1:$A$288,'PY1 Data(H)'!$A$1:$CZ$288))</f>
        <v>0</v>
      </c>
      <c r="F12" s="126" cm="1">
        <f t="array" ref="F12">_xlfn.XLOOKUP(F$1,'PY1 Data(H)'!$A$1:$CZ$1,_xlfn.XLOOKUP($A12,'PY1 Data(H)'!$A$1:$A$288,'PY1 Data(H)'!$A$1:$CZ$288))</f>
        <v>0</v>
      </c>
      <c r="G12" s="126" cm="1">
        <f t="array" ref="G12">_xlfn.XLOOKUP(G$1,'PY1 Data(H)'!$A$1:$CZ$1,_xlfn.XLOOKUP($A12,'PY1 Data(H)'!$A$1:$A$288,'PY1 Data(H)'!$A$1:$CZ$288))</f>
        <v>0</v>
      </c>
      <c r="H12" s="126" cm="1">
        <f t="array" ref="H12">_xlfn.XLOOKUP(H$1,'PY1 Data(H)'!$A$1:$CZ$1,_xlfn.XLOOKUP($A12,'PY1 Data(H)'!$A$1:$A$288,'PY1 Data(H)'!$A$1:$CZ$288))</f>
        <v>0</v>
      </c>
      <c r="I12" s="126" cm="1">
        <f t="array" ref="I12">_xlfn.XLOOKUP(I$1,'PY1 Data(H)'!$A$1:$CZ$1,_xlfn.XLOOKUP($A12,'PY1 Data(H)'!$A$1:$A$288,'PY1 Data(H)'!$A$1:$CZ$288))</f>
        <v>0</v>
      </c>
      <c r="J12" s="126" cm="1">
        <f t="array" ref="J12">_xlfn.XLOOKUP(J$1,'PY1 Data(H)'!$A$1:$CZ$1,_xlfn.XLOOKUP($A12,'PY1 Data(H)'!$A$1:$A$288,'PY1 Data(H)'!$A$1:$CZ$288))</f>
        <v>0</v>
      </c>
      <c r="K12" s="126" cm="1">
        <f t="array" ref="K12">_xlfn.XLOOKUP(K$1,'PY1 Data(H)'!$A$1:$CZ$1,_xlfn.XLOOKUP($A12,'PY1 Data(H)'!$A$1:$A$288,'PY1 Data(H)'!$A$1:$CZ$288))</f>
        <v>0</v>
      </c>
      <c r="L12" s="126" cm="1">
        <f t="array" ref="L12">_xlfn.XLOOKUP(L$1,'PY1 Data(H)'!$A$1:$CZ$1,_xlfn.XLOOKUP($A12,'PY1 Data(H)'!$A$1:$A$288,'PY1 Data(H)'!$A$1:$CZ$288))</f>
        <v>0</v>
      </c>
      <c r="M12" s="126" cm="1">
        <f t="array" ref="M12">_xlfn.XLOOKUP(M$1,'PY1 Data(H)'!$A$1:$CZ$1,_xlfn.XLOOKUP($A12,'PY1 Data(H)'!$A$1:$A$288,'PY1 Data(H)'!$A$1:$CZ$288))</f>
        <v>0</v>
      </c>
      <c r="N12" s="126" cm="1">
        <f t="array" ref="N12">_xlfn.XLOOKUP(N$1,'PY1 Data(H)'!$A$1:$CZ$1,_xlfn.XLOOKUP($A12,'PY1 Data(H)'!$A$1:$A$288,'PY1 Data(H)'!$A$1:$CZ$288))</f>
        <v>0</v>
      </c>
      <c r="O12" s="126" cm="1">
        <f t="array" ref="O12">_xlfn.XLOOKUP(O$1,'PY1 Data(H)'!$A$1:$CZ$1,_xlfn.XLOOKUP($A12,'PY1 Data(H)'!$A$1:$A$288,'PY1 Data(H)'!$A$1:$CZ$288))</f>
        <v>0</v>
      </c>
      <c r="P12" s="126" cm="1">
        <f t="array" ref="P12">_xlfn.XLOOKUP(P$1,'PY1 Data(H)'!$A$1:$CZ$1,_xlfn.XLOOKUP($A12,'PY1 Data(H)'!$A$1:$A$288,'PY1 Data(H)'!$A$1:$CZ$288))</f>
        <v>0</v>
      </c>
      <c r="Q12" s="126" cm="1">
        <f t="array" ref="Q12">_xlfn.XLOOKUP(Q$1,'PY1 Data(H)'!$A$1:$CZ$1,_xlfn.XLOOKUP($A12,'PY1 Data(H)'!$A$1:$A$288,'PY1 Data(H)'!$A$1:$CZ$288))</f>
        <v>0</v>
      </c>
      <c r="R12" s="126" cm="1">
        <f t="array" ref="R12">_xlfn.XLOOKUP(R$1,'PY1 Data(H)'!$A$1:$CZ$1,_xlfn.XLOOKUP($A12,'PY1 Data(H)'!$A$1:$A$288,'PY1 Data(H)'!$A$1:$CZ$288))</f>
        <v>0</v>
      </c>
    </row>
    <row r="13" spans="1:18" x14ac:dyDescent="0.3">
      <c r="A13">
        <v>631</v>
      </c>
      <c r="D13" s="126" cm="1">
        <f t="array" ref="D13">_xlfn.XLOOKUP(D$1,'PY1 Data(H)'!$A$1:$CZ$1,_xlfn.XLOOKUP($A13,'PY1 Data(H)'!$A$1:$A$288,'PY1 Data(H)'!$A$1:$CZ$288))</f>
        <v>0</v>
      </c>
      <c r="E13" s="126" cm="1">
        <f t="array" ref="E13">_xlfn.XLOOKUP(E$1,'PY1 Data(H)'!$A$1:$CZ$1,_xlfn.XLOOKUP($A13,'PY1 Data(H)'!$A$1:$A$288,'PY1 Data(H)'!$A$1:$CZ$288))</f>
        <v>0</v>
      </c>
      <c r="F13" s="126" cm="1">
        <f t="array" ref="F13">_xlfn.XLOOKUP(F$1,'PY1 Data(H)'!$A$1:$CZ$1,_xlfn.XLOOKUP($A13,'PY1 Data(H)'!$A$1:$A$288,'PY1 Data(H)'!$A$1:$CZ$288))</f>
        <v>0</v>
      </c>
      <c r="G13" s="126" cm="1">
        <f t="array" ref="G13">_xlfn.XLOOKUP(G$1,'PY1 Data(H)'!$A$1:$CZ$1,_xlfn.XLOOKUP($A13,'PY1 Data(H)'!$A$1:$A$288,'PY1 Data(H)'!$A$1:$CZ$288))</f>
        <v>0</v>
      </c>
      <c r="H13" s="126" cm="1">
        <f t="array" ref="H13">_xlfn.XLOOKUP(H$1,'PY1 Data(H)'!$A$1:$CZ$1,_xlfn.XLOOKUP($A13,'PY1 Data(H)'!$A$1:$A$288,'PY1 Data(H)'!$A$1:$CZ$288))</f>
        <v>0</v>
      </c>
      <c r="I13" s="126" cm="1">
        <f t="array" ref="I13">_xlfn.XLOOKUP(I$1,'PY1 Data(H)'!$A$1:$CZ$1,_xlfn.XLOOKUP($A13,'PY1 Data(H)'!$A$1:$A$288,'PY1 Data(H)'!$A$1:$CZ$288))</f>
        <v>0</v>
      </c>
      <c r="J13" s="126" cm="1">
        <f t="array" ref="J13">_xlfn.XLOOKUP(J$1,'PY1 Data(H)'!$A$1:$CZ$1,_xlfn.XLOOKUP($A13,'PY1 Data(H)'!$A$1:$A$288,'PY1 Data(H)'!$A$1:$CZ$288))</f>
        <v>0</v>
      </c>
      <c r="K13" s="126" cm="1">
        <f t="array" ref="K13">_xlfn.XLOOKUP(K$1,'PY1 Data(H)'!$A$1:$CZ$1,_xlfn.XLOOKUP($A13,'PY1 Data(H)'!$A$1:$A$288,'PY1 Data(H)'!$A$1:$CZ$288))</f>
        <v>0</v>
      </c>
      <c r="L13" s="126" cm="1">
        <f t="array" ref="L13">_xlfn.XLOOKUP(L$1,'PY1 Data(H)'!$A$1:$CZ$1,_xlfn.XLOOKUP($A13,'PY1 Data(H)'!$A$1:$A$288,'PY1 Data(H)'!$A$1:$CZ$288))</f>
        <v>0</v>
      </c>
      <c r="M13" s="126" cm="1">
        <f t="array" ref="M13">_xlfn.XLOOKUP(M$1,'PY1 Data(H)'!$A$1:$CZ$1,_xlfn.XLOOKUP($A13,'PY1 Data(H)'!$A$1:$A$288,'PY1 Data(H)'!$A$1:$CZ$288))</f>
        <v>0</v>
      </c>
      <c r="N13" s="126" cm="1">
        <f t="array" ref="N13">_xlfn.XLOOKUP(N$1,'PY1 Data(H)'!$A$1:$CZ$1,_xlfn.XLOOKUP($A13,'PY1 Data(H)'!$A$1:$A$288,'PY1 Data(H)'!$A$1:$CZ$288))</f>
        <v>0</v>
      </c>
      <c r="O13" s="126" cm="1">
        <f t="array" ref="O13">_xlfn.XLOOKUP(O$1,'PY1 Data(H)'!$A$1:$CZ$1,_xlfn.XLOOKUP($A13,'PY1 Data(H)'!$A$1:$A$288,'PY1 Data(H)'!$A$1:$CZ$288))</f>
        <v>0</v>
      </c>
      <c r="P13" s="126" cm="1">
        <f t="array" ref="P13">_xlfn.XLOOKUP(P$1,'PY1 Data(H)'!$A$1:$CZ$1,_xlfn.XLOOKUP($A13,'PY1 Data(H)'!$A$1:$A$288,'PY1 Data(H)'!$A$1:$CZ$288))</f>
        <v>0</v>
      </c>
      <c r="Q13" s="126" cm="1">
        <f t="array" ref="Q13">_xlfn.XLOOKUP(Q$1,'PY1 Data(H)'!$A$1:$CZ$1,_xlfn.XLOOKUP($A13,'PY1 Data(H)'!$A$1:$A$288,'PY1 Data(H)'!$A$1:$CZ$288))</f>
        <v>0</v>
      </c>
      <c r="R13" s="126" cm="1">
        <f t="array" ref="R13">_xlfn.XLOOKUP(R$1,'PY1 Data(H)'!$A$1:$CZ$1,_xlfn.XLOOKUP($A13,'PY1 Data(H)'!$A$1:$A$288,'PY1 Data(H)'!$A$1:$CZ$288))</f>
        <v>0</v>
      </c>
    </row>
    <row r="14" spans="1:18" x14ac:dyDescent="0.3">
      <c r="A14">
        <v>338</v>
      </c>
      <c r="D14" s="126" cm="1">
        <f t="array" ref="D14">_xlfn.XLOOKUP(D$1,'PY1 Data(H)'!$A$1:$CZ$1,_xlfn.XLOOKUP($A14,'PY1 Data(H)'!$A$1:$A$288,'PY1 Data(H)'!$A$1:$CZ$288))</f>
        <v>258861</v>
      </c>
      <c r="E14" s="126" cm="1">
        <f t="array" ref="E14">_xlfn.XLOOKUP(E$1,'PY1 Data(H)'!$A$1:$CZ$1,_xlfn.XLOOKUP($A14,'PY1 Data(H)'!$A$1:$A$288,'PY1 Data(H)'!$A$1:$CZ$288))</f>
        <v>749049</v>
      </c>
      <c r="F14" s="126" cm="1">
        <f t="array" ref="F14">_xlfn.XLOOKUP(F$1,'PY1 Data(H)'!$A$1:$CZ$1,_xlfn.XLOOKUP($A14,'PY1 Data(H)'!$A$1:$A$288,'PY1 Data(H)'!$A$1:$CZ$288))</f>
        <v>264814</v>
      </c>
      <c r="G14" s="126" cm="1">
        <f t="array" ref="G14">_xlfn.XLOOKUP(G$1,'PY1 Data(H)'!$A$1:$CZ$1,_xlfn.XLOOKUP($A14,'PY1 Data(H)'!$A$1:$A$288,'PY1 Data(H)'!$A$1:$CZ$288))</f>
        <v>149665</v>
      </c>
      <c r="H14" s="126" cm="1">
        <f t="array" ref="H14">_xlfn.XLOOKUP(H$1,'PY1 Data(H)'!$A$1:$CZ$1,_xlfn.XLOOKUP($A14,'PY1 Data(H)'!$A$1:$A$288,'PY1 Data(H)'!$A$1:$CZ$288))</f>
        <v>688287</v>
      </c>
      <c r="I14" s="126" cm="1">
        <f t="array" ref="I14">_xlfn.XLOOKUP(I$1,'PY1 Data(H)'!$A$1:$CZ$1,_xlfn.XLOOKUP($A14,'PY1 Data(H)'!$A$1:$A$288,'PY1 Data(H)'!$A$1:$CZ$288))</f>
        <v>97815006</v>
      </c>
      <c r="J14" s="126" cm="1">
        <f t="array" ref="J14">_xlfn.XLOOKUP(J$1,'PY1 Data(H)'!$A$1:$CZ$1,_xlfn.XLOOKUP($A14,'PY1 Data(H)'!$A$1:$A$288,'PY1 Data(H)'!$A$1:$CZ$288))</f>
        <v>792851</v>
      </c>
      <c r="K14" s="126" cm="1">
        <f t="array" ref="K14">_xlfn.XLOOKUP(K$1,'PY1 Data(H)'!$A$1:$CZ$1,_xlfn.XLOOKUP($A14,'PY1 Data(H)'!$A$1:$A$288,'PY1 Data(H)'!$A$1:$CZ$288))</f>
        <v>112368</v>
      </c>
      <c r="L14" s="126" cm="1">
        <f t="array" ref="L14">_xlfn.XLOOKUP(L$1,'PY1 Data(H)'!$A$1:$CZ$1,_xlfn.XLOOKUP($A14,'PY1 Data(H)'!$A$1:$A$288,'PY1 Data(H)'!$A$1:$CZ$288))</f>
        <v>1015405</v>
      </c>
      <c r="M14" s="126" cm="1">
        <f t="array" ref="M14">_xlfn.XLOOKUP(M$1,'PY1 Data(H)'!$A$1:$CZ$1,_xlfn.XLOOKUP($A14,'PY1 Data(H)'!$A$1:$A$288,'PY1 Data(H)'!$A$1:$CZ$288))</f>
        <v>142036</v>
      </c>
      <c r="N14" s="126" cm="1">
        <f t="array" ref="N14">_xlfn.XLOOKUP(N$1,'PY1 Data(H)'!$A$1:$CZ$1,_xlfn.XLOOKUP($A14,'PY1 Data(H)'!$A$1:$A$288,'PY1 Data(H)'!$A$1:$CZ$288))</f>
        <v>487585</v>
      </c>
      <c r="O14" s="126" cm="1">
        <f t="array" ref="O14">_xlfn.XLOOKUP(O$1,'PY1 Data(H)'!$A$1:$CZ$1,_xlfn.XLOOKUP($A14,'PY1 Data(H)'!$A$1:$A$288,'PY1 Data(H)'!$A$1:$CZ$288))</f>
        <v>764174</v>
      </c>
      <c r="P14" s="126" cm="1">
        <f t="array" ref="P14">_xlfn.XLOOKUP(P$1,'PY1 Data(H)'!$A$1:$CZ$1,_xlfn.XLOOKUP($A14,'PY1 Data(H)'!$A$1:$A$288,'PY1 Data(H)'!$A$1:$CZ$288))</f>
        <v>237491</v>
      </c>
      <c r="Q14" s="126" cm="1">
        <f t="array" ref="Q14">_xlfn.XLOOKUP(Q$1,'PY1 Data(H)'!$A$1:$CZ$1,_xlfn.XLOOKUP($A14,'PY1 Data(H)'!$A$1:$A$288,'PY1 Data(H)'!$A$1:$CZ$288))</f>
        <v>370278</v>
      </c>
      <c r="R14" s="126" cm="1">
        <f t="array" ref="R14">_xlfn.XLOOKUP(R$1,'PY1 Data(H)'!$A$1:$CZ$1,_xlfn.XLOOKUP($A14,'PY1 Data(H)'!$A$1:$A$288,'PY1 Data(H)'!$A$1:$CZ$288))</f>
        <v>175777</v>
      </c>
    </row>
    <row r="15" spans="1:18" x14ac:dyDescent="0.3">
      <c r="A15">
        <v>335</v>
      </c>
      <c r="D15" s="126" cm="1">
        <f t="array" ref="D15">_xlfn.XLOOKUP(D$1,'PY1 Data(H)'!$A$1:$CZ$1,_xlfn.XLOOKUP($A15,'PY1 Data(H)'!$A$1:$A$288,'PY1 Data(H)'!$A$1:$CZ$288))</f>
        <v>0</v>
      </c>
      <c r="E15" s="126" cm="1">
        <f t="array" ref="E15">_xlfn.XLOOKUP(E$1,'PY1 Data(H)'!$A$1:$CZ$1,_xlfn.XLOOKUP($A15,'PY1 Data(H)'!$A$1:$A$288,'PY1 Data(H)'!$A$1:$CZ$288))</f>
        <v>0</v>
      </c>
      <c r="F15" s="126" cm="1">
        <f t="array" ref="F15">_xlfn.XLOOKUP(F$1,'PY1 Data(H)'!$A$1:$CZ$1,_xlfn.XLOOKUP($A15,'PY1 Data(H)'!$A$1:$A$288,'PY1 Data(H)'!$A$1:$CZ$288))</f>
        <v>0</v>
      </c>
      <c r="G15" s="126" cm="1">
        <f t="array" ref="G15">_xlfn.XLOOKUP(G$1,'PY1 Data(H)'!$A$1:$CZ$1,_xlfn.XLOOKUP($A15,'PY1 Data(H)'!$A$1:$A$288,'PY1 Data(H)'!$A$1:$CZ$288))</f>
        <v>0</v>
      </c>
      <c r="H15" s="126" cm="1">
        <f t="array" ref="H15">_xlfn.XLOOKUP(H$1,'PY1 Data(H)'!$A$1:$CZ$1,_xlfn.XLOOKUP($A15,'PY1 Data(H)'!$A$1:$A$288,'PY1 Data(H)'!$A$1:$CZ$288))</f>
        <v>0</v>
      </c>
      <c r="I15" s="126" cm="1">
        <f t="array" ref="I15">_xlfn.XLOOKUP(I$1,'PY1 Data(H)'!$A$1:$CZ$1,_xlfn.XLOOKUP($A15,'PY1 Data(H)'!$A$1:$A$288,'PY1 Data(H)'!$A$1:$CZ$288))</f>
        <v>0</v>
      </c>
      <c r="J15" s="126" cm="1">
        <f t="array" ref="J15">_xlfn.XLOOKUP(J$1,'PY1 Data(H)'!$A$1:$CZ$1,_xlfn.XLOOKUP($A15,'PY1 Data(H)'!$A$1:$A$288,'PY1 Data(H)'!$A$1:$CZ$288))</f>
        <v>0</v>
      </c>
      <c r="K15" s="126" cm="1">
        <f t="array" ref="K15">_xlfn.XLOOKUP(K$1,'PY1 Data(H)'!$A$1:$CZ$1,_xlfn.XLOOKUP($A15,'PY1 Data(H)'!$A$1:$A$288,'PY1 Data(H)'!$A$1:$CZ$288))</f>
        <v>0</v>
      </c>
      <c r="L15" s="126" cm="1">
        <f t="array" ref="L15">_xlfn.XLOOKUP(L$1,'PY1 Data(H)'!$A$1:$CZ$1,_xlfn.XLOOKUP($A15,'PY1 Data(H)'!$A$1:$A$288,'PY1 Data(H)'!$A$1:$CZ$288))</f>
        <v>0</v>
      </c>
      <c r="M15" s="126" cm="1">
        <f t="array" ref="M15">_xlfn.XLOOKUP(M$1,'PY1 Data(H)'!$A$1:$CZ$1,_xlfn.XLOOKUP($A15,'PY1 Data(H)'!$A$1:$A$288,'PY1 Data(H)'!$A$1:$CZ$288))</f>
        <v>0</v>
      </c>
      <c r="N15" s="126" cm="1">
        <f t="array" ref="N15">_xlfn.XLOOKUP(N$1,'PY1 Data(H)'!$A$1:$CZ$1,_xlfn.XLOOKUP($A15,'PY1 Data(H)'!$A$1:$A$288,'PY1 Data(H)'!$A$1:$CZ$288))</f>
        <v>0</v>
      </c>
      <c r="O15" s="126" cm="1">
        <f t="array" ref="O15">_xlfn.XLOOKUP(O$1,'PY1 Data(H)'!$A$1:$CZ$1,_xlfn.XLOOKUP($A15,'PY1 Data(H)'!$A$1:$A$288,'PY1 Data(H)'!$A$1:$CZ$288))</f>
        <v>0</v>
      </c>
      <c r="P15" s="126" cm="1">
        <f t="array" ref="P15">_xlfn.XLOOKUP(P$1,'PY1 Data(H)'!$A$1:$CZ$1,_xlfn.XLOOKUP($A15,'PY1 Data(H)'!$A$1:$A$288,'PY1 Data(H)'!$A$1:$CZ$288))</f>
        <v>0</v>
      </c>
      <c r="Q15" s="126" cm="1">
        <f t="array" ref="Q15">_xlfn.XLOOKUP(Q$1,'PY1 Data(H)'!$A$1:$CZ$1,_xlfn.XLOOKUP($A15,'PY1 Data(H)'!$A$1:$A$288,'PY1 Data(H)'!$A$1:$CZ$288))</f>
        <v>0</v>
      </c>
      <c r="R15" s="126" cm="1">
        <f t="array" ref="R15">_xlfn.XLOOKUP(R$1,'PY1 Data(H)'!$A$1:$CZ$1,_xlfn.XLOOKUP($A15,'PY1 Data(H)'!$A$1:$A$288,'PY1 Data(H)'!$A$1:$CZ$288))</f>
        <v>0</v>
      </c>
    </row>
    <row r="16" spans="1:18" x14ac:dyDescent="0.3">
      <c r="A16">
        <v>252</v>
      </c>
      <c r="D16" s="126" cm="1">
        <f t="array" ref="D16">_xlfn.XLOOKUP(D$1,'PY1 Data(H)'!$A$1:$CZ$1,_xlfn.XLOOKUP($A16,'PY1 Data(H)'!$A$1:$A$288,'PY1 Data(H)'!$A$1:$CZ$288))</f>
        <v>484147</v>
      </c>
      <c r="E16" s="126" cm="1">
        <f t="array" ref="E16">_xlfn.XLOOKUP(E$1,'PY1 Data(H)'!$A$1:$CZ$1,_xlfn.XLOOKUP($A16,'PY1 Data(H)'!$A$1:$A$288,'PY1 Data(H)'!$A$1:$CZ$288))</f>
        <v>419980</v>
      </c>
      <c r="F16" s="126" cm="1">
        <f t="array" ref="F16">_xlfn.XLOOKUP(F$1,'PY1 Data(H)'!$A$1:$CZ$1,_xlfn.XLOOKUP($A16,'PY1 Data(H)'!$A$1:$A$288,'PY1 Data(H)'!$A$1:$CZ$288))</f>
        <v>23454</v>
      </c>
      <c r="G16" s="126" cm="1">
        <f t="array" ref="G16">_xlfn.XLOOKUP(G$1,'PY1 Data(H)'!$A$1:$CZ$1,_xlfn.XLOOKUP($A16,'PY1 Data(H)'!$A$1:$A$288,'PY1 Data(H)'!$A$1:$CZ$288))</f>
        <v>661840</v>
      </c>
      <c r="H16" s="126" cm="1">
        <f t="array" ref="H16">_xlfn.XLOOKUP(H$1,'PY1 Data(H)'!$A$1:$CZ$1,_xlfn.XLOOKUP($A16,'PY1 Data(H)'!$A$1:$A$288,'PY1 Data(H)'!$A$1:$CZ$288))</f>
        <v>52339</v>
      </c>
      <c r="I16" s="126" cm="1">
        <f t="array" ref="I16">_xlfn.XLOOKUP(I$1,'PY1 Data(H)'!$A$1:$CZ$1,_xlfn.XLOOKUP($A16,'PY1 Data(H)'!$A$1:$A$288,'PY1 Data(H)'!$A$1:$CZ$288))</f>
        <v>111028886</v>
      </c>
      <c r="J16" s="126" cm="1">
        <f t="array" ref="J16">_xlfn.XLOOKUP(J$1,'PY1 Data(H)'!$A$1:$CZ$1,_xlfn.XLOOKUP($A16,'PY1 Data(H)'!$A$1:$A$288,'PY1 Data(H)'!$A$1:$CZ$288))</f>
        <v>924192</v>
      </c>
      <c r="K16" s="126" cm="1">
        <f t="array" ref="K16">_xlfn.XLOOKUP(K$1,'PY1 Data(H)'!$A$1:$CZ$1,_xlfn.XLOOKUP($A16,'PY1 Data(H)'!$A$1:$A$288,'PY1 Data(H)'!$A$1:$CZ$288))</f>
        <v>45088</v>
      </c>
      <c r="L16" s="126" cm="1">
        <f t="array" ref="L16">_xlfn.XLOOKUP(L$1,'PY1 Data(H)'!$A$1:$CZ$1,_xlfn.XLOOKUP($A16,'PY1 Data(H)'!$A$1:$A$288,'PY1 Data(H)'!$A$1:$CZ$288))</f>
        <v>1011216</v>
      </c>
      <c r="M16" s="126" cm="1">
        <f t="array" ref="M16">_xlfn.XLOOKUP(M$1,'PY1 Data(H)'!$A$1:$CZ$1,_xlfn.XLOOKUP($A16,'PY1 Data(H)'!$A$1:$A$288,'PY1 Data(H)'!$A$1:$CZ$288))</f>
        <v>784825</v>
      </c>
      <c r="N16" s="126" cm="1">
        <f t="array" ref="N16">_xlfn.XLOOKUP(N$1,'PY1 Data(H)'!$A$1:$CZ$1,_xlfn.XLOOKUP($A16,'PY1 Data(H)'!$A$1:$A$288,'PY1 Data(H)'!$A$1:$CZ$288))</f>
        <v>3071361</v>
      </c>
      <c r="O16" s="126" cm="1">
        <f t="array" ref="O16">_xlfn.XLOOKUP(O$1,'PY1 Data(H)'!$A$1:$CZ$1,_xlfn.XLOOKUP($A16,'PY1 Data(H)'!$A$1:$A$288,'PY1 Data(H)'!$A$1:$CZ$288))</f>
        <v>659597</v>
      </c>
      <c r="P16" s="126" cm="1">
        <f t="array" ref="P16">_xlfn.XLOOKUP(P$1,'PY1 Data(H)'!$A$1:$CZ$1,_xlfn.XLOOKUP($A16,'PY1 Data(H)'!$A$1:$A$288,'PY1 Data(H)'!$A$1:$CZ$288))</f>
        <v>275288</v>
      </c>
      <c r="Q16" s="126" cm="1">
        <f t="array" ref="Q16">_xlfn.XLOOKUP(Q$1,'PY1 Data(H)'!$A$1:$CZ$1,_xlfn.XLOOKUP($A16,'PY1 Data(H)'!$A$1:$A$288,'PY1 Data(H)'!$A$1:$CZ$288))</f>
        <v>270014</v>
      </c>
      <c r="R16" s="126" cm="1">
        <f t="array" ref="R16">_xlfn.XLOOKUP(R$1,'PY1 Data(H)'!$A$1:$CZ$1,_xlfn.XLOOKUP($A16,'PY1 Data(H)'!$A$1:$A$288,'PY1 Data(H)'!$A$1:$CZ$288))</f>
        <v>279381</v>
      </c>
    </row>
    <row r="17" spans="1:18" x14ac:dyDescent="0.3">
      <c r="A17">
        <v>253</v>
      </c>
      <c r="D17" s="126" cm="1">
        <f t="array" ref="D17">_xlfn.XLOOKUP(D$1,'PY1 Data(H)'!$A$1:$CZ$1,_xlfn.XLOOKUP($A17,'PY1 Data(H)'!$A$1:$A$288,'PY1 Data(H)'!$A$1:$CZ$288))</f>
        <v>103588</v>
      </c>
      <c r="E17" s="126" cm="1">
        <f t="array" ref="E17">_xlfn.XLOOKUP(E$1,'PY1 Data(H)'!$A$1:$CZ$1,_xlfn.XLOOKUP($A17,'PY1 Data(H)'!$A$1:$A$288,'PY1 Data(H)'!$A$1:$CZ$288))</f>
        <v>66519</v>
      </c>
      <c r="F17" s="126" cm="1">
        <f t="array" ref="F17">_xlfn.XLOOKUP(F$1,'PY1 Data(H)'!$A$1:$CZ$1,_xlfn.XLOOKUP($A17,'PY1 Data(H)'!$A$1:$A$288,'PY1 Data(H)'!$A$1:$CZ$288))</f>
        <v>1385997</v>
      </c>
      <c r="G17" s="126" cm="1">
        <f t="array" ref="G17">_xlfn.XLOOKUP(G$1,'PY1 Data(H)'!$A$1:$CZ$1,_xlfn.XLOOKUP($A17,'PY1 Data(H)'!$A$1:$A$288,'PY1 Data(H)'!$A$1:$CZ$288))</f>
        <v>3407</v>
      </c>
      <c r="H17" s="126" cm="1">
        <f t="array" ref="H17">_xlfn.XLOOKUP(H$1,'PY1 Data(H)'!$A$1:$CZ$1,_xlfn.XLOOKUP($A17,'PY1 Data(H)'!$A$1:$A$288,'PY1 Data(H)'!$A$1:$CZ$288))</f>
        <v>133928</v>
      </c>
      <c r="I17" s="126" cm="1">
        <f t="array" ref="I17">_xlfn.XLOOKUP(I$1,'PY1 Data(H)'!$A$1:$CZ$1,_xlfn.XLOOKUP($A17,'PY1 Data(H)'!$A$1:$A$288,'PY1 Data(H)'!$A$1:$CZ$288))</f>
        <v>41759915</v>
      </c>
      <c r="J17" s="126" cm="1">
        <f t="array" ref="J17">_xlfn.XLOOKUP(J$1,'PY1 Data(H)'!$A$1:$CZ$1,_xlfn.XLOOKUP($A17,'PY1 Data(H)'!$A$1:$A$288,'PY1 Data(H)'!$A$1:$CZ$288))</f>
        <v>124325</v>
      </c>
      <c r="K17" s="126" cm="1">
        <f t="array" ref="K17">_xlfn.XLOOKUP(K$1,'PY1 Data(H)'!$A$1:$CZ$1,_xlfn.XLOOKUP($A17,'PY1 Data(H)'!$A$1:$A$288,'PY1 Data(H)'!$A$1:$CZ$288))</f>
        <v>63555</v>
      </c>
      <c r="L17" s="126" cm="1">
        <f t="array" ref="L17">_xlfn.XLOOKUP(L$1,'PY1 Data(H)'!$A$1:$CZ$1,_xlfn.XLOOKUP($A17,'PY1 Data(H)'!$A$1:$A$288,'PY1 Data(H)'!$A$1:$CZ$288))</f>
        <v>629521</v>
      </c>
      <c r="M17" s="126" cm="1">
        <f t="array" ref="M17">_xlfn.XLOOKUP(M$1,'PY1 Data(H)'!$A$1:$CZ$1,_xlfn.XLOOKUP($A17,'PY1 Data(H)'!$A$1:$A$288,'PY1 Data(H)'!$A$1:$CZ$288))</f>
        <v>1139268</v>
      </c>
      <c r="N17" s="126" cm="1">
        <f t="array" ref="N17">_xlfn.XLOOKUP(N$1,'PY1 Data(H)'!$A$1:$CZ$1,_xlfn.XLOOKUP($A17,'PY1 Data(H)'!$A$1:$A$288,'PY1 Data(H)'!$A$1:$CZ$288))</f>
        <v>44757</v>
      </c>
      <c r="O17" s="126" cm="1">
        <f t="array" ref="O17">_xlfn.XLOOKUP(O$1,'PY1 Data(H)'!$A$1:$CZ$1,_xlfn.XLOOKUP($A17,'PY1 Data(H)'!$A$1:$A$288,'PY1 Data(H)'!$A$1:$CZ$288))</f>
        <v>136706</v>
      </c>
      <c r="P17" s="126" cm="1">
        <f t="array" ref="P17">_xlfn.XLOOKUP(P$1,'PY1 Data(H)'!$A$1:$CZ$1,_xlfn.XLOOKUP($A17,'PY1 Data(H)'!$A$1:$A$288,'PY1 Data(H)'!$A$1:$CZ$288))</f>
        <v>216403</v>
      </c>
      <c r="Q17" s="126" cm="1">
        <f t="array" ref="Q17">_xlfn.XLOOKUP(Q$1,'PY1 Data(H)'!$A$1:$CZ$1,_xlfn.XLOOKUP($A17,'PY1 Data(H)'!$A$1:$A$288,'PY1 Data(H)'!$A$1:$CZ$288))</f>
        <v>53597</v>
      </c>
      <c r="R17" s="126" cm="1">
        <f t="array" ref="R17">_xlfn.XLOOKUP(R$1,'PY1 Data(H)'!$A$1:$CZ$1,_xlfn.XLOOKUP($A17,'PY1 Data(H)'!$A$1:$A$288,'PY1 Data(H)'!$A$1:$CZ$288))</f>
        <v>45990</v>
      </c>
    </row>
    <row r="18" spans="1:18" x14ac:dyDescent="0.3">
      <c r="A18">
        <v>254</v>
      </c>
      <c r="D18" s="126" cm="1">
        <f t="array" ref="D18">_xlfn.XLOOKUP(D$1,'PY1 Data(H)'!$A$1:$CZ$1,_xlfn.XLOOKUP($A18,'PY1 Data(H)'!$A$1:$A$288,'PY1 Data(H)'!$A$1:$CZ$288))</f>
        <v>1675587</v>
      </c>
      <c r="E18" s="126" cm="1">
        <f t="array" ref="E18">_xlfn.XLOOKUP(E$1,'PY1 Data(H)'!$A$1:$CZ$1,_xlfn.XLOOKUP($A18,'PY1 Data(H)'!$A$1:$A$288,'PY1 Data(H)'!$A$1:$CZ$288))</f>
        <v>720900</v>
      </c>
      <c r="F18" s="126" cm="1">
        <f t="array" ref="F18">_xlfn.XLOOKUP(F$1,'PY1 Data(H)'!$A$1:$CZ$1,_xlfn.XLOOKUP($A18,'PY1 Data(H)'!$A$1:$A$288,'PY1 Data(H)'!$A$1:$CZ$288))</f>
        <v>-8321</v>
      </c>
      <c r="G18" s="126" cm="1">
        <f t="array" ref="G18">_xlfn.XLOOKUP(G$1,'PY1 Data(H)'!$A$1:$CZ$1,_xlfn.XLOOKUP($A18,'PY1 Data(H)'!$A$1:$A$288,'PY1 Data(H)'!$A$1:$CZ$288))</f>
        <v>668933</v>
      </c>
      <c r="H18" s="126" cm="1">
        <f t="array" ref="H18">_xlfn.XLOOKUP(H$1,'PY1 Data(H)'!$A$1:$CZ$1,_xlfn.XLOOKUP($A18,'PY1 Data(H)'!$A$1:$A$288,'PY1 Data(H)'!$A$1:$CZ$288))</f>
        <v>523903</v>
      </c>
      <c r="I18" s="126" cm="1">
        <f t="array" ref="I18">_xlfn.XLOOKUP(I$1,'PY1 Data(H)'!$A$1:$CZ$1,_xlfn.XLOOKUP($A18,'PY1 Data(H)'!$A$1:$A$288,'PY1 Data(H)'!$A$1:$CZ$288))</f>
        <v>-75608790</v>
      </c>
      <c r="J18" s="126" cm="1">
        <f t="array" ref="J18">_xlfn.XLOOKUP(J$1,'PY1 Data(H)'!$A$1:$CZ$1,_xlfn.XLOOKUP($A18,'PY1 Data(H)'!$A$1:$A$288,'PY1 Data(H)'!$A$1:$CZ$288))</f>
        <v>1331944</v>
      </c>
      <c r="K18" s="126" cm="1">
        <f t="array" ref="K18">_xlfn.XLOOKUP(K$1,'PY1 Data(H)'!$A$1:$CZ$1,_xlfn.XLOOKUP($A18,'PY1 Data(H)'!$A$1:$A$288,'PY1 Data(H)'!$A$1:$CZ$288))</f>
        <v>60326</v>
      </c>
      <c r="L18" s="126" cm="1">
        <f t="array" ref="L18">_xlfn.XLOOKUP(L$1,'PY1 Data(H)'!$A$1:$CZ$1,_xlfn.XLOOKUP($A18,'PY1 Data(H)'!$A$1:$A$288,'PY1 Data(H)'!$A$1:$CZ$288))</f>
        <v>1094785</v>
      </c>
      <c r="M18" s="126" cm="1">
        <f t="array" ref="M18">_xlfn.XLOOKUP(M$1,'PY1 Data(H)'!$A$1:$CZ$1,_xlfn.XLOOKUP($A18,'PY1 Data(H)'!$A$1:$A$288,'PY1 Data(H)'!$A$1:$CZ$288))</f>
        <v>174402</v>
      </c>
      <c r="N18" s="126" cm="1">
        <f t="array" ref="N18">_xlfn.XLOOKUP(N$1,'PY1 Data(H)'!$A$1:$CZ$1,_xlfn.XLOOKUP($A18,'PY1 Data(H)'!$A$1:$A$288,'PY1 Data(H)'!$A$1:$CZ$288))</f>
        <v>1315362</v>
      </c>
      <c r="O18" s="126" cm="1">
        <f t="array" ref="O18">_xlfn.XLOOKUP(O$1,'PY1 Data(H)'!$A$1:$CZ$1,_xlfn.XLOOKUP($A18,'PY1 Data(H)'!$A$1:$A$288,'PY1 Data(H)'!$A$1:$CZ$288))</f>
        <v>773115</v>
      </c>
      <c r="P18" s="126" cm="1">
        <f t="array" ref="P18">_xlfn.XLOOKUP(P$1,'PY1 Data(H)'!$A$1:$CZ$1,_xlfn.XLOOKUP($A18,'PY1 Data(H)'!$A$1:$A$288,'PY1 Data(H)'!$A$1:$CZ$288))</f>
        <v>235916</v>
      </c>
      <c r="Q18" s="126" cm="1">
        <f t="array" ref="Q18">_xlfn.XLOOKUP(Q$1,'PY1 Data(H)'!$A$1:$CZ$1,_xlfn.XLOOKUP($A18,'PY1 Data(H)'!$A$1:$A$288,'PY1 Data(H)'!$A$1:$CZ$288))</f>
        <v>531298</v>
      </c>
      <c r="R18" s="126" cm="1">
        <f t="array" ref="R18">_xlfn.XLOOKUP(R$1,'PY1 Data(H)'!$A$1:$CZ$1,_xlfn.XLOOKUP($A18,'PY1 Data(H)'!$A$1:$A$288,'PY1 Data(H)'!$A$1:$CZ$288))</f>
        <v>246371</v>
      </c>
    </row>
    <row r="19" spans="1:18" x14ac:dyDescent="0.3">
      <c r="D19" s="126" t="e" cm="1">
        <f t="array" ref="D19">_xlfn.XLOOKUP(D$1,'PY1 Data(H)'!$A$1:$CZ$1,_xlfn.XLOOKUP($A19,'PY1 Data(H)'!$A$1:$A$288,'PY1 Data(H)'!$A$1:$CZ$288))</f>
        <v>#N/A</v>
      </c>
      <c r="E19" s="126" t="e" cm="1">
        <f t="array" ref="E19">_xlfn.XLOOKUP(E$1,'PY1 Data(H)'!$A$1:$CZ$1,_xlfn.XLOOKUP($A19,'PY1 Data(H)'!$A$1:$A$288,'PY1 Data(H)'!$A$1:$CZ$288))</f>
        <v>#N/A</v>
      </c>
      <c r="F19" s="126" t="e" cm="1">
        <f t="array" ref="F19">_xlfn.XLOOKUP(F$1,'PY1 Data(H)'!$A$1:$CZ$1,_xlfn.XLOOKUP($A19,'PY1 Data(H)'!$A$1:$A$288,'PY1 Data(H)'!$A$1:$CZ$288))</f>
        <v>#N/A</v>
      </c>
      <c r="G19" s="126" t="e" cm="1">
        <f t="array" ref="G19">_xlfn.XLOOKUP(G$1,'PY1 Data(H)'!$A$1:$CZ$1,_xlfn.XLOOKUP($A19,'PY1 Data(H)'!$A$1:$A$288,'PY1 Data(H)'!$A$1:$CZ$288))</f>
        <v>#N/A</v>
      </c>
      <c r="H19" s="126" t="e" cm="1">
        <f t="array" ref="H19">_xlfn.XLOOKUP(H$1,'PY1 Data(H)'!$A$1:$CZ$1,_xlfn.XLOOKUP($A19,'PY1 Data(H)'!$A$1:$A$288,'PY1 Data(H)'!$A$1:$CZ$288))</f>
        <v>#N/A</v>
      </c>
      <c r="I19" s="126" t="e" cm="1">
        <f t="array" ref="I19">_xlfn.XLOOKUP(I$1,'PY1 Data(H)'!$A$1:$CZ$1,_xlfn.XLOOKUP($A19,'PY1 Data(H)'!$A$1:$A$288,'PY1 Data(H)'!$A$1:$CZ$288))</f>
        <v>#N/A</v>
      </c>
      <c r="J19" s="126" t="e" cm="1">
        <f t="array" ref="J19">_xlfn.XLOOKUP(J$1,'PY1 Data(H)'!$A$1:$CZ$1,_xlfn.XLOOKUP($A19,'PY1 Data(H)'!$A$1:$A$288,'PY1 Data(H)'!$A$1:$CZ$288))</f>
        <v>#N/A</v>
      </c>
      <c r="K19" s="126" t="e" cm="1">
        <f t="array" ref="K19">_xlfn.XLOOKUP(K$1,'PY1 Data(H)'!$A$1:$CZ$1,_xlfn.XLOOKUP($A19,'PY1 Data(H)'!$A$1:$A$288,'PY1 Data(H)'!$A$1:$CZ$288))</f>
        <v>#N/A</v>
      </c>
      <c r="L19" s="126" t="e" cm="1">
        <f t="array" ref="L19">_xlfn.XLOOKUP(L$1,'PY1 Data(H)'!$A$1:$CZ$1,_xlfn.XLOOKUP($A19,'PY1 Data(H)'!$A$1:$A$288,'PY1 Data(H)'!$A$1:$CZ$288))</f>
        <v>#N/A</v>
      </c>
      <c r="M19" s="126" t="e" cm="1">
        <f t="array" ref="M19">_xlfn.XLOOKUP(M$1,'PY1 Data(H)'!$A$1:$CZ$1,_xlfn.XLOOKUP($A19,'PY1 Data(H)'!$A$1:$A$288,'PY1 Data(H)'!$A$1:$CZ$288))</f>
        <v>#N/A</v>
      </c>
      <c r="N19" s="126" t="e" cm="1">
        <f t="array" ref="N19">_xlfn.XLOOKUP(N$1,'PY1 Data(H)'!$A$1:$CZ$1,_xlfn.XLOOKUP($A19,'PY1 Data(H)'!$A$1:$A$288,'PY1 Data(H)'!$A$1:$CZ$288))</f>
        <v>#N/A</v>
      </c>
      <c r="O19" s="126" t="e" cm="1">
        <f t="array" ref="O19">_xlfn.XLOOKUP(O$1,'PY1 Data(H)'!$A$1:$CZ$1,_xlfn.XLOOKUP($A19,'PY1 Data(H)'!$A$1:$A$288,'PY1 Data(H)'!$A$1:$CZ$288))</f>
        <v>#N/A</v>
      </c>
      <c r="P19" s="126" t="e" cm="1">
        <f t="array" ref="P19">_xlfn.XLOOKUP(P$1,'PY1 Data(H)'!$A$1:$CZ$1,_xlfn.XLOOKUP($A19,'PY1 Data(H)'!$A$1:$A$288,'PY1 Data(H)'!$A$1:$CZ$288))</f>
        <v>#N/A</v>
      </c>
      <c r="Q19" s="126" t="e" cm="1">
        <f t="array" ref="Q19">_xlfn.XLOOKUP(Q$1,'PY1 Data(H)'!$A$1:$CZ$1,_xlfn.XLOOKUP($A19,'PY1 Data(H)'!$A$1:$A$288,'PY1 Data(H)'!$A$1:$CZ$288))</f>
        <v>#N/A</v>
      </c>
      <c r="R19" s="126" t="e" cm="1">
        <f t="array" ref="R19">_xlfn.XLOOKUP(R$1,'PY1 Data(H)'!$A$1:$CZ$1,_xlfn.XLOOKUP($A19,'PY1 Data(H)'!$A$1:$A$288,'PY1 Data(H)'!$A$1:$CZ$288))</f>
        <v>#N/A</v>
      </c>
    </row>
    <row r="20" spans="1:18" x14ac:dyDescent="0.3">
      <c r="A20">
        <v>502</v>
      </c>
      <c r="D20" s="126" cm="1">
        <f t="array" ref="D20">_xlfn.XLOOKUP(D$1,'PY1 Data(H)'!$A$1:$CZ$1,_xlfn.XLOOKUP($A20,'PY1 Data(H)'!$A$1:$A$288,'PY1 Data(H)'!$A$1:$CZ$288))</f>
        <v>0</v>
      </c>
      <c r="E20" s="126" cm="1">
        <f t="array" ref="E20">_xlfn.XLOOKUP(E$1,'PY1 Data(H)'!$A$1:$CZ$1,_xlfn.XLOOKUP($A20,'PY1 Data(H)'!$A$1:$A$288,'PY1 Data(H)'!$A$1:$CZ$288))</f>
        <v>0</v>
      </c>
      <c r="F20" s="126" cm="1">
        <f t="array" ref="F20">_xlfn.XLOOKUP(F$1,'PY1 Data(H)'!$A$1:$CZ$1,_xlfn.XLOOKUP($A20,'PY1 Data(H)'!$A$1:$A$288,'PY1 Data(H)'!$A$1:$CZ$288))</f>
        <v>0</v>
      </c>
      <c r="G20" s="126" cm="1">
        <f t="array" ref="G20">_xlfn.XLOOKUP(G$1,'PY1 Data(H)'!$A$1:$CZ$1,_xlfn.XLOOKUP($A20,'PY1 Data(H)'!$A$1:$A$288,'PY1 Data(H)'!$A$1:$CZ$288))</f>
        <v>0</v>
      </c>
      <c r="H20" s="126" cm="1">
        <f t="array" ref="H20">_xlfn.XLOOKUP(H$1,'PY1 Data(H)'!$A$1:$CZ$1,_xlfn.XLOOKUP($A20,'PY1 Data(H)'!$A$1:$A$288,'PY1 Data(H)'!$A$1:$CZ$288))</f>
        <v>0</v>
      </c>
      <c r="I20" s="126" cm="1">
        <f t="array" ref="I20">_xlfn.XLOOKUP(I$1,'PY1 Data(H)'!$A$1:$CZ$1,_xlfn.XLOOKUP($A20,'PY1 Data(H)'!$A$1:$A$288,'PY1 Data(H)'!$A$1:$CZ$288))</f>
        <v>0</v>
      </c>
      <c r="J20" s="126" cm="1">
        <f t="array" ref="J20">_xlfn.XLOOKUP(J$1,'PY1 Data(H)'!$A$1:$CZ$1,_xlfn.XLOOKUP($A20,'PY1 Data(H)'!$A$1:$A$288,'PY1 Data(H)'!$A$1:$CZ$288))</f>
        <v>0</v>
      </c>
      <c r="K20" s="126" cm="1">
        <f t="array" ref="K20">_xlfn.XLOOKUP(K$1,'PY1 Data(H)'!$A$1:$CZ$1,_xlfn.XLOOKUP($A20,'PY1 Data(H)'!$A$1:$A$288,'PY1 Data(H)'!$A$1:$CZ$288))</f>
        <v>0</v>
      </c>
      <c r="L20" s="126" cm="1">
        <f t="array" ref="L20">_xlfn.XLOOKUP(L$1,'PY1 Data(H)'!$A$1:$CZ$1,_xlfn.XLOOKUP($A20,'PY1 Data(H)'!$A$1:$A$288,'PY1 Data(H)'!$A$1:$CZ$288))</f>
        <v>0</v>
      </c>
      <c r="M20" s="126" cm="1">
        <f t="array" ref="M20">_xlfn.XLOOKUP(M$1,'PY1 Data(H)'!$A$1:$CZ$1,_xlfn.XLOOKUP($A20,'PY1 Data(H)'!$A$1:$A$288,'PY1 Data(H)'!$A$1:$CZ$288))</f>
        <v>0</v>
      </c>
      <c r="N20" s="126" cm="1">
        <f t="array" ref="N20">_xlfn.XLOOKUP(N$1,'PY1 Data(H)'!$A$1:$CZ$1,_xlfn.XLOOKUP($A20,'PY1 Data(H)'!$A$1:$A$288,'PY1 Data(H)'!$A$1:$CZ$288))</f>
        <v>0</v>
      </c>
      <c r="O20" s="126" cm="1">
        <f t="array" ref="O20">_xlfn.XLOOKUP(O$1,'PY1 Data(H)'!$A$1:$CZ$1,_xlfn.XLOOKUP($A20,'PY1 Data(H)'!$A$1:$A$288,'PY1 Data(H)'!$A$1:$CZ$288))</f>
        <v>0</v>
      </c>
      <c r="P20" s="126" cm="1">
        <f t="array" ref="P20">_xlfn.XLOOKUP(P$1,'PY1 Data(H)'!$A$1:$CZ$1,_xlfn.XLOOKUP($A20,'PY1 Data(H)'!$A$1:$A$288,'PY1 Data(H)'!$A$1:$CZ$288))</f>
        <v>0</v>
      </c>
      <c r="Q20" s="126" cm="1">
        <f t="array" ref="Q20">_xlfn.XLOOKUP(Q$1,'PY1 Data(H)'!$A$1:$CZ$1,_xlfn.XLOOKUP($A20,'PY1 Data(H)'!$A$1:$A$288,'PY1 Data(H)'!$A$1:$CZ$288))</f>
        <v>0</v>
      </c>
      <c r="R20" s="126" cm="1">
        <f t="array" ref="R20">_xlfn.XLOOKUP(R$1,'PY1 Data(H)'!$A$1:$CZ$1,_xlfn.XLOOKUP($A20,'PY1 Data(H)'!$A$1:$A$288,'PY1 Data(H)'!$A$1:$CZ$288))</f>
        <v>0</v>
      </c>
    </row>
    <row r="21" spans="1:18" x14ac:dyDescent="0.3">
      <c r="A21">
        <v>503</v>
      </c>
      <c r="D21" s="126" cm="1">
        <f t="array" ref="D21">_xlfn.XLOOKUP(D$1,'PY1 Data(H)'!$A$1:$CZ$1,_xlfn.XLOOKUP($A21,'PY1 Data(H)'!$A$1:$A$288,'PY1 Data(H)'!$A$1:$CZ$288))</f>
        <v>0</v>
      </c>
      <c r="E21" s="126" cm="1">
        <f t="array" ref="E21">_xlfn.XLOOKUP(E$1,'PY1 Data(H)'!$A$1:$CZ$1,_xlfn.XLOOKUP($A21,'PY1 Data(H)'!$A$1:$A$288,'PY1 Data(H)'!$A$1:$CZ$288))</f>
        <v>0</v>
      </c>
      <c r="F21" s="126" cm="1">
        <f t="array" ref="F21">_xlfn.XLOOKUP(F$1,'PY1 Data(H)'!$A$1:$CZ$1,_xlfn.XLOOKUP($A21,'PY1 Data(H)'!$A$1:$A$288,'PY1 Data(H)'!$A$1:$CZ$288))</f>
        <v>0</v>
      </c>
      <c r="G21" s="126" cm="1">
        <f t="array" ref="G21">_xlfn.XLOOKUP(G$1,'PY1 Data(H)'!$A$1:$CZ$1,_xlfn.XLOOKUP($A21,'PY1 Data(H)'!$A$1:$A$288,'PY1 Data(H)'!$A$1:$CZ$288))</f>
        <v>0</v>
      </c>
      <c r="H21" s="126" cm="1">
        <f t="array" ref="H21">_xlfn.XLOOKUP(H$1,'PY1 Data(H)'!$A$1:$CZ$1,_xlfn.XLOOKUP($A21,'PY1 Data(H)'!$A$1:$A$288,'PY1 Data(H)'!$A$1:$CZ$288))</f>
        <v>0</v>
      </c>
      <c r="I21" s="126" cm="1">
        <f t="array" ref="I21">_xlfn.XLOOKUP(I$1,'PY1 Data(H)'!$A$1:$CZ$1,_xlfn.XLOOKUP($A21,'PY1 Data(H)'!$A$1:$A$288,'PY1 Data(H)'!$A$1:$CZ$288))</f>
        <v>0</v>
      </c>
      <c r="J21" s="126" cm="1">
        <f t="array" ref="J21">_xlfn.XLOOKUP(J$1,'PY1 Data(H)'!$A$1:$CZ$1,_xlfn.XLOOKUP($A21,'PY1 Data(H)'!$A$1:$A$288,'PY1 Data(H)'!$A$1:$CZ$288))</f>
        <v>0</v>
      </c>
      <c r="K21" s="126" cm="1">
        <f t="array" ref="K21">_xlfn.XLOOKUP(K$1,'PY1 Data(H)'!$A$1:$CZ$1,_xlfn.XLOOKUP($A21,'PY1 Data(H)'!$A$1:$A$288,'PY1 Data(H)'!$A$1:$CZ$288))</f>
        <v>0</v>
      </c>
      <c r="L21" s="126" cm="1">
        <f t="array" ref="L21">_xlfn.XLOOKUP(L$1,'PY1 Data(H)'!$A$1:$CZ$1,_xlfn.XLOOKUP($A21,'PY1 Data(H)'!$A$1:$A$288,'PY1 Data(H)'!$A$1:$CZ$288))</f>
        <v>0</v>
      </c>
      <c r="M21" s="126" cm="1">
        <f t="array" ref="M21">_xlfn.XLOOKUP(M$1,'PY1 Data(H)'!$A$1:$CZ$1,_xlfn.XLOOKUP($A21,'PY1 Data(H)'!$A$1:$A$288,'PY1 Data(H)'!$A$1:$CZ$288))</f>
        <v>0</v>
      </c>
      <c r="N21" s="126" cm="1">
        <f t="array" ref="N21">_xlfn.XLOOKUP(N$1,'PY1 Data(H)'!$A$1:$CZ$1,_xlfn.XLOOKUP($A21,'PY1 Data(H)'!$A$1:$A$288,'PY1 Data(H)'!$A$1:$CZ$288))</f>
        <v>0</v>
      </c>
      <c r="O21" s="126" cm="1">
        <f t="array" ref="O21">_xlfn.XLOOKUP(O$1,'PY1 Data(H)'!$A$1:$CZ$1,_xlfn.XLOOKUP($A21,'PY1 Data(H)'!$A$1:$A$288,'PY1 Data(H)'!$A$1:$CZ$288))</f>
        <v>0</v>
      </c>
      <c r="P21" s="126" cm="1">
        <f t="array" ref="P21">_xlfn.XLOOKUP(P$1,'PY1 Data(H)'!$A$1:$CZ$1,_xlfn.XLOOKUP($A21,'PY1 Data(H)'!$A$1:$A$288,'PY1 Data(H)'!$A$1:$CZ$288))</f>
        <v>0</v>
      </c>
      <c r="Q21" s="126" cm="1">
        <f t="array" ref="Q21">_xlfn.XLOOKUP(Q$1,'PY1 Data(H)'!$A$1:$CZ$1,_xlfn.XLOOKUP($A21,'PY1 Data(H)'!$A$1:$A$288,'PY1 Data(H)'!$A$1:$CZ$288))</f>
        <v>0</v>
      </c>
      <c r="R21" s="126" cm="1">
        <f t="array" ref="R21">_xlfn.XLOOKUP(R$1,'PY1 Data(H)'!$A$1:$CZ$1,_xlfn.XLOOKUP($A21,'PY1 Data(H)'!$A$1:$A$288,'PY1 Data(H)'!$A$1:$CZ$288))</f>
        <v>0</v>
      </c>
    </row>
    <row r="22" spans="1:18" x14ac:dyDescent="0.3">
      <c r="D22" s="126" t="e" cm="1">
        <f t="array" ref="D22">_xlfn.XLOOKUP(D$1,'PY1 Data(H)'!$A$1:$CZ$1,_xlfn.XLOOKUP($A22,'PY1 Data(H)'!$A$1:$A$288,'PY1 Data(H)'!$A$1:$CZ$288))</f>
        <v>#N/A</v>
      </c>
      <c r="E22" s="126" t="e" cm="1">
        <f t="array" ref="E22">_xlfn.XLOOKUP(E$1,'PY1 Data(H)'!$A$1:$CZ$1,_xlfn.XLOOKUP($A22,'PY1 Data(H)'!$A$1:$A$288,'PY1 Data(H)'!$A$1:$CZ$288))</f>
        <v>#N/A</v>
      </c>
      <c r="F22" s="126" t="e" cm="1">
        <f t="array" ref="F22">_xlfn.XLOOKUP(F$1,'PY1 Data(H)'!$A$1:$CZ$1,_xlfn.XLOOKUP($A22,'PY1 Data(H)'!$A$1:$A$288,'PY1 Data(H)'!$A$1:$CZ$288))</f>
        <v>#N/A</v>
      </c>
      <c r="G22" s="126" t="e" cm="1">
        <f t="array" ref="G22">_xlfn.XLOOKUP(G$1,'PY1 Data(H)'!$A$1:$CZ$1,_xlfn.XLOOKUP($A22,'PY1 Data(H)'!$A$1:$A$288,'PY1 Data(H)'!$A$1:$CZ$288))</f>
        <v>#N/A</v>
      </c>
      <c r="H22" s="126" t="e" cm="1">
        <f t="array" ref="H22">_xlfn.XLOOKUP(H$1,'PY1 Data(H)'!$A$1:$CZ$1,_xlfn.XLOOKUP($A22,'PY1 Data(H)'!$A$1:$A$288,'PY1 Data(H)'!$A$1:$CZ$288))</f>
        <v>#N/A</v>
      </c>
      <c r="I22" s="126" t="e" cm="1">
        <f t="array" ref="I22">_xlfn.XLOOKUP(I$1,'PY1 Data(H)'!$A$1:$CZ$1,_xlfn.XLOOKUP($A22,'PY1 Data(H)'!$A$1:$A$288,'PY1 Data(H)'!$A$1:$CZ$288))</f>
        <v>#N/A</v>
      </c>
      <c r="J22" s="126" t="e" cm="1">
        <f t="array" ref="J22">_xlfn.XLOOKUP(J$1,'PY1 Data(H)'!$A$1:$CZ$1,_xlfn.XLOOKUP($A22,'PY1 Data(H)'!$A$1:$A$288,'PY1 Data(H)'!$A$1:$CZ$288))</f>
        <v>#N/A</v>
      </c>
      <c r="K22" s="126" t="e" cm="1">
        <f t="array" ref="K22">_xlfn.XLOOKUP(K$1,'PY1 Data(H)'!$A$1:$CZ$1,_xlfn.XLOOKUP($A22,'PY1 Data(H)'!$A$1:$A$288,'PY1 Data(H)'!$A$1:$CZ$288))</f>
        <v>#N/A</v>
      </c>
      <c r="L22" s="126" t="e" cm="1">
        <f t="array" ref="L22">_xlfn.XLOOKUP(L$1,'PY1 Data(H)'!$A$1:$CZ$1,_xlfn.XLOOKUP($A22,'PY1 Data(H)'!$A$1:$A$288,'PY1 Data(H)'!$A$1:$CZ$288))</f>
        <v>#N/A</v>
      </c>
      <c r="M22" s="126" t="e" cm="1">
        <f t="array" ref="M22">_xlfn.XLOOKUP(M$1,'PY1 Data(H)'!$A$1:$CZ$1,_xlfn.XLOOKUP($A22,'PY1 Data(H)'!$A$1:$A$288,'PY1 Data(H)'!$A$1:$CZ$288))</f>
        <v>#N/A</v>
      </c>
      <c r="N22" s="126" t="e" cm="1">
        <f t="array" ref="N22">_xlfn.XLOOKUP(N$1,'PY1 Data(H)'!$A$1:$CZ$1,_xlfn.XLOOKUP($A22,'PY1 Data(H)'!$A$1:$A$288,'PY1 Data(H)'!$A$1:$CZ$288))</f>
        <v>#N/A</v>
      </c>
      <c r="O22" s="126" t="e" cm="1">
        <f t="array" ref="O22">_xlfn.XLOOKUP(O$1,'PY1 Data(H)'!$A$1:$CZ$1,_xlfn.XLOOKUP($A22,'PY1 Data(H)'!$A$1:$A$288,'PY1 Data(H)'!$A$1:$CZ$288))</f>
        <v>#N/A</v>
      </c>
      <c r="P22" s="126" t="e" cm="1">
        <f t="array" ref="P22">_xlfn.XLOOKUP(P$1,'PY1 Data(H)'!$A$1:$CZ$1,_xlfn.XLOOKUP($A22,'PY1 Data(H)'!$A$1:$A$288,'PY1 Data(H)'!$A$1:$CZ$288))</f>
        <v>#N/A</v>
      </c>
      <c r="Q22" s="126" t="e" cm="1">
        <f t="array" ref="Q22">_xlfn.XLOOKUP(Q$1,'PY1 Data(H)'!$A$1:$CZ$1,_xlfn.XLOOKUP($A22,'PY1 Data(H)'!$A$1:$A$288,'PY1 Data(H)'!$A$1:$CZ$288))</f>
        <v>#N/A</v>
      </c>
      <c r="R22" s="126" t="e" cm="1">
        <f t="array" ref="R22">_xlfn.XLOOKUP(R$1,'PY1 Data(H)'!$A$1:$CZ$1,_xlfn.XLOOKUP($A22,'PY1 Data(H)'!$A$1:$A$288,'PY1 Data(H)'!$A$1:$CZ$288))</f>
        <v>#N/A</v>
      </c>
    </row>
    <row r="23" spans="1:18" x14ac:dyDescent="0.3">
      <c r="A23">
        <v>388</v>
      </c>
      <c r="D23" s="126" cm="1">
        <f t="array" ref="D23">_xlfn.XLOOKUP(D$1,'PY1 Data(H)'!$A$1:$CZ$1,_xlfn.XLOOKUP($A23,'PY1 Data(H)'!$A$1:$A$288,'PY1 Data(H)'!$A$1:$CZ$288))</f>
        <v>1296768</v>
      </c>
      <c r="E23" s="126" cm="1">
        <f t="array" ref="E23">_xlfn.XLOOKUP(E$1,'PY1 Data(H)'!$A$1:$CZ$1,_xlfn.XLOOKUP($A23,'PY1 Data(H)'!$A$1:$A$288,'PY1 Data(H)'!$A$1:$CZ$288))</f>
        <v>2643719</v>
      </c>
      <c r="F23" s="126" cm="1">
        <f t="array" ref="F23">_xlfn.XLOOKUP(F$1,'PY1 Data(H)'!$A$1:$CZ$1,_xlfn.XLOOKUP($A23,'PY1 Data(H)'!$A$1:$A$288,'PY1 Data(H)'!$A$1:$CZ$288))</f>
        <v>899323</v>
      </c>
      <c r="G23" s="126" cm="1">
        <f t="array" ref="G23">_xlfn.XLOOKUP(G$1,'PY1 Data(H)'!$A$1:$CZ$1,_xlfn.XLOOKUP($A23,'PY1 Data(H)'!$A$1:$A$288,'PY1 Data(H)'!$A$1:$CZ$288))</f>
        <v>963799</v>
      </c>
      <c r="H23" s="126" cm="1">
        <f t="array" ref="H23">_xlfn.XLOOKUP(H$1,'PY1 Data(H)'!$A$1:$CZ$1,_xlfn.XLOOKUP($A23,'PY1 Data(H)'!$A$1:$A$288,'PY1 Data(H)'!$A$1:$CZ$288))</f>
        <v>2291755</v>
      </c>
      <c r="I23" s="126" cm="1">
        <f t="array" ref="I23">_xlfn.XLOOKUP(I$1,'PY1 Data(H)'!$A$1:$CZ$1,_xlfn.XLOOKUP($A23,'PY1 Data(H)'!$A$1:$A$288,'PY1 Data(H)'!$A$1:$CZ$288))</f>
        <v>53474139</v>
      </c>
      <c r="J23" s="126" cm="1">
        <f t="array" ref="J23">_xlfn.XLOOKUP(J$1,'PY1 Data(H)'!$A$1:$CZ$1,_xlfn.XLOOKUP($A23,'PY1 Data(H)'!$A$1:$A$288,'PY1 Data(H)'!$A$1:$CZ$288))</f>
        <v>2173768</v>
      </c>
      <c r="K23" s="126" cm="1">
        <f t="array" ref="K23">_xlfn.XLOOKUP(K$1,'PY1 Data(H)'!$A$1:$CZ$1,_xlfn.XLOOKUP($A23,'PY1 Data(H)'!$A$1:$A$288,'PY1 Data(H)'!$A$1:$CZ$288))</f>
        <v>446036</v>
      </c>
      <c r="L23" s="126" cm="1">
        <f t="array" ref="L23">_xlfn.XLOOKUP(L$1,'PY1 Data(H)'!$A$1:$CZ$1,_xlfn.XLOOKUP($A23,'PY1 Data(H)'!$A$1:$A$288,'PY1 Data(H)'!$A$1:$CZ$288))</f>
        <v>3664012</v>
      </c>
      <c r="M23" s="126" cm="1">
        <f t="array" ref="M23">_xlfn.XLOOKUP(M$1,'PY1 Data(H)'!$A$1:$CZ$1,_xlfn.XLOOKUP($A23,'PY1 Data(H)'!$A$1:$A$288,'PY1 Data(H)'!$A$1:$CZ$288))</f>
        <v>1153431</v>
      </c>
      <c r="N23" s="126" cm="1">
        <f t="array" ref="N23">_xlfn.XLOOKUP(N$1,'PY1 Data(H)'!$A$1:$CZ$1,_xlfn.XLOOKUP($A23,'PY1 Data(H)'!$A$1:$A$288,'PY1 Data(H)'!$A$1:$CZ$288))</f>
        <v>2137928</v>
      </c>
      <c r="O23" s="126" cm="1">
        <f t="array" ref="O23">_xlfn.XLOOKUP(O$1,'PY1 Data(H)'!$A$1:$CZ$1,_xlfn.XLOOKUP($A23,'PY1 Data(H)'!$A$1:$A$288,'PY1 Data(H)'!$A$1:$CZ$288))</f>
        <v>2678991</v>
      </c>
      <c r="P23" s="126" cm="1">
        <f t="array" ref="P23">_xlfn.XLOOKUP(P$1,'PY1 Data(H)'!$A$1:$CZ$1,_xlfn.XLOOKUP($A23,'PY1 Data(H)'!$A$1:$A$288,'PY1 Data(H)'!$A$1:$CZ$288))</f>
        <v>1258432</v>
      </c>
      <c r="Q23" s="126" cm="1">
        <f t="array" ref="Q23">_xlfn.XLOOKUP(Q$1,'PY1 Data(H)'!$A$1:$CZ$1,_xlfn.XLOOKUP($A23,'PY1 Data(H)'!$A$1:$A$288,'PY1 Data(H)'!$A$1:$CZ$288))</f>
        <v>1293427</v>
      </c>
      <c r="R23" s="126" cm="1">
        <f t="array" ref="R23">_xlfn.XLOOKUP(R$1,'PY1 Data(H)'!$A$1:$CZ$1,_xlfn.XLOOKUP($A23,'PY1 Data(H)'!$A$1:$A$288,'PY1 Data(H)'!$A$1:$CZ$288))</f>
        <v>813801</v>
      </c>
    </row>
    <row r="24" spans="1:18" x14ac:dyDescent="0.3">
      <c r="A24">
        <v>339</v>
      </c>
      <c r="D24" s="126" cm="1">
        <f t="array" ref="D24">_xlfn.XLOOKUP(D$1,'PY1 Data(H)'!$A$1:$CZ$1,_xlfn.XLOOKUP($A24,'PY1 Data(H)'!$A$1:$A$288,'PY1 Data(H)'!$A$1:$CZ$288))</f>
        <v>47556</v>
      </c>
      <c r="E24" s="126" cm="1">
        <f t="array" ref="E24">_xlfn.XLOOKUP(E$1,'PY1 Data(H)'!$A$1:$CZ$1,_xlfn.XLOOKUP($A24,'PY1 Data(H)'!$A$1:$A$288,'PY1 Data(H)'!$A$1:$CZ$288))</f>
        <v>34259</v>
      </c>
      <c r="F24" s="126" cm="1">
        <f t="array" ref="F24">_xlfn.XLOOKUP(F$1,'PY1 Data(H)'!$A$1:$CZ$1,_xlfn.XLOOKUP($A24,'PY1 Data(H)'!$A$1:$A$288,'PY1 Data(H)'!$A$1:$CZ$288))</f>
        <v>5326</v>
      </c>
      <c r="G24" s="126" cm="1">
        <f t="array" ref="G24">_xlfn.XLOOKUP(G$1,'PY1 Data(H)'!$A$1:$CZ$1,_xlfn.XLOOKUP($A24,'PY1 Data(H)'!$A$1:$A$288,'PY1 Data(H)'!$A$1:$CZ$288))</f>
        <v>8231</v>
      </c>
      <c r="H24" s="126" cm="1">
        <f t="array" ref="H24">_xlfn.XLOOKUP(H$1,'PY1 Data(H)'!$A$1:$CZ$1,_xlfn.XLOOKUP($A24,'PY1 Data(H)'!$A$1:$A$288,'PY1 Data(H)'!$A$1:$CZ$288))</f>
        <v>0</v>
      </c>
      <c r="I24" s="126" cm="1">
        <f t="array" ref="I24">_xlfn.XLOOKUP(I$1,'PY1 Data(H)'!$A$1:$CZ$1,_xlfn.XLOOKUP($A24,'PY1 Data(H)'!$A$1:$A$288,'PY1 Data(H)'!$A$1:$CZ$288))</f>
        <v>1379760</v>
      </c>
      <c r="J24" s="126" cm="1">
        <f t="array" ref="J24">_xlfn.XLOOKUP(J$1,'PY1 Data(H)'!$A$1:$CZ$1,_xlfn.XLOOKUP($A24,'PY1 Data(H)'!$A$1:$A$288,'PY1 Data(H)'!$A$1:$CZ$288))</f>
        <v>31735</v>
      </c>
      <c r="K24" s="126" cm="1">
        <f t="array" ref="K24">_xlfn.XLOOKUP(K$1,'PY1 Data(H)'!$A$1:$CZ$1,_xlfn.XLOOKUP($A24,'PY1 Data(H)'!$A$1:$A$288,'PY1 Data(H)'!$A$1:$CZ$288))</f>
        <v>0</v>
      </c>
      <c r="L24" s="126" cm="1">
        <f t="array" ref="L24">_xlfn.XLOOKUP(L$1,'PY1 Data(H)'!$A$1:$CZ$1,_xlfn.XLOOKUP($A24,'PY1 Data(H)'!$A$1:$A$288,'PY1 Data(H)'!$A$1:$CZ$288))</f>
        <v>40296</v>
      </c>
      <c r="M24" s="126" cm="1">
        <f t="array" ref="M24">_xlfn.XLOOKUP(M$1,'PY1 Data(H)'!$A$1:$CZ$1,_xlfn.XLOOKUP($A24,'PY1 Data(H)'!$A$1:$A$288,'PY1 Data(H)'!$A$1:$CZ$288))</f>
        <v>5576</v>
      </c>
      <c r="N24" s="126" cm="1">
        <f t="array" ref="N24">_xlfn.XLOOKUP(N$1,'PY1 Data(H)'!$A$1:$CZ$1,_xlfn.XLOOKUP($A24,'PY1 Data(H)'!$A$1:$A$288,'PY1 Data(H)'!$A$1:$CZ$288))</f>
        <v>0</v>
      </c>
      <c r="O24" s="126" cm="1">
        <f t="array" ref="O24">_xlfn.XLOOKUP(O$1,'PY1 Data(H)'!$A$1:$CZ$1,_xlfn.XLOOKUP($A24,'PY1 Data(H)'!$A$1:$A$288,'PY1 Data(H)'!$A$1:$CZ$288))</f>
        <v>36672</v>
      </c>
      <c r="P24" s="126" cm="1">
        <f t="array" ref="P24">_xlfn.XLOOKUP(P$1,'PY1 Data(H)'!$A$1:$CZ$1,_xlfn.XLOOKUP($A24,'PY1 Data(H)'!$A$1:$A$288,'PY1 Data(H)'!$A$1:$CZ$288))</f>
        <v>0</v>
      </c>
      <c r="Q24" s="126" cm="1">
        <f t="array" ref="Q24">_xlfn.XLOOKUP(Q$1,'PY1 Data(H)'!$A$1:$CZ$1,_xlfn.XLOOKUP($A24,'PY1 Data(H)'!$A$1:$A$288,'PY1 Data(H)'!$A$1:$CZ$288))</f>
        <v>3929</v>
      </c>
      <c r="R24" s="126" cm="1">
        <f t="array" ref="R24">_xlfn.XLOOKUP(R$1,'PY1 Data(H)'!$A$1:$CZ$1,_xlfn.XLOOKUP($A24,'PY1 Data(H)'!$A$1:$A$288,'PY1 Data(H)'!$A$1:$CZ$288))</f>
        <v>139597</v>
      </c>
    </row>
    <row r="25" spans="1:18" x14ac:dyDescent="0.3">
      <c r="A25">
        <v>504</v>
      </c>
      <c r="D25" s="126" cm="1">
        <f t="array" ref="D25">_xlfn.XLOOKUP(D$1,'PY1 Data(H)'!$A$1:$CZ$1,_xlfn.XLOOKUP($A25,'PY1 Data(H)'!$A$1:$A$288,'PY1 Data(H)'!$A$1:$CZ$288))</f>
        <v>60921</v>
      </c>
      <c r="E25" s="126" cm="1">
        <f t="array" ref="E25">_xlfn.XLOOKUP(E$1,'PY1 Data(H)'!$A$1:$CZ$1,_xlfn.XLOOKUP($A25,'PY1 Data(H)'!$A$1:$A$288,'PY1 Data(H)'!$A$1:$CZ$288))</f>
        <v>378293</v>
      </c>
      <c r="F25" s="126" cm="1">
        <f t="array" ref="F25">_xlfn.XLOOKUP(F$1,'PY1 Data(H)'!$A$1:$CZ$1,_xlfn.XLOOKUP($A25,'PY1 Data(H)'!$A$1:$A$288,'PY1 Data(H)'!$A$1:$CZ$288))</f>
        <v>848670</v>
      </c>
      <c r="G25" s="126" cm="1">
        <f t="array" ref="G25">_xlfn.XLOOKUP(G$1,'PY1 Data(H)'!$A$1:$CZ$1,_xlfn.XLOOKUP($A25,'PY1 Data(H)'!$A$1:$A$288,'PY1 Data(H)'!$A$1:$CZ$288))</f>
        <v>801525</v>
      </c>
      <c r="H25" s="126" cm="1">
        <f t="array" ref="H25">_xlfn.XLOOKUP(H$1,'PY1 Data(H)'!$A$1:$CZ$1,_xlfn.XLOOKUP($A25,'PY1 Data(H)'!$A$1:$A$288,'PY1 Data(H)'!$A$1:$CZ$288))</f>
        <v>40751</v>
      </c>
      <c r="I25" s="126" cm="1">
        <f t="array" ref="I25">_xlfn.XLOOKUP(I$1,'PY1 Data(H)'!$A$1:$CZ$1,_xlfn.XLOOKUP($A25,'PY1 Data(H)'!$A$1:$A$288,'PY1 Data(H)'!$A$1:$CZ$288))</f>
        <v>1577113</v>
      </c>
      <c r="J25" s="126" cm="1">
        <f t="array" ref="J25">_xlfn.XLOOKUP(J$1,'PY1 Data(H)'!$A$1:$CZ$1,_xlfn.XLOOKUP($A25,'PY1 Data(H)'!$A$1:$A$288,'PY1 Data(H)'!$A$1:$CZ$288))</f>
        <v>2371664</v>
      </c>
      <c r="K25" s="126" cm="1">
        <f t="array" ref="K25">_xlfn.XLOOKUP(K$1,'PY1 Data(H)'!$A$1:$CZ$1,_xlfn.XLOOKUP($A25,'PY1 Data(H)'!$A$1:$A$288,'PY1 Data(H)'!$A$1:$CZ$288))</f>
        <v>406709</v>
      </c>
      <c r="L25" s="126" cm="1">
        <f t="array" ref="L25">_xlfn.XLOOKUP(L$1,'PY1 Data(H)'!$A$1:$CZ$1,_xlfn.XLOOKUP($A25,'PY1 Data(H)'!$A$1:$A$288,'PY1 Data(H)'!$A$1:$CZ$288))</f>
        <v>587016</v>
      </c>
      <c r="M25" s="126" cm="1">
        <f t="array" ref="M25">_xlfn.XLOOKUP(M$1,'PY1 Data(H)'!$A$1:$CZ$1,_xlfn.XLOOKUP($A25,'PY1 Data(H)'!$A$1:$A$288,'PY1 Data(H)'!$A$1:$CZ$288))</f>
        <v>62057</v>
      </c>
      <c r="N25" s="126" cm="1">
        <f t="array" ref="N25">_xlfn.XLOOKUP(N$1,'PY1 Data(H)'!$A$1:$CZ$1,_xlfn.XLOOKUP($A25,'PY1 Data(H)'!$A$1:$A$288,'PY1 Data(H)'!$A$1:$CZ$288))</f>
        <v>1717791</v>
      </c>
      <c r="O25" s="126" cm="1">
        <f t="array" ref="O25">_xlfn.XLOOKUP(O$1,'PY1 Data(H)'!$A$1:$CZ$1,_xlfn.XLOOKUP($A25,'PY1 Data(H)'!$A$1:$A$288,'PY1 Data(H)'!$A$1:$CZ$288))</f>
        <v>2375210</v>
      </c>
      <c r="P25" s="126" cm="1">
        <f t="array" ref="P25">_xlfn.XLOOKUP(P$1,'PY1 Data(H)'!$A$1:$CZ$1,_xlfn.XLOOKUP($A25,'PY1 Data(H)'!$A$1:$A$288,'PY1 Data(H)'!$A$1:$CZ$288))</f>
        <v>1161086</v>
      </c>
      <c r="Q25" s="126" cm="1">
        <f t="array" ref="Q25">_xlfn.XLOOKUP(Q$1,'PY1 Data(H)'!$A$1:$CZ$1,_xlfn.XLOOKUP($A25,'PY1 Data(H)'!$A$1:$A$288,'PY1 Data(H)'!$A$1:$CZ$288))</f>
        <v>1474064</v>
      </c>
      <c r="R25" s="126" cm="1">
        <f t="array" ref="R25">_xlfn.XLOOKUP(R$1,'PY1 Data(H)'!$A$1:$CZ$1,_xlfn.XLOOKUP($A25,'PY1 Data(H)'!$A$1:$A$288,'PY1 Data(H)'!$A$1:$CZ$288))</f>
        <v>74855</v>
      </c>
    </row>
    <row r="26" spans="1:18" x14ac:dyDescent="0.3">
      <c r="A26">
        <v>505</v>
      </c>
      <c r="D26" s="126" cm="1">
        <f t="array" ref="D26">_xlfn.XLOOKUP(D$1,'PY1 Data(H)'!$A$1:$CZ$1,_xlfn.XLOOKUP($A26,'PY1 Data(H)'!$A$1:$A$288,'PY1 Data(H)'!$A$1:$CZ$288))</f>
        <v>0</v>
      </c>
      <c r="E26" s="126" cm="1">
        <f t="array" ref="E26">_xlfn.XLOOKUP(E$1,'PY1 Data(H)'!$A$1:$CZ$1,_xlfn.XLOOKUP($A26,'PY1 Data(H)'!$A$1:$A$288,'PY1 Data(H)'!$A$1:$CZ$288))</f>
        <v>43672</v>
      </c>
      <c r="F26" s="126" cm="1">
        <f t="array" ref="F26">_xlfn.XLOOKUP(F$1,'PY1 Data(H)'!$A$1:$CZ$1,_xlfn.XLOOKUP($A26,'PY1 Data(H)'!$A$1:$A$288,'PY1 Data(H)'!$A$1:$CZ$288))</f>
        <v>0</v>
      </c>
      <c r="G26" s="126" cm="1">
        <f t="array" ref="G26">_xlfn.XLOOKUP(G$1,'PY1 Data(H)'!$A$1:$CZ$1,_xlfn.XLOOKUP($A26,'PY1 Data(H)'!$A$1:$A$288,'PY1 Data(H)'!$A$1:$CZ$288))</f>
        <v>0</v>
      </c>
      <c r="H26" s="126" cm="1">
        <f t="array" ref="H26">_xlfn.XLOOKUP(H$1,'PY1 Data(H)'!$A$1:$CZ$1,_xlfn.XLOOKUP($A26,'PY1 Data(H)'!$A$1:$A$288,'PY1 Data(H)'!$A$1:$CZ$288))</f>
        <v>0</v>
      </c>
      <c r="I26" s="126" cm="1">
        <f t="array" ref="I26">_xlfn.XLOOKUP(I$1,'PY1 Data(H)'!$A$1:$CZ$1,_xlfn.XLOOKUP($A26,'PY1 Data(H)'!$A$1:$A$288,'PY1 Data(H)'!$A$1:$CZ$288))</f>
        <v>0</v>
      </c>
      <c r="J26" s="126" cm="1">
        <f t="array" ref="J26">_xlfn.XLOOKUP(J$1,'PY1 Data(H)'!$A$1:$CZ$1,_xlfn.XLOOKUP($A26,'PY1 Data(H)'!$A$1:$A$288,'PY1 Data(H)'!$A$1:$CZ$288))</f>
        <v>0</v>
      </c>
      <c r="K26" s="126" cm="1">
        <f t="array" ref="K26">_xlfn.XLOOKUP(K$1,'PY1 Data(H)'!$A$1:$CZ$1,_xlfn.XLOOKUP($A26,'PY1 Data(H)'!$A$1:$A$288,'PY1 Data(H)'!$A$1:$CZ$288))</f>
        <v>0</v>
      </c>
      <c r="L26" s="126" cm="1">
        <f t="array" ref="L26">_xlfn.XLOOKUP(L$1,'PY1 Data(H)'!$A$1:$CZ$1,_xlfn.XLOOKUP($A26,'PY1 Data(H)'!$A$1:$A$288,'PY1 Data(H)'!$A$1:$CZ$288))</f>
        <v>24465</v>
      </c>
      <c r="M26" s="126" cm="1">
        <f t="array" ref="M26">_xlfn.XLOOKUP(M$1,'PY1 Data(H)'!$A$1:$CZ$1,_xlfn.XLOOKUP($A26,'PY1 Data(H)'!$A$1:$A$288,'PY1 Data(H)'!$A$1:$CZ$288))</f>
        <v>0</v>
      </c>
      <c r="N26" s="126" cm="1">
        <f t="array" ref="N26">_xlfn.XLOOKUP(N$1,'PY1 Data(H)'!$A$1:$CZ$1,_xlfn.XLOOKUP($A26,'PY1 Data(H)'!$A$1:$A$288,'PY1 Data(H)'!$A$1:$CZ$288))</f>
        <v>0</v>
      </c>
      <c r="O26" s="126" cm="1">
        <f t="array" ref="O26">_xlfn.XLOOKUP(O$1,'PY1 Data(H)'!$A$1:$CZ$1,_xlfn.XLOOKUP($A26,'PY1 Data(H)'!$A$1:$A$288,'PY1 Data(H)'!$A$1:$CZ$288))</f>
        <v>0</v>
      </c>
      <c r="P26" s="126" cm="1">
        <f t="array" ref="P26">_xlfn.XLOOKUP(P$1,'PY1 Data(H)'!$A$1:$CZ$1,_xlfn.XLOOKUP($A26,'PY1 Data(H)'!$A$1:$A$288,'PY1 Data(H)'!$A$1:$CZ$288))</f>
        <v>0</v>
      </c>
      <c r="Q26" s="126" cm="1">
        <f t="array" ref="Q26">_xlfn.XLOOKUP(Q$1,'PY1 Data(H)'!$A$1:$CZ$1,_xlfn.XLOOKUP($A26,'PY1 Data(H)'!$A$1:$A$288,'PY1 Data(H)'!$A$1:$CZ$288))</f>
        <v>0</v>
      </c>
      <c r="R26" s="126" cm="1">
        <f t="array" ref="R26">_xlfn.XLOOKUP(R$1,'PY1 Data(H)'!$A$1:$CZ$1,_xlfn.XLOOKUP($A26,'PY1 Data(H)'!$A$1:$A$288,'PY1 Data(H)'!$A$1:$CZ$288))</f>
        <v>0</v>
      </c>
    </row>
    <row r="27" spans="1:18" x14ac:dyDescent="0.3">
      <c r="A27">
        <v>341</v>
      </c>
      <c r="D27" s="126" cm="1">
        <f t="array" ref="D27">_xlfn.XLOOKUP(D$1,'PY1 Data(H)'!$A$1:$CZ$1,_xlfn.XLOOKUP($A27,'PY1 Data(H)'!$A$1:$A$288,'PY1 Data(H)'!$A$1:$CZ$288))</f>
        <v>1136723</v>
      </c>
      <c r="E27" s="126" cm="1">
        <f t="array" ref="E27">_xlfn.XLOOKUP(E$1,'PY1 Data(H)'!$A$1:$CZ$1,_xlfn.XLOOKUP($A27,'PY1 Data(H)'!$A$1:$A$288,'PY1 Data(H)'!$A$1:$CZ$288))</f>
        <v>2014652</v>
      </c>
      <c r="F27" s="126" cm="1">
        <f t="array" ref="F27">_xlfn.XLOOKUP(F$1,'PY1 Data(H)'!$A$1:$CZ$1,_xlfn.XLOOKUP($A27,'PY1 Data(H)'!$A$1:$A$288,'PY1 Data(H)'!$A$1:$CZ$288))</f>
        <v>9954</v>
      </c>
      <c r="G27" s="126" cm="1">
        <f t="array" ref="G27">_xlfn.XLOOKUP(G$1,'PY1 Data(H)'!$A$1:$CZ$1,_xlfn.XLOOKUP($A27,'PY1 Data(H)'!$A$1:$A$288,'PY1 Data(H)'!$A$1:$CZ$288))</f>
        <v>82630</v>
      </c>
      <c r="H27" s="126" cm="1">
        <f t="array" ref="H27">_xlfn.XLOOKUP(H$1,'PY1 Data(H)'!$A$1:$CZ$1,_xlfn.XLOOKUP($A27,'PY1 Data(H)'!$A$1:$A$288,'PY1 Data(H)'!$A$1:$CZ$288))</f>
        <v>2183320</v>
      </c>
      <c r="I27" s="126" cm="1">
        <f t="array" ref="I27">_xlfn.XLOOKUP(I$1,'PY1 Data(H)'!$A$1:$CZ$1,_xlfn.XLOOKUP($A27,'PY1 Data(H)'!$A$1:$A$288,'PY1 Data(H)'!$A$1:$CZ$288))</f>
        <v>63170981</v>
      </c>
      <c r="J27" s="126" cm="1">
        <f t="array" ref="J27">_xlfn.XLOOKUP(J$1,'PY1 Data(H)'!$A$1:$CZ$1,_xlfn.XLOOKUP($A27,'PY1 Data(H)'!$A$1:$A$288,'PY1 Data(H)'!$A$1:$CZ$288))</f>
        <v>184979</v>
      </c>
      <c r="K27" s="126" cm="1">
        <f t="array" ref="K27">_xlfn.XLOOKUP(K$1,'PY1 Data(H)'!$A$1:$CZ$1,_xlfn.XLOOKUP($A27,'PY1 Data(H)'!$A$1:$A$288,'PY1 Data(H)'!$A$1:$CZ$288))</f>
        <v>231</v>
      </c>
      <c r="L27" s="126" cm="1">
        <f t="array" ref="L27">_xlfn.XLOOKUP(L$1,'PY1 Data(H)'!$A$1:$CZ$1,_xlfn.XLOOKUP($A27,'PY1 Data(H)'!$A$1:$A$288,'PY1 Data(H)'!$A$1:$CZ$288))</f>
        <v>3191123</v>
      </c>
      <c r="M27" s="126" cm="1">
        <f t="array" ref="M27">_xlfn.XLOOKUP(M$1,'PY1 Data(H)'!$A$1:$CZ$1,_xlfn.XLOOKUP($A27,'PY1 Data(H)'!$A$1:$A$288,'PY1 Data(H)'!$A$1:$CZ$288))</f>
        <v>1051265</v>
      </c>
      <c r="N27" s="126" cm="1">
        <f t="array" ref="N27">_xlfn.XLOOKUP(N$1,'PY1 Data(H)'!$A$1:$CZ$1,_xlfn.XLOOKUP($A27,'PY1 Data(H)'!$A$1:$A$288,'PY1 Data(H)'!$A$1:$CZ$288))</f>
        <v>158008</v>
      </c>
      <c r="O27" s="126" cm="1">
        <f t="array" ref="O27">_xlfn.XLOOKUP(O$1,'PY1 Data(H)'!$A$1:$CZ$1,_xlfn.XLOOKUP($A27,'PY1 Data(H)'!$A$1:$A$288,'PY1 Data(H)'!$A$1:$CZ$288))</f>
        <v>339866</v>
      </c>
      <c r="P27" s="126" cm="1">
        <f t="array" ref="P27">_xlfn.XLOOKUP(P$1,'PY1 Data(H)'!$A$1:$CZ$1,_xlfn.XLOOKUP($A27,'PY1 Data(H)'!$A$1:$A$288,'PY1 Data(H)'!$A$1:$CZ$288))</f>
        <v>22756</v>
      </c>
      <c r="Q27" s="126" cm="1">
        <f t="array" ref="Q27">_xlfn.XLOOKUP(Q$1,'PY1 Data(H)'!$A$1:$CZ$1,_xlfn.XLOOKUP($A27,'PY1 Data(H)'!$A$1:$A$288,'PY1 Data(H)'!$A$1:$CZ$288))</f>
        <v>51290</v>
      </c>
      <c r="R27" s="126" cm="1">
        <f t="array" ref="R27">_xlfn.XLOOKUP(R$1,'PY1 Data(H)'!$A$1:$CZ$1,_xlfn.XLOOKUP($A27,'PY1 Data(H)'!$A$1:$A$288,'PY1 Data(H)'!$A$1:$CZ$288))</f>
        <v>592080</v>
      </c>
    </row>
    <row r="28" spans="1:18" x14ac:dyDescent="0.3">
      <c r="A28">
        <v>386</v>
      </c>
      <c r="D28" s="126" cm="1">
        <f t="array" ref="D28">_xlfn.XLOOKUP(D$1,'PY1 Data(H)'!$A$1:$CZ$1,_xlfn.XLOOKUP($A28,'PY1 Data(H)'!$A$1:$A$288,'PY1 Data(H)'!$A$1:$CZ$288))</f>
        <v>0</v>
      </c>
      <c r="E28" s="126" cm="1">
        <f t="array" ref="E28">_xlfn.XLOOKUP(E$1,'PY1 Data(H)'!$A$1:$CZ$1,_xlfn.XLOOKUP($A28,'PY1 Data(H)'!$A$1:$A$288,'PY1 Data(H)'!$A$1:$CZ$288))</f>
        <v>0</v>
      </c>
      <c r="F28" s="126" cm="1">
        <f t="array" ref="F28">_xlfn.XLOOKUP(F$1,'PY1 Data(H)'!$A$1:$CZ$1,_xlfn.XLOOKUP($A28,'PY1 Data(H)'!$A$1:$A$288,'PY1 Data(H)'!$A$1:$CZ$288))</f>
        <v>0</v>
      </c>
      <c r="G28" s="126" cm="1">
        <f t="array" ref="G28">_xlfn.XLOOKUP(G$1,'PY1 Data(H)'!$A$1:$CZ$1,_xlfn.XLOOKUP($A28,'PY1 Data(H)'!$A$1:$A$288,'PY1 Data(H)'!$A$1:$CZ$288))</f>
        <v>0</v>
      </c>
      <c r="H28" s="126" cm="1">
        <f t="array" ref="H28">_xlfn.XLOOKUP(H$1,'PY1 Data(H)'!$A$1:$CZ$1,_xlfn.XLOOKUP($A28,'PY1 Data(H)'!$A$1:$A$288,'PY1 Data(H)'!$A$1:$CZ$288))</f>
        <v>0</v>
      </c>
      <c r="I28" s="126" cm="1">
        <f t="array" ref="I28">_xlfn.XLOOKUP(I$1,'PY1 Data(H)'!$A$1:$CZ$1,_xlfn.XLOOKUP($A28,'PY1 Data(H)'!$A$1:$A$288,'PY1 Data(H)'!$A$1:$CZ$288))</f>
        <v>0</v>
      </c>
      <c r="J28" s="126" cm="1">
        <f t="array" ref="J28">_xlfn.XLOOKUP(J$1,'PY1 Data(H)'!$A$1:$CZ$1,_xlfn.XLOOKUP($A28,'PY1 Data(H)'!$A$1:$A$288,'PY1 Data(H)'!$A$1:$CZ$288))</f>
        <v>0</v>
      </c>
      <c r="K28" s="126" cm="1">
        <f t="array" ref="K28">_xlfn.XLOOKUP(K$1,'PY1 Data(H)'!$A$1:$CZ$1,_xlfn.XLOOKUP($A28,'PY1 Data(H)'!$A$1:$A$288,'PY1 Data(H)'!$A$1:$CZ$288))</f>
        <v>0</v>
      </c>
      <c r="L28" s="126" cm="1">
        <f t="array" ref="L28">_xlfn.XLOOKUP(L$1,'PY1 Data(H)'!$A$1:$CZ$1,_xlfn.XLOOKUP($A28,'PY1 Data(H)'!$A$1:$A$288,'PY1 Data(H)'!$A$1:$CZ$288))</f>
        <v>0</v>
      </c>
      <c r="M28" s="126" cm="1">
        <f t="array" ref="M28">_xlfn.XLOOKUP(M$1,'PY1 Data(H)'!$A$1:$CZ$1,_xlfn.XLOOKUP($A28,'PY1 Data(H)'!$A$1:$A$288,'PY1 Data(H)'!$A$1:$CZ$288))</f>
        <v>0</v>
      </c>
      <c r="N28" s="126" cm="1">
        <f t="array" ref="N28">_xlfn.XLOOKUP(N$1,'PY1 Data(H)'!$A$1:$CZ$1,_xlfn.XLOOKUP($A28,'PY1 Data(H)'!$A$1:$A$288,'PY1 Data(H)'!$A$1:$CZ$288))</f>
        <v>0</v>
      </c>
      <c r="O28" s="126" cm="1">
        <f t="array" ref="O28">_xlfn.XLOOKUP(O$1,'PY1 Data(H)'!$A$1:$CZ$1,_xlfn.XLOOKUP($A28,'PY1 Data(H)'!$A$1:$A$288,'PY1 Data(H)'!$A$1:$CZ$288))</f>
        <v>0</v>
      </c>
      <c r="P28" s="126" cm="1">
        <f t="array" ref="P28">_xlfn.XLOOKUP(P$1,'PY1 Data(H)'!$A$1:$CZ$1,_xlfn.XLOOKUP($A28,'PY1 Data(H)'!$A$1:$A$288,'PY1 Data(H)'!$A$1:$CZ$288))</f>
        <v>0</v>
      </c>
      <c r="Q28" s="126" cm="1">
        <f t="array" ref="Q28">_xlfn.XLOOKUP(Q$1,'PY1 Data(H)'!$A$1:$CZ$1,_xlfn.XLOOKUP($A28,'PY1 Data(H)'!$A$1:$A$288,'PY1 Data(H)'!$A$1:$CZ$288))</f>
        <v>0</v>
      </c>
      <c r="R28" s="126" cm="1">
        <f t="array" ref="R28">_xlfn.XLOOKUP(R$1,'PY1 Data(H)'!$A$1:$CZ$1,_xlfn.XLOOKUP($A28,'PY1 Data(H)'!$A$1:$A$288,'PY1 Data(H)'!$A$1:$CZ$288))</f>
        <v>0</v>
      </c>
    </row>
    <row r="29" spans="1:18" x14ac:dyDescent="0.3">
      <c r="A29">
        <v>387</v>
      </c>
      <c r="D29" s="126" cm="1">
        <f t="array" ref="D29">_xlfn.XLOOKUP(D$1,'PY1 Data(H)'!$A$1:$CZ$1,_xlfn.XLOOKUP($A29,'PY1 Data(H)'!$A$1:$A$288,'PY1 Data(H)'!$A$1:$CZ$288))</f>
        <v>0</v>
      </c>
      <c r="E29" s="126" cm="1">
        <f t="array" ref="E29">_xlfn.XLOOKUP(E$1,'PY1 Data(H)'!$A$1:$CZ$1,_xlfn.XLOOKUP($A29,'PY1 Data(H)'!$A$1:$A$288,'PY1 Data(H)'!$A$1:$CZ$288))</f>
        <v>0</v>
      </c>
      <c r="F29" s="126" cm="1">
        <f t="array" ref="F29">_xlfn.XLOOKUP(F$1,'PY1 Data(H)'!$A$1:$CZ$1,_xlfn.XLOOKUP($A29,'PY1 Data(H)'!$A$1:$A$288,'PY1 Data(H)'!$A$1:$CZ$288))</f>
        <v>0</v>
      </c>
      <c r="G29" s="126" cm="1">
        <f t="array" ref="G29">_xlfn.XLOOKUP(G$1,'PY1 Data(H)'!$A$1:$CZ$1,_xlfn.XLOOKUP($A29,'PY1 Data(H)'!$A$1:$A$288,'PY1 Data(H)'!$A$1:$CZ$288))</f>
        <v>0</v>
      </c>
      <c r="H29" s="126" cm="1">
        <f t="array" ref="H29">_xlfn.XLOOKUP(H$1,'PY1 Data(H)'!$A$1:$CZ$1,_xlfn.XLOOKUP($A29,'PY1 Data(H)'!$A$1:$A$288,'PY1 Data(H)'!$A$1:$CZ$288))</f>
        <v>0</v>
      </c>
      <c r="I29" s="126" cm="1">
        <f t="array" ref="I29">_xlfn.XLOOKUP(I$1,'PY1 Data(H)'!$A$1:$CZ$1,_xlfn.XLOOKUP($A29,'PY1 Data(H)'!$A$1:$A$288,'PY1 Data(H)'!$A$1:$CZ$288))</f>
        <v>0</v>
      </c>
      <c r="J29" s="126" cm="1">
        <f t="array" ref="J29">_xlfn.XLOOKUP(J$1,'PY1 Data(H)'!$A$1:$CZ$1,_xlfn.XLOOKUP($A29,'PY1 Data(H)'!$A$1:$A$288,'PY1 Data(H)'!$A$1:$CZ$288))</f>
        <v>0</v>
      </c>
      <c r="K29" s="126" cm="1">
        <f t="array" ref="K29">_xlfn.XLOOKUP(K$1,'PY1 Data(H)'!$A$1:$CZ$1,_xlfn.XLOOKUP($A29,'PY1 Data(H)'!$A$1:$A$288,'PY1 Data(H)'!$A$1:$CZ$288))</f>
        <v>0</v>
      </c>
      <c r="L29" s="126" cm="1">
        <f t="array" ref="L29">_xlfn.XLOOKUP(L$1,'PY1 Data(H)'!$A$1:$CZ$1,_xlfn.XLOOKUP($A29,'PY1 Data(H)'!$A$1:$A$288,'PY1 Data(H)'!$A$1:$CZ$288))</f>
        <v>0</v>
      </c>
      <c r="M29" s="126" cm="1">
        <f t="array" ref="M29">_xlfn.XLOOKUP(M$1,'PY1 Data(H)'!$A$1:$CZ$1,_xlfn.XLOOKUP($A29,'PY1 Data(H)'!$A$1:$A$288,'PY1 Data(H)'!$A$1:$CZ$288))</f>
        <v>0</v>
      </c>
      <c r="N29" s="126" cm="1">
        <f t="array" ref="N29">_xlfn.XLOOKUP(N$1,'PY1 Data(H)'!$A$1:$CZ$1,_xlfn.XLOOKUP($A29,'PY1 Data(H)'!$A$1:$A$288,'PY1 Data(H)'!$A$1:$CZ$288))</f>
        <v>0</v>
      </c>
      <c r="O29" s="126" cm="1">
        <f t="array" ref="O29">_xlfn.XLOOKUP(O$1,'PY1 Data(H)'!$A$1:$CZ$1,_xlfn.XLOOKUP($A29,'PY1 Data(H)'!$A$1:$A$288,'PY1 Data(H)'!$A$1:$CZ$288))</f>
        <v>0</v>
      </c>
      <c r="P29" s="126" cm="1">
        <f t="array" ref="P29">_xlfn.XLOOKUP(P$1,'PY1 Data(H)'!$A$1:$CZ$1,_xlfn.XLOOKUP($A29,'PY1 Data(H)'!$A$1:$A$288,'PY1 Data(H)'!$A$1:$CZ$288))</f>
        <v>0</v>
      </c>
      <c r="Q29" s="126" cm="1">
        <f t="array" ref="Q29">_xlfn.XLOOKUP(Q$1,'PY1 Data(H)'!$A$1:$CZ$1,_xlfn.XLOOKUP($A29,'PY1 Data(H)'!$A$1:$A$288,'PY1 Data(H)'!$A$1:$CZ$288))</f>
        <v>0</v>
      </c>
      <c r="R29" s="126" cm="1">
        <f t="array" ref="R29">_xlfn.XLOOKUP(R$1,'PY1 Data(H)'!$A$1:$CZ$1,_xlfn.XLOOKUP($A29,'PY1 Data(H)'!$A$1:$A$288,'PY1 Data(H)'!$A$1:$CZ$288))</f>
        <v>0</v>
      </c>
    </row>
    <row r="30" spans="1:18" x14ac:dyDescent="0.3">
      <c r="A30">
        <v>389</v>
      </c>
      <c r="D30" s="126" cm="1">
        <f t="array" ref="D30">_xlfn.XLOOKUP(D$1,'PY1 Data(H)'!$A$1:$CZ$1,_xlfn.XLOOKUP($A30,'PY1 Data(H)'!$A$1:$A$288,'PY1 Data(H)'!$A$1:$CZ$288))</f>
        <v>0</v>
      </c>
      <c r="E30" s="126" cm="1">
        <f t="array" ref="E30">_xlfn.XLOOKUP(E$1,'PY1 Data(H)'!$A$1:$CZ$1,_xlfn.XLOOKUP($A30,'PY1 Data(H)'!$A$1:$A$288,'PY1 Data(H)'!$A$1:$CZ$288))</f>
        <v>0</v>
      </c>
      <c r="F30" s="126" cm="1">
        <f t="array" ref="F30">_xlfn.XLOOKUP(F$1,'PY1 Data(H)'!$A$1:$CZ$1,_xlfn.XLOOKUP($A30,'PY1 Data(H)'!$A$1:$A$288,'PY1 Data(H)'!$A$1:$CZ$288))</f>
        <v>0</v>
      </c>
      <c r="G30" s="126" cm="1">
        <f t="array" ref="G30">_xlfn.XLOOKUP(G$1,'PY1 Data(H)'!$A$1:$CZ$1,_xlfn.XLOOKUP($A30,'PY1 Data(H)'!$A$1:$A$288,'PY1 Data(H)'!$A$1:$CZ$288))</f>
        <v>0</v>
      </c>
      <c r="H30" s="126" cm="1">
        <f t="array" ref="H30">_xlfn.XLOOKUP(H$1,'PY1 Data(H)'!$A$1:$CZ$1,_xlfn.XLOOKUP($A30,'PY1 Data(H)'!$A$1:$A$288,'PY1 Data(H)'!$A$1:$CZ$288))</f>
        <v>-32903</v>
      </c>
      <c r="I30" s="126" cm="1">
        <f t="array" ref="I30">_xlfn.XLOOKUP(I$1,'PY1 Data(H)'!$A$1:$CZ$1,_xlfn.XLOOKUP($A30,'PY1 Data(H)'!$A$1:$A$288,'PY1 Data(H)'!$A$1:$CZ$288))</f>
        <v>0</v>
      </c>
      <c r="J30" s="126" cm="1">
        <f t="array" ref="J30">_xlfn.XLOOKUP(J$1,'PY1 Data(H)'!$A$1:$CZ$1,_xlfn.XLOOKUP($A30,'PY1 Data(H)'!$A$1:$A$288,'PY1 Data(H)'!$A$1:$CZ$288))</f>
        <v>-421914</v>
      </c>
      <c r="K30" s="126" cm="1">
        <f t="array" ref="K30">_xlfn.XLOOKUP(K$1,'PY1 Data(H)'!$A$1:$CZ$1,_xlfn.XLOOKUP($A30,'PY1 Data(H)'!$A$1:$A$288,'PY1 Data(H)'!$A$1:$CZ$288))</f>
        <v>0</v>
      </c>
      <c r="L30" s="126" cm="1">
        <f t="array" ref="L30">_xlfn.XLOOKUP(L$1,'PY1 Data(H)'!$A$1:$CZ$1,_xlfn.XLOOKUP($A30,'PY1 Data(H)'!$A$1:$A$288,'PY1 Data(H)'!$A$1:$CZ$288))</f>
        <v>0</v>
      </c>
      <c r="M30" s="126" cm="1">
        <f t="array" ref="M30">_xlfn.XLOOKUP(M$1,'PY1 Data(H)'!$A$1:$CZ$1,_xlfn.XLOOKUP($A30,'PY1 Data(H)'!$A$1:$A$288,'PY1 Data(H)'!$A$1:$CZ$288))</f>
        <v>0</v>
      </c>
      <c r="N30" s="126" cm="1">
        <f t="array" ref="N30">_xlfn.XLOOKUP(N$1,'PY1 Data(H)'!$A$1:$CZ$1,_xlfn.XLOOKUP($A30,'PY1 Data(H)'!$A$1:$A$288,'PY1 Data(H)'!$A$1:$CZ$288))</f>
        <v>0</v>
      </c>
      <c r="O30" s="126" cm="1">
        <f t="array" ref="O30">_xlfn.XLOOKUP(O$1,'PY1 Data(H)'!$A$1:$CZ$1,_xlfn.XLOOKUP($A30,'PY1 Data(H)'!$A$1:$A$288,'PY1 Data(H)'!$A$1:$CZ$288))</f>
        <v>0</v>
      </c>
      <c r="P30" s="126" cm="1">
        <f t="array" ref="P30">_xlfn.XLOOKUP(P$1,'PY1 Data(H)'!$A$1:$CZ$1,_xlfn.XLOOKUP($A30,'PY1 Data(H)'!$A$1:$A$288,'PY1 Data(H)'!$A$1:$CZ$288))</f>
        <v>0</v>
      </c>
      <c r="Q30" s="126" cm="1">
        <f t="array" ref="Q30">_xlfn.XLOOKUP(Q$1,'PY1 Data(H)'!$A$1:$CZ$1,_xlfn.XLOOKUP($A30,'PY1 Data(H)'!$A$1:$A$288,'PY1 Data(H)'!$A$1:$CZ$288))</f>
        <v>0</v>
      </c>
      <c r="R30" s="126" cm="1">
        <f t="array" ref="R30">_xlfn.XLOOKUP(R$1,'PY1 Data(H)'!$A$1:$CZ$1,_xlfn.XLOOKUP($A30,'PY1 Data(H)'!$A$1:$A$288,'PY1 Data(H)'!$A$1:$CZ$288))</f>
        <v>0</v>
      </c>
    </row>
    <row r="31" spans="1:18" x14ac:dyDescent="0.3">
      <c r="A31">
        <v>255</v>
      </c>
      <c r="D31" s="126" cm="1">
        <f t="array" ref="D31">_xlfn.XLOOKUP(D$1,'PY1 Data(H)'!$A$1:$CZ$1,_xlfn.XLOOKUP($A31,'PY1 Data(H)'!$A$1:$A$288,'PY1 Data(H)'!$A$1:$CZ$288))</f>
        <v>-51568</v>
      </c>
      <c r="E31" s="126" cm="1">
        <f t="array" ref="E31">_xlfn.XLOOKUP(E$1,'PY1 Data(H)'!$A$1:$CZ$1,_xlfn.XLOOKUP($A31,'PY1 Data(H)'!$A$1:$A$288,'PY1 Data(H)'!$A$1:$CZ$288))</f>
        <v>-172843</v>
      </c>
      <c r="F31" s="126" cm="1">
        <f t="array" ref="F31">_xlfn.XLOOKUP(F$1,'PY1 Data(H)'!$A$1:$CZ$1,_xlfn.XLOOKUP($A31,'PY1 Data(H)'!$A$1:$A$288,'PY1 Data(H)'!$A$1:$CZ$288))</f>
        <v>-35373</v>
      </c>
      <c r="G31" s="126" cm="1">
        <f t="array" ref="G31">_xlfn.XLOOKUP(G$1,'PY1 Data(H)'!$A$1:$CZ$1,_xlfn.XLOOKUP($A31,'PY1 Data(H)'!$A$1:$A$288,'PY1 Data(H)'!$A$1:$CZ$288))</f>
        <v>-71413</v>
      </c>
      <c r="H31" s="126" cm="1">
        <f t="array" ref="H31">_xlfn.XLOOKUP(H$1,'PY1 Data(H)'!$A$1:$CZ$1,_xlfn.XLOOKUP($A31,'PY1 Data(H)'!$A$1:$A$288,'PY1 Data(H)'!$A$1:$CZ$288))</f>
        <v>-100587</v>
      </c>
      <c r="I31" s="126" cm="1">
        <f t="array" ref="I31">_xlfn.XLOOKUP(I$1,'PY1 Data(H)'!$A$1:$CZ$1,_xlfn.XLOOKUP($A31,'PY1 Data(H)'!$A$1:$A$288,'PY1 Data(H)'!$A$1:$CZ$288))</f>
        <v>12653715</v>
      </c>
      <c r="J31" s="126" cm="1">
        <f t="array" ref="J31">_xlfn.XLOOKUP(J$1,'PY1 Data(H)'!$A$1:$CZ$1,_xlfn.XLOOKUP($A31,'PY1 Data(H)'!$A$1:$A$288,'PY1 Data(H)'!$A$1:$CZ$288))</f>
        <v>-7304</v>
      </c>
      <c r="K31" s="126" cm="1">
        <f t="array" ref="K31">_xlfn.XLOOKUP(K$1,'PY1 Data(H)'!$A$1:$CZ$1,_xlfn.XLOOKUP($A31,'PY1 Data(H)'!$A$1:$A$288,'PY1 Data(H)'!$A$1:$CZ$288))</f>
        <v>-39096</v>
      </c>
      <c r="L31" s="126" cm="1">
        <f t="array" ref="L31">_xlfn.XLOOKUP(L$1,'PY1 Data(H)'!$A$1:$CZ$1,_xlfn.XLOOKUP($A31,'PY1 Data(H)'!$A$1:$A$288,'PY1 Data(H)'!$A$1:$CZ$288))</f>
        <v>178888</v>
      </c>
      <c r="M31" s="126" cm="1">
        <f t="array" ref="M31">_xlfn.XLOOKUP(M$1,'PY1 Data(H)'!$A$1:$CZ$1,_xlfn.XLOOKUP($A31,'PY1 Data(H)'!$A$1:$A$288,'PY1 Data(H)'!$A$1:$CZ$288))</f>
        <v>-34533</v>
      </c>
      <c r="N31" s="126" cm="1">
        <f t="array" ref="N31">_xlfn.XLOOKUP(N$1,'PY1 Data(H)'!$A$1:$CZ$1,_xlfn.XLOOKUP($A31,'PY1 Data(H)'!$A$1:$A$288,'PY1 Data(H)'!$A$1:$CZ$288))</f>
        <v>-262129</v>
      </c>
      <c r="O31" s="126" cm="1">
        <f t="array" ref="O31">_xlfn.XLOOKUP(O$1,'PY1 Data(H)'!$A$1:$CZ$1,_xlfn.XLOOKUP($A31,'PY1 Data(H)'!$A$1:$A$288,'PY1 Data(H)'!$A$1:$CZ$288))</f>
        <v>72757</v>
      </c>
      <c r="P31" s="126" cm="1">
        <f t="array" ref="P31">_xlfn.XLOOKUP(P$1,'PY1 Data(H)'!$A$1:$CZ$1,_xlfn.XLOOKUP($A31,'PY1 Data(H)'!$A$1:$A$288,'PY1 Data(H)'!$A$1:$CZ$288))</f>
        <v>-74590</v>
      </c>
      <c r="Q31" s="126" cm="1">
        <f t="array" ref="Q31">_xlfn.XLOOKUP(Q$1,'PY1 Data(H)'!$A$1:$CZ$1,_xlfn.XLOOKUP($A31,'PY1 Data(H)'!$A$1:$A$288,'PY1 Data(H)'!$A$1:$CZ$288))</f>
        <v>235856</v>
      </c>
      <c r="R31" s="126" cm="1">
        <f t="array" ref="R31">_xlfn.XLOOKUP(R$1,'PY1 Data(H)'!$A$1:$CZ$1,_xlfn.XLOOKUP($A31,'PY1 Data(H)'!$A$1:$A$288,'PY1 Data(H)'!$A$1:$CZ$288))</f>
        <v>-7269</v>
      </c>
    </row>
    <row r="32" spans="1:18" x14ac:dyDescent="0.3">
      <c r="A32">
        <v>376</v>
      </c>
      <c r="D32" s="126" cm="1">
        <f t="array" ref="D32">_xlfn.XLOOKUP(D$1,'PY1 Data(H)'!$A$1:$CZ$1,_xlfn.XLOOKUP($A32,'PY1 Data(H)'!$A$1:$A$288,'PY1 Data(H)'!$A$1:$CZ$288))</f>
        <v>0</v>
      </c>
      <c r="E32" s="126" cm="1">
        <f t="array" ref="E32">_xlfn.XLOOKUP(E$1,'PY1 Data(H)'!$A$1:$CZ$1,_xlfn.XLOOKUP($A32,'PY1 Data(H)'!$A$1:$A$288,'PY1 Data(H)'!$A$1:$CZ$288))</f>
        <v>0</v>
      </c>
      <c r="F32" s="126" cm="1">
        <f t="array" ref="F32">_xlfn.XLOOKUP(F$1,'PY1 Data(H)'!$A$1:$CZ$1,_xlfn.XLOOKUP($A32,'PY1 Data(H)'!$A$1:$A$288,'PY1 Data(H)'!$A$1:$CZ$288))</f>
        <v>0</v>
      </c>
      <c r="G32" s="126" cm="1">
        <f t="array" ref="G32">_xlfn.XLOOKUP(G$1,'PY1 Data(H)'!$A$1:$CZ$1,_xlfn.XLOOKUP($A32,'PY1 Data(H)'!$A$1:$A$288,'PY1 Data(H)'!$A$1:$CZ$288))</f>
        <v>0</v>
      </c>
      <c r="H32" s="126" cm="1">
        <f t="array" ref="H32">_xlfn.XLOOKUP(H$1,'PY1 Data(H)'!$A$1:$CZ$1,_xlfn.XLOOKUP($A32,'PY1 Data(H)'!$A$1:$A$288,'PY1 Data(H)'!$A$1:$CZ$288))</f>
        <v>0</v>
      </c>
      <c r="I32" s="126" cm="1">
        <f t="array" ref="I32">_xlfn.XLOOKUP(I$1,'PY1 Data(H)'!$A$1:$CZ$1,_xlfn.XLOOKUP($A32,'PY1 Data(H)'!$A$1:$A$288,'PY1 Data(H)'!$A$1:$CZ$288))</f>
        <v>0</v>
      </c>
      <c r="J32" s="126" cm="1">
        <f t="array" ref="J32">_xlfn.XLOOKUP(J$1,'PY1 Data(H)'!$A$1:$CZ$1,_xlfn.XLOOKUP($A32,'PY1 Data(H)'!$A$1:$A$288,'PY1 Data(H)'!$A$1:$CZ$288))</f>
        <v>0</v>
      </c>
      <c r="K32" s="126" cm="1">
        <f t="array" ref="K32">_xlfn.XLOOKUP(K$1,'PY1 Data(H)'!$A$1:$CZ$1,_xlfn.XLOOKUP($A32,'PY1 Data(H)'!$A$1:$A$288,'PY1 Data(H)'!$A$1:$CZ$288))</f>
        <v>0</v>
      </c>
      <c r="L32" s="126" cm="1">
        <f t="array" ref="L32">_xlfn.XLOOKUP(L$1,'PY1 Data(H)'!$A$1:$CZ$1,_xlfn.XLOOKUP($A32,'PY1 Data(H)'!$A$1:$A$288,'PY1 Data(H)'!$A$1:$CZ$288))</f>
        <v>49831</v>
      </c>
      <c r="M32" s="126" cm="1">
        <f t="array" ref="M32">_xlfn.XLOOKUP(M$1,'PY1 Data(H)'!$A$1:$CZ$1,_xlfn.XLOOKUP($A32,'PY1 Data(H)'!$A$1:$A$288,'PY1 Data(H)'!$A$1:$CZ$288))</f>
        <v>0</v>
      </c>
      <c r="N32" s="126" cm="1">
        <f t="array" ref="N32">_xlfn.XLOOKUP(N$1,'PY1 Data(H)'!$A$1:$CZ$1,_xlfn.XLOOKUP($A32,'PY1 Data(H)'!$A$1:$A$288,'PY1 Data(H)'!$A$1:$CZ$288))</f>
        <v>0</v>
      </c>
      <c r="O32" s="126" cm="1">
        <f t="array" ref="O32">_xlfn.XLOOKUP(O$1,'PY1 Data(H)'!$A$1:$CZ$1,_xlfn.XLOOKUP($A32,'PY1 Data(H)'!$A$1:$A$288,'PY1 Data(H)'!$A$1:$CZ$288))</f>
        <v>0</v>
      </c>
      <c r="P32" s="126" cm="1">
        <f t="array" ref="P32">_xlfn.XLOOKUP(P$1,'PY1 Data(H)'!$A$1:$CZ$1,_xlfn.XLOOKUP($A32,'PY1 Data(H)'!$A$1:$A$288,'PY1 Data(H)'!$A$1:$CZ$288))</f>
        <v>0</v>
      </c>
      <c r="Q32" s="126" cm="1">
        <f t="array" ref="Q32">_xlfn.XLOOKUP(Q$1,'PY1 Data(H)'!$A$1:$CZ$1,_xlfn.XLOOKUP($A32,'PY1 Data(H)'!$A$1:$A$288,'PY1 Data(H)'!$A$1:$CZ$288))</f>
        <v>0</v>
      </c>
      <c r="R32" s="126" cm="1">
        <f t="array" ref="R32">_xlfn.XLOOKUP(R$1,'PY1 Data(H)'!$A$1:$CZ$1,_xlfn.XLOOKUP($A32,'PY1 Data(H)'!$A$1:$A$288,'PY1 Data(H)'!$A$1:$CZ$288))</f>
        <v>0</v>
      </c>
    </row>
    <row r="33" spans="1:18" x14ac:dyDescent="0.3">
      <c r="D33" s="126" t="e" cm="1">
        <f t="array" ref="D33">_xlfn.XLOOKUP(D$1,'PY1 Data(H)'!$A$1:$CZ$1,_xlfn.XLOOKUP($A33,'PY1 Data(H)'!$A$1:$A$288,'PY1 Data(H)'!$A$1:$CZ$288))</f>
        <v>#N/A</v>
      </c>
      <c r="E33" s="126" t="e" cm="1">
        <f t="array" ref="E33">_xlfn.XLOOKUP(E$1,'PY1 Data(H)'!$A$1:$CZ$1,_xlfn.XLOOKUP($A33,'PY1 Data(H)'!$A$1:$A$288,'PY1 Data(H)'!$A$1:$CZ$288))</f>
        <v>#N/A</v>
      </c>
      <c r="F33" s="126" t="e" cm="1">
        <f t="array" ref="F33">_xlfn.XLOOKUP(F$1,'PY1 Data(H)'!$A$1:$CZ$1,_xlfn.XLOOKUP($A33,'PY1 Data(H)'!$A$1:$A$288,'PY1 Data(H)'!$A$1:$CZ$288))</f>
        <v>#N/A</v>
      </c>
      <c r="G33" s="126" t="e" cm="1">
        <f t="array" ref="G33">_xlfn.XLOOKUP(G$1,'PY1 Data(H)'!$A$1:$CZ$1,_xlfn.XLOOKUP($A33,'PY1 Data(H)'!$A$1:$A$288,'PY1 Data(H)'!$A$1:$CZ$288))</f>
        <v>#N/A</v>
      </c>
      <c r="H33" s="126" t="e" cm="1">
        <f t="array" ref="H33">_xlfn.XLOOKUP(H$1,'PY1 Data(H)'!$A$1:$CZ$1,_xlfn.XLOOKUP($A33,'PY1 Data(H)'!$A$1:$A$288,'PY1 Data(H)'!$A$1:$CZ$288))</f>
        <v>#N/A</v>
      </c>
      <c r="I33" s="126" t="e" cm="1">
        <f t="array" ref="I33">_xlfn.XLOOKUP(I$1,'PY1 Data(H)'!$A$1:$CZ$1,_xlfn.XLOOKUP($A33,'PY1 Data(H)'!$A$1:$A$288,'PY1 Data(H)'!$A$1:$CZ$288))</f>
        <v>#N/A</v>
      </c>
      <c r="J33" s="126" t="e" cm="1">
        <f t="array" ref="J33">_xlfn.XLOOKUP(J$1,'PY1 Data(H)'!$A$1:$CZ$1,_xlfn.XLOOKUP($A33,'PY1 Data(H)'!$A$1:$A$288,'PY1 Data(H)'!$A$1:$CZ$288))</f>
        <v>#N/A</v>
      </c>
      <c r="K33" s="126" t="e" cm="1">
        <f t="array" ref="K33">_xlfn.XLOOKUP(K$1,'PY1 Data(H)'!$A$1:$CZ$1,_xlfn.XLOOKUP($A33,'PY1 Data(H)'!$A$1:$A$288,'PY1 Data(H)'!$A$1:$CZ$288))</f>
        <v>#N/A</v>
      </c>
      <c r="L33" s="126" t="e" cm="1">
        <f t="array" ref="L33">_xlfn.XLOOKUP(L$1,'PY1 Data(H)'!$A$1:$CZ$1,_xlfn.XLOOKUP($A33,'PY1 Data(H)'!$A$1:$A$288,'PY1 Data(H)'!$A$1:$CZ$288))</f>
        <v>#N/A</v>
      </c>
      <c r="M33" s="126" t="e" cm="1">
        <f t="array" ref="M33">_xlfn.XLOOKUP(M$1,'PY1 Data(H)'!$A$1:$CZ$1,_xlfn.XLOOKUP($A33,'PY1 Data(H)'!$A$1:$A$288,'PY1 Data(H)'!$A$1:$CZ$288))</f>
        <v>#N/A</v>
      </c>
      <c r="N33" s="126" t="e" cm="1">
        <f t="array" ref="N33">_xlfn.XLOOKUP(N$1,'PY1 Data(H)'!$A$1:$CZ$1,_xlfn.XLOOKUP($A33,'PY1 Data(H)'!$A$1:$A$288,'PY1 Data(H)'!$A$1:$CZ$288))</f>
        <v>#N/A</v>
      </c>
      <c r="O33" s="126" t="e" cm="1">
        <f t="array" ref="O33">_xlfn.XLOOKUP(O$1,'PY1 Data(H)'!$A$1:$CZ$1,_xlfn.XLOOKUP($A33,'PY1 Data(H)'!$A$1:$A$288,'PY1 Data(H)'!$A$1:$CZ$288))</f>
        <v>#N/A</v>
      </c>
      <c r="P33" s="126" t="e" cm="1">
        <f t="array" ref="P33">_xlfn.XLOOKUP(P$1,'PY1 Data(H)'!$A$1:$CZ$1,_xlfn.XLOOKUP($A33,'PY1 Data(H)'!$A$1:$A$288,'PY1 Data(H)'!$A$1:$CZ$288))</f>
        <v>#N/A</v>
      </c>
      <c r="Q33" s="126" t="e" cm="1">
        <f t="array" ref="Q33">_xlfn.XLOOKUP(Q$1,'PY1 Data(H)'!$A$1:$CZ$1,_xlfn.XLOOKUP($A33,'PY1 Data(H)'!$A$1:$A$288,'PY1 Data(H)'!$A$1:$CZ$288))</f>
        <v>#N/A</v>
      </c>
      <c r="R33" s="126" t="e" cm="1">
        <f t="array" ref="R33">_xlfn.XLOOKUP(R$1,'PY1 Data(H)'!$A$1:$CZ$1,_xlfn.XLOOKUP($A33,'PY1 Data(H)'!$A$1:$A$288,'PY1 Data(H)'!$A$1:$CZ$288))</f>
        <v>#N/A</v>
      </c>
    </row>
    <row r="34" spans="1:18" x14ac:dyDescent="0.3">
      <c r="A34">
        <v>592</v>
      </c>
      <c r="D34" s="126" cm="1">
        <f t="array" ref="D34">_xlfn.XLOOKUP(D$1,'PY1 Data(H)'!$A$1:$CZ$1,_xlfn.XLOOKUP($A34,'PY1 Data(H)'!$A$1:$A$288,'PY1 Data(H)'!$A$1:$CZ$288))</f>
        <v>0</v>
      </c>
      <c r="E34" s="126" cm="1">
        <f t="array" ref="E34">_xlfn.XLOOKUP(E$1,'PY1 Data(H)'!$A$1:$CZ$1,_xlfn.XLOOKUP($A34,'PY1 Data(H)'!$A$1:$A$288,'PY1 Data(H)'!$A$1:$CZ$288))</f>
        <v>0</v>
      </c>
      <c r="F34" s="126" cm="1">
        <f t="array" ref="F34">_xlfn.XLOOKUP(F$1,'PY1 Data(H)'!$A$1:$CZ$1,_xlfn.XLOOKUP($A34,'PY1 Data(H)'!$A$1:$A$288,'PY1 Data(H)'!$A$1:$CZ$288))</f>
        <v>0</v>
      </c>
      <c r="G34" s="126" cm="1">
        <f t="array" ref="G34">_xlfn.XLOOKUP(G$1,'PY1 Data(H)'!$A$1:$CZ$1,_xlfn.XLOOKUP($A34,'PY1 Data(H)'!$A$1:$A$288,'PY1 Data(H)'!$A$1:$CZ$288))</f>
        <v>0</v>
      </c>
      <c r="H34" s="126" cm="1">
        <f t="array" ref="H34">_xlfn.XLOOKUP(H$1,'PY1 Data(H)'!$A$1:$CZ$1,_xlfn.XLOOKUP($A34,'PY1 Data(H)'!$A$1:$A$288,'PY1 Data(H)'!$A$1:$CZ$288))</f>
        <v>0</v>
      </c>
      <c r="I34" s="126" cm="1">
        <f t="array" ref="I34">_xlfn.XLOOKUP(I$1,'PY1 Data(H)'!$A$1:$CZ$1,_xlfn.XLOOKUP($A34,'PY1 Data(H)'!$A$1:$A$288,'PY1 Data(H)'!$A$1:$CZ$288))</f>
        <v>0</v>
      </c>
      <c r="J34" s="126" cm="1">
        <f t="array" ref="J34">_xlfn.XLOOKUP(J$1,'PY1 Data(H)'!$A$1:$CZ$1,_xlfn.XLOOKUP($A34,'PY1 Data(H)'!$A$1:$A$288,'PY1 Data(H)'!$A$1:$CZ$288))</f>
        <v>0</v>
      </c>
      <c r="K34" s="126" cm="1">
        <f t="array" ref="K34">_xlfn.XLOOKUP(K$1,'PY1 Data(H)'!$A$1:$CZ$1,_xlfn.XLOOKUP($A34,'PY1 Data(H)'!$A$1:$A$288,'PY1 Data(H)'!$A$1:$CZ$288))</f>
        <v>0</v>
      </c>
      <c r="L34" s="126" cm="1">
        <f t="array" ref="L34">_xlfn.XLOOKUP(L$1,'PY1 Data(H)'!$A$1:$CZ$1,_xlfn.XLOOKUP($A34,'PY1 Data(H)'!$A$1:$A$288,'PY1 Data(H)'!$A$1:$CZ$288))</f>
        <v>0</v>
      </c>
      <c r="M34" s="126" cm="1">
        <f t="array" ref="M34">_xlfn.XLOOKUP(M$1,'PY1 Data(H)'!$A$1:$CZ$1,_xlfn.XLOOKUP($A34,'PY1 Data(H)'!$A$1:$A$288,'PY1 Data(H)'!$A$1:$CZ$288))</f>
        <v>0</v>
      </c>
      <c r="N34" s="126" cm="1">
        <f t="array" ref="N34">_xlfn.XLOOKUP(N$1,'PY1 Data(H)'!$A$1:$CZ$1,_xlfn.XLOOKUP($A34,'PY1 Data(H)'!$A$1:$A$288,'PY1 Data(H)'!$A$1:$CZ$288))</f>
        <v>0</v>
      </c>
      <c r="O34" s="126" cm="1">
        <f t="array" ref="O34">_xlfn.XLOOKUP(O$1,'PY1 Data(H)'!$A$1:$CZ$1,_xlfn.XLOOKUP($A34,'PY1 Data(H)'!$A$1:$A$288,'PY1 Data(H)'!$A$1:$CZ$288))</f>
        <v>0</v>
      </c>
      <c r="P34" s="126" cm="1">
        <f t="array" ref="P34">_xlfn.XLOOKUP(P$1,'PY1 Data(H)'!$A$1:$CZ$1,_xlfn.XLOOKUP($A34,'PY1 Data(H)'!$A$1:$A$288,'PY1 Data(H)'!$A$1:$CZ$288))</f>
        <v>0</v>
      </c>
      <c r="Q34" s="126" cm="1">
        <f t="array" ref="Q34">_xlfn.XLOOKUP(Q$1,'PY1 Data(H)'!$A$1:$CZ$1,_xlfn.XLOOKUP($A34,'PY1 Data(H)'!$A$1:$A$288,'PY1 Data(H)'!$A$1:$CZ$288))</f>
        <v>0</v>
      </c>
      <c r="R34" s="126" cm="1">
        <f t="array" ref="R34">_xlfn.XLOOKUP(R$1,'PY1 Data(H)'!$A$1:$CZ$1,_xlfn.XLOOKUP($A34,'PY1 Data(H)'!$A$1:$A$288,'PY1 Data(H)'!$A$1:$CZ$288))</f>
        <v>0</v>
      </c>
    </row>
    <row r="35" spans="1:18" x14ac:dyDescent="0.3">
      <c r="A35">
        <v>591</v>
      </c>
      <c r="D35" s="126" cm="1">
        <f t="array" ref="D35">_xlfn.XLOOKUP(D$1,'PY1 Data(H)'!$A$1:$CZ$1,_xlfn.XLOOKUP($A35,'PY1 Data(H)'!$A$1:$A$288,'PY1 Data(H)'!$A$1:$CZ$288))</f>
        <v>0</v>
      </c>
      <c r="E35" s="126" cm="1">
        <f t="array" ref="E35">_xlfn.XLOOKUP(E$1,'PY1 Data(H)'!$A$1:$CZ$1,_xlfn.XLOOKUP($A35,'PY1 Data(H)'!$A$1:$A$288,'PY1 Data(H)'!$A$1:$CZ$288))</f>
        <v>0</v>
      </c>
      <c r="F35" s="126" cm="1">
        <f t="array" ref="F35">_xlfn.XLOOKUP(F$1,'PY1 Data(H)'!$A$1:$CZ$1,_xlfn.XLOOKUP($A35,'PY1 Data(H)'!$A$1:$A$288,'PY1 Data(H)'!$A$1:$CZ$288))</f>
        <v>0</v>
      </c>
      <c r="G35" s="126" cm="1">
        <f t="array" ref="G35">_xlfn.XLOOKUP(G$1,'PY1 Data(H)'!$A$1:$CZ$1,_xlfn.XLOOKUP($A35,'PY1 Data(H)'!$A$1:$A$288,'PY1 Data(H)'!$A$1:$CZ$288))</f>
        <v>0</v>
      </c>
      <c r="H35" s="126" cm="1">
        <f t="array" ref="H35">_xlfn.XLOOKUP(H$1,'PY1 Data(H)'!$A$1:$CZ$1,_xlfn.XLOOKUP($A35,'PY1 Data(H)'!$A$1:$A$288,'PY1 Data(H)'!$A$1:$CZ$288))</f>
        <v>0</v>
      </c>
      <c r="I35" s="126" cm="1">
        <f t="array" ref="I35">_xlfn.XLOOKUP(I$1,'PY1 Data(H)'!$A$1:$CZ$1,_xlfn.XLOOKUP($A35,'PY1 Data(H)'!$A$1:$A$288,'PY1 Data(H)'!$A$1:$CZ$288))</f>
        <v>0</v>
      </c>
      <c r="J35" s="126" cm="1">
        <f t="array" ref="J35">_xlfn.XLOOKUP(J$1,'PY1 Data(H)'!$A$1:$CZ$1,_xlfn.XLOOKUP($A35,'PY1 Data(H)'!$A$1:$A$288,'PY1 Data(H)'!$A$1:$CZ$288))</f>
        <v>0</v>
      </c>
      <c r="K35" s="126" cm="1">
        <f t="array" ref="K35">_xlfn.XLOOKUP(K$1,'PY1 Data(H)'!$A$1:$CZ$1,_xlfn.XLOOKUP($A35,'PY1 Data(H)'!$A$1:$A$288,'PY1 Data(H)'!$A$1:$CZ$288))</f>
        <v>0</v>
      </c>
      <c r="L35" s="126" cm="1">
        <f t="array" ref="L35">_xlfn.XLOOKUP(L$1,'PY1 Data(H)'!$A$1:$CZ$1,_xlfn.XLOOKUP($A35,'PY1 Data(H)'!$A$1:$A$288,'PY1 Data(H)'!$A$1:$CZ$288))</f>
        <v>0</v>
      </c>
      <c r="M35" s="126" cm="1">
        <f t="array" ref="M35">_xlfn.XLOOKUP(M$1,'PY1 Data(H)'!$A$1:$CZ$1,_xlfn.XLOOKUP($A35,'PY1 Data(H)'!$A$1:$A$288,'PY1 Data(H)'!$A$1:$CZ$288))</f>
        <v>0</v>
      </c>
      <c r="N35" s="126" cm="1">
        <f t="array" ref="N35">_xlfn.XLOOKUP(N$1,'PY1 Data(H)'!$A$1:$CZ$1,_xlfn.XLOOKUP($A35,'PY1 Data(H)'!$A$1:$A$288,'PY1 Data(H)'!$A$1:$CZ$288))</f>
        <v>0</v>
      </c>
      <c r="O35" s="126" cm="1">
        <f t="array" ref="O35">_xlfn.XLOOKUP(O$1,'PY1 Data(H)'!$A$1:$CZ$1,_xlfn.XLOOKUP($A35,'PY1 Data(H)'!$A$1:$A$288,'PY1 Data(H)'!$A$1:$CZ$288))</f>
        <v>0</v>
      </c>
      <c r="P35" s="126" cm="1">
        <f t="array" ref="P35">_xlfn.XLOOKUP(P$1,'PY1 Data(H)'!$A$1:$CZ$1,_xlfn.XLOOKUP($A35,'PY1 Data(H)'!$A$1:$A$288,'PY1 Data(H)'!$A$1:$CZ$288))</f>
        <v>0</v>
      </c>
      <c r="Q35" s="126" cm="1">
        <f t="array" ref="Q35">_xlfn.XLOOKUP(Q$1,'PY1 Data(H)'!$A$1:$CZ$1,_xlfn.XLOOKUP($A35,'PY1 Data(H)'!$A$1:$A$288,'PY1 Data(H)'!$A$1:$CZ$288))</f>
        <v>0</v>
      </c>
      <c r="R35" s="126" cm="1">
        <f t="array" ref="R35">_xlfn.XLOOKUP(R$1,'PY1 Data(H)'!$A$1:$CZ$1,_xlfn.XLOOKUP($A35,'PY1 Data(H)'!$A$1:$A$288,'PY1 Data(H)'!$A$1:$CZ$288))</f>
        <v>0</v>
      </c>
    </row>
    <row r="36" spans="1:18" x14ac:dyDescent="0.3">
      <c r="D36" s="126" t="e" cm="1">
        <f t="array" ref="D36">_xlfn.XLOOKUP(D$1,'PY1 Data(H)'!$A$1:$CZ$1,_xlfn.XLOOKUP($A36,'PY1 Data(H)'!$A$1:$A$288,'PY1 Data(H)'!$A$1:$CZ$288))</f>
        <v>#N/A</v>
      </c>
      <c r="E36" s="126" t="e" cm="1">
        <f t="array" ref="E36">_xlfn.XLOOKUP(E$1,'PY1 Data(H)'!$A$1:$CZ$1,_xlfn.XLOOKUP($A36,'PY1 Data(H)'!$A$1:$A$288,'PY1 Data(H)'!$A$1:$CZ$288))</f>
        <v>#N/A</v>
      </c>
      <c r="F36" s="126" t="e" cm="1">
        <f t="array" ref="F36">_xlfn.XLOOKUP(F$1,'PY1 Data(H)'!$A$1:$CZ$1,_xlfn.XLOOKUP($A36,'PY1 Data(H)'!$A$1:$A$288,'PY1 Data(H)'!$A$1:$CZ$288))</f>
        <v>#N/A</v>
      </c>
      <c r="G36" s="126" t="e" cm="1">
        <f t="array" ref="G36">_xlfn.XLOOKUP(G$1,'PY1 Data(H)'!$A$1:$CZ$1,_xlfn.XLOOKUP($A36,'PY1 Data(H)'!$A$1:$A$288,'PY1 Data(H)'!$A$1:$CZ$288))</f>
        <v>#N/A</v>
      </c>
      <c r="H36" s="126" t="e" cm="1">
        <f t="array" ref="H36">_xlfn.XLOOKUP(H$1,'PY1 Data(H)'!$A$1:$CZ$1,_xlfn.XLOOKUP($A36,'PY1 Data(H)'!$A$1:$A$288,'PY1 Data(H)'!$A$1:$CZ$288))</f>
        <v>#N/A</v>
      </c>
      <c r="I36" s="126" t="e" cm="1">
        <f t="array" ref="I36">_xlfn.XLOOKUP(I$1,'PY1 Data(H)'!$A$1:$CZ$1,_xlfn.XLOOKUP($A36,'PY1 Data(H)'!$A$1:$A$288,'PY1 Data(H)'!$A$1:$CZ$288))</f>
        <v>#N/A</v>
      </c>
      <c r="J36" s="126" t="e" cm="1">
        <f t="array" ref="J36">_xlfn.XLOOKUP(J$1,'PY1 Data(H)'!$A$1:$CZ$1,_xlfn.XLOOKUP($A36,'PY1 Data(H)'!$A$1:$A$288,'PY1 Data(H)'!$A$1:$CZ$288))</f>
        <v>#N/A</v>
      </c>
      <c r="K36" s="126" t="e" cm="1">
        <f t="array" ref="K36">_xlfn.XLOOKUP(K$1,'PY1 Data(H)'!$A$1:$CZ$1,_xlfn.XLOOKUP($A36,'PY1 Data(H)'!$A$1:$A$288,'PY1 Data(H)'!$A$1:$CZ$288))</f>
        <v>#N/A</v>
      </c>
      <c r="L36" s="126" t="e" cm="1">
        <f t="array" ref="L36">_xlfn.XLOOKUP(L$1,'PY1 Data(H)'!$A$1:$CZ$1,_xlfn.XLOOKUP($A36,'PY1 Data(H)'!$A$1:$A$288,'PY1 Data(H)'!$A$1:$CZ$288))</f>
        <v>#N/A</v>
      </c>
      <c r="M36" s="126" t="e" cm="1">
        <f t="array" ref="M36">_xlfn.XLOOKUP(M$1,'PY1 Data(H)'!$A$1:$CZ$1,_xlfn.XLOOKUP($A36,'PY1 Data(H)'!$A$1:$A$288,'PY1 Data(H)'!$A$1:$CZ$288))</f>
        <v>#N/A</v>
      </c>
      <c r="N36" s="126" t="e" cm="1">
        <f t="array" ref="N36">_xlfn.XLOOKUP(N$1,'PY1 Data(H)'!$A$1:$CZ$1,_xlfn.XLOOKUP($A36,'PY1 Data(H)'!$A$1:$A$288,'PY1 Data(H)'!$A$1:$CZ$288))</f>
        <v>#N/A</v>
      </c>
      <c r="O36" s="126" t="e" cm="1">
        <f t="array" ref="O36">_xlfn.XLOOKUP(O$1,'PY1 Data(H)'!$A$1:$CZ$1,_xlfn.XLOOKUP($A36,'PY1 Data(H)'!$A$1:$A$288,'PY1 Data(H)'!$A$1:$CZ$288))</f>
        <v>#N/A</v>
      </c>
      <c r="P36" s="126" t="e" cm="1">
        <f t="array" ref="P36">_xlfn.XLOOKUP(P$1,'PY1 Data(H)'!$A$1:$CZ$1,_xlfn.XLOOKUP($A36,'PY1 Data(H)'!$A$1:$A$288,'PY1 Data(H)'!$A$1:$CZ$288))</f>
        <v>#N/A</v>
      </c>
      <c r="Q36" s="126" t="e" cm="1">
        <f t="array" ref="Q36">_xlfn.XLOOKUP(Q$1,'PY1 Data(H)'!$A$1:$CZ$1,_xlfn.XLOOKUP($A36,'PY1 Data(H)'!$A$1:$A$288,'PY1 Data(H)'!$A$1:$CZ$288))</f>
        <v>#N/A</v>
      </c>
      <c r="R36" s="126" t="e" cm="1">
        <f t="array" ref="R36">_xlfn.XLOOKUP(R$1,'PY1 Data(H)'!$A$1:$CZ$1,_xlfn.XLOOKUP($A36,'PY1 Data(H)'!$A$1:$A$288,'PY1 Data(H)'!$A$1:$CZ$288))</f>
        <v>#N/A</v>
      </c>
    </row>
    <row r="37" spans="1:18" x14ac:dyDescent="0.3">
      <c r="A37">
        <v>506</v>
      </c>
      <c r="D37" s="126" cm="1">
        <f t="array" ref="D37">_xlfn.XLOOKUP(D$1,'PY1 Data(H)'!$A$1:$CZ$1,_xlfn.XLOOKUP($A37,'PY1 Data(H)'!$A$1:$A$288,'PY1 Data(H)'!$A$1:$CZ$288))</f>
        <v>1770485</v>
      </c>
      <c r="E37" s="126" cm="1">
        <f t="array" ref="E37">_xlfn.XLOOKUP(E$1,'PY1 Data(H)'!$A$1:$CZ$1,_xlfn.XLOOKUP($A37,'PY1 Data(H)'!$A$1:$A$288,'PY1 Data(H)'!$A$1:$CZ$288))</f>
        <v>1084117</v>
      </c>
      <c r="F37" s="126" cm="1">
        <f t="array" ref="F37">_xlfn.XLOOKUP(F$1,'PY1 Data(H)'!$A$1:$CZ$1,_xlfn.XLOOKUP($A37,'PY1 Data(H)'!$A$1:$A$288,'PY1 Data(H)'!$A$1:$CZ$288))</f>
        <v>136425</v>
      </c>
      <c r="G37" s="126" cm="1">
        <f t="array" ref="G37">_xlfn.XLOOKUP(G$1,'PY1 Data(H)'!$A$1:$CZ$1,_xlfn.XLOOKUP($A37,'PY1 Data(H)'!$A$1:$A$288,'PY1 Data(H)'!$A$1:$CZ$288))</f>
        <v>735399</v>
      </c>
      <c r="H37" s="126" cm="1">
        <f t="array" ref="H37">_xlfn.XLOOKUP(H$1,'PY1 Data(H)'!$A$1:$CZ$1,_xlfn.XLOOKUP($A37,'PY1 Data(H)'!$A$1:$A$288,'PY1 Data(H)'!$A$1:$CZ$288))</f>
        <v>1027874</v>
      </c>
      <c r="I37" s="126" cm="1">
        <f t="array" ref="I37">_xlfn.XLOOKUP(I$1,'PY1 Data(H)'!$A$1:$CZ$1,_xlfn.XLOOKUP($A37,'PY1 Data(H)'!$A$1:$A$288,'PY1 Data(H)'!$A$1:$CZ$288))</f>
        <v>11238076</v>
      </c>
      <c r="J37" s="126" cm="1">
        <f t="array" ref="J37">_xlfn.XLOOKUP(J$1,'PY1 Data(H)'!$A$1:$CZ$1,_xlfn.XLOOKUP($A37,'PY1 Data(H)'!$A$1:$A$288,'PY1 Data(H)'!$A$1:$CZ$288))</f>
        <v>1617815</v>
      </c>
      <c r="K37" s="126" cm="1">
        <f t="array" ref="K37">_xlfn.XLOOKUP(K$1,'PY1 Data(H)'!$A$1:$CZ$1,_xlfn.XLOOKUP($A37,'PY1 Data(H)'!$A$1:$A$288,'PY1 Data(H)'!$A$1:$CZ$288))</f>
        <v>99402</v>
      </c>
      <c r="L37" s="126" cm="1">
        <f t="array" ref="L37">_xlfn.XLOOKUP(L$1,'PY1 Data(H)'!$A$1:$CZ$1,_xlfn.XLOOKUP($A37,'PY1 Data(H)'!$A$1:$A$288,'PY1 Data(H)'!$A$1:$CZ$288))</f>
        <v>2003479</v>
      </c>
      <c r="M37" s="126" cm="1">
        <f t="array" ref="M37">_xlfn.XLOOKUP(M$1,'PY1 Data(H)'!$A$1:$CZ$1,_xlfn.XLOOKUP($A37,'PY1 Data(H)'!$A$1:$A$288,'PY1 Data(H)'!$A$1:$CZ$288))</f>
        <v>126924</v>
      </c>
      <c r="N37" s="126" cm="1">
        <f t="array" ref="N37">_xlfn.XLOOKUP(N$1,'PY1 Data(H)'!$A$1:$CZ$1,_xlfn.XLOOKUP($A37,'PY1 Data(H)'!$A$1:$A$288,'PY1 Data(H)'!$A$1:$CZ$288))</f>
        <v>1548054</v>
      </c>
      <c r="O37" s="126" cm="1">
        <f t="array" ref="O37">_xlfn.XLOOKUP(O$1,'PY1 Data(H)'!$A$1:$CZ$1,_xlfn.XLOOKUP($A37,'PY1 Data(H)'!$A$1:$A$288,'PY1 Data(H)'!$A$1:$CZ$288))</f>
        <v>1173696</v>
      </c>
      <c r="P37" s="126" cm="1">
        <f t="array" ref="P37">_xlfn.XLOOKUP(P$1,'PY1 Data(H)'!$A$1:$CZ$1,_xlfn.XLOOKUP($A37,'PY1 Data(H)'!$A$1:$A$288,'PY1 Data(H)'!$A$1:$CZ$288))</f>
        <v>363081</v>
      </c>
      <c r="Q37" s="126" cm="1">
        <f t="array" ref="Q37">_xlfn.XLOOKUP(Q$1,'PY1 Data(H)'!$A$1:$CZ$1,_xlfn.XLOOKUP($A37,'PY1 Data(H)'!$A$1:$A$288,'PY1 Data(H)'!$A$1:$CZ$288))</f>
        <v>732587</v>
      </c>
      <c r="R37" s="126" cm="1">
        <f t="array" ref="R37">_xlfn.XLOOKUP(R$1,'PY1 Data(H)'!$A$1:$CZ$1,_xlfn.XLOOKUP($A37,'PY1 Data(H)'!$A$1:$A$288,'PY1 Data(H)'!$A$1:$CZ$288))</f>
        <v>364615</v>
      </c>
    </row>
    <row r="38" spans="1:18" x14ac:dyDescent="0.3">
      <c r="A38">
        <v>536</v>
      </c>
      <c r="D38" s="126" cm="1">
        <f t="array" ref="D38">_xlfn.XLOOKUP(D$1,'PY1 Data(H)'!$A$1:$CZ$1,_xlfn.XLOOKUP($A38,'PY1 Data(H)'!$A$1:$A$288,'PY1 Data(H)'!$A$1:$CZ$288))</f>
        <v>103588</v>
      </c>
      <c r="E38" s="126" cm="1">
        <f t="array" ref="E38">_xlfn.XLOOKUP(E$1,'PY1 Data(H)'!$A$1:$CZ$1,_xlfn.XLOOKUP($A38,'PY1 Data(H)'!$A$1:$A$288,'PY1 Data(H)'!$A$1:$CZ$288))</f>
        <v>26457</v>
      </c>
      <c r="F38" s="126" cm="1">
        <f t="array" ref="F38">_xlfn.XLOOKUP(F$1,'PY1 Data(H)'!$A$1:$CZ$1,_xlfn.XLOOKUP($A38,'PY1 Data(H)'!$A$1:$A$288,'PY1 Data(H)'!$A$1:$CZ$288))</f>
        <v>1385997</v>
      </c>
      <c r="G38" s="126" cm="1">
        <f t="array" ref="G38">_xlfn.XLOOKUP(G$1,'PY1 Data(H)'!$A$1:$CZ$1,_xlfn.XLOOKUP($A38,'PY1 Data(H)'!$A$1:$A$288,'PY1 Data(H)'!$A$1:$CZ$288))</f>
        <v>0</v>
      </c>
      <c r="H38" s="126" cm="1">
        <f t="array" ref="H38">_xlfn.XLOOKUP(H$1,'PY1 Data(H)'!$A$1:$CZ$1,_xlfn.XLOOKUP($A38,'PY1 Data(H)'!$A$1:$A$288,'PY1 Data(H)'!$A$1:$CZ$288))</f>
        <v>0</v>
      </c>
      <c r="I38" s="126" cm="1">
        <f t="array" ref="I38">_xlfn.XLOOKUP(I$1,'PY1 Data(H)'!$A$1:$CZ$1,_xlfn.XLOOKUP($A38,'PY1 Data(H)'!$A$1:$A$288,'PY1 Data(H)'!$A$1:$CZ$288))</f>
        <v>0</v>
      </c>
      <c r="J38" s="126" cm="1">
        <f t="array" ref="J38">_xlfn.XLOOKUP(J$1,'PY1 Data(H)'!$A$1:$CZ$1,_xlfn.XLOOKUP($A38,'PY1 Data(H)'!$A$1:$A$288,'PY1 Data(H)'!$A$1:$CZ$288))</f>
        <v>49114</v>
      </c>
      <c r="K38" s="126" cm="1">
        <f t="array" ref="K38">_xlfn.XLOOKUP(K$1,'PY1 Data(H)'!$A$1:$CZ$1,_xlfn.XLOOKUP($A38,'PY1 Data(H)'!$A$1:$A$288,'PY1 Data(H)'!$A$1:$CZ$288))</f>
        <v>49617</v>
      </c>
      <c r="L38" s="126" cm="1">
        <f t="array" ref="L38">_xlfn.XLOOKUP(L$1,'PY1 Data(H)'!$A$1:$CZ$1,_xlfn.XLOOKUP($A38,'PY1 Data(H)'!$A$1:$A$288,'PY1 Data(H)'!$A$1:$CZ$288))</f>
        <v>0</v>
      </c>
      <c r="M38" s="126" cm="1">
        <f t="array" ref="M38">_xlfn.XLOOKUP(M$1,'PY1 Data(H)'!$A$1:$CZ$1,_xlfn.XLOOKUP($A38,'PY1 Data(H)'!$A$1:$A$288,'PY1 Data(H)'!$A$1:$CZ$288))</f>
        <v>1246461</v>
      </c>
      <c r="N38" s="126" cm="1">
        <f t="array" ref="N38">_xlfn.XLOOKUP(N$1,'PY1 Data(H)'!$A$1:$CZ$1,_xlfn.XLOOKUP($A38,'PY1 Data(H)'!$A$1:$A$288,'PY1 Data(H)'!$A$1:$CZ$288))</f>
        <v>0</v>
      </c>
      <c r="O38" s="126" cm="1">
        <f t="array" ref="O38">_xlfn.XLOOKUP(O$1,'PY1 Data(H)'!$A$1:$CZ$1,_xlfn.XLOOKUP($A38,'PY1 Data(H)'!$A$1:$A$288,'PY1 Data(H)'!$A$1:$CZ$288))</f>
        <v>0</v>
      </c>
      <c r="P38" s="126" cm="1">
        <f t="array" ref="P38">_xlfn.XLOOKUP(P$1,'PY1 Data(H)'!$A$1:$CZ$1,_xlfn.XLOOKUP($A38,'PY1 Data(H)'!$A$1:$A$288,'PY1 Data(H)'!$A$1:$CZ$288))</f>
        <v>156889</v>
      </c>
      <c r="Q38" s="126" cm="1">
        <f t="array" ref="Q38">_xlfn.XLOOKUP(Q$1,'PY1 Data(H)'!$A$1:$CZ$1,_xlfn.XLOOKUP($A38,'PY1 Data(H)'!$A$1:$A$288,'PY1 Data(H)'!$A$1:$CZ$288))</f>
        <v>53597</v>
      </c>
      <c r="R38" s="126" cm="1">
        <f t="array" ref="R38">_xlfn.XLOOKUP(R$1,'PY1 Data(H)'!$A$1:$CZ$1,_xlfn.XLOOKUP($A38,'PY1 Data(H)'!$A$1:$A$288,'PY1 Data(H)'!$A$1:$CZ$288))</f>
        <v>0</v>
      </c>
    </row>
    <row r="39" spans="1:18" x14ac:dyDescent="0.3">
      <c r="A39">
        <v>586</v>
      </c>
      <c r="D39" s="126" cm="1">
        <f t="array" ref="D39">_xlfn.XLOOKUP(D$1,'PY1 Data(H)'!$A$1:$CZ$1,_xlfn.XLOOKUP($A39,'PY1 Data(H)'!$A$1:$A$288,'PY1 Data(H)'!$A$1:$CZ$288))</f>
        <v>0</v>
      </c>
      <c r="E39" s="126" cm="1">
        <f t="array" ref="E39">_xlfn.XLOOKUP(E$1,'PY1 Data(H)'!$A$1:$CZ$1,_xlfn.XLOOKUP($A39,'PY1 Data(H)'!$A$1:$A$288,'PY1 Data(H)'!$A$1:$CZ$288))</f>
        <v>0</v>
      </c>
      <c r="F39" s="126" cm="1">
        <f t="array" ref="F39">_xlfn.XLOOKUP(F$1,'PY1 Data(H)'!$A$1:$CZ$1,_xlfn.XLOOKUP($A39,'PY1 Data(H)'!$A$1:$A$288,'PY1 Data(H)'!$A$1:$CZ$288))</f>
        <v>0</v>
      </c>
      <c r="G39" s="126" cm="1">
        <f t="array" ref="G39">_xlfn.XLOOKUP(G$1,'PY1 Data(H)'!$A$1:$CZ$1,_xlfn.XLOOKUP($A39,'PY1 Data(H)'!$A$1:$A$288,'PY1 Data(H)'!$A$1:$CZ$288))</f>
        <v>0</v>
      </c>
      <c r="H39" s="126" cm="1">
        <f t="array" ref="H39">_xlfn.XLOOKUP(H$1,'PY1 Data(H)'!$A$1:$CZ$1,_xlfn.XLOOKUP($A39,'PY1 Data(H)'!$A$1:$A$288,'PY1 Data(H)'!$A$1:$CZ$288))</f>
        <v>0</v>
      </c>
      <c r="I39" s="126" cm="1">
        <f t="array" ref="I39">_xlfn.XLOOKUP(I$1,'PY1 Data(H)'!$A$1:$CZ$1,_xlfn.XLOOKUP($A39,'PY1 Data(H)'!$A$1:$A$288,'PY1 Data(H)'!$A$1:$CZ$288))</f>
        <v>0</v>
      </c>
      <c r="J39" s="126" cm="1">
        <f t="array" ref="J39">_xlfn.XLOOKUP(J$1,'PY1 Data(H)'!$A$1:$CZ$1,_xlfn.XLOOKUP($A39,'PY1 Data(H)'!$A$1:$A$288,'PY1 Data(H)'!$A$1:$CZ$288))</f>
        <v>0</v>
      </c>
      <c r="K39" s="126" cm="1">
        <f t="array" ref="K39">_xlfn.XLOOKUP(K$1,'PY1 Data(H)'!$A$1:$CZ$1,_xlfn.XLOOKUP($A39,'PY1 Data(H)'!$A$1:$A$288,'PY1 Data(H)'!$A$1:$CZ$288))</f>
        <v>0</v>
      </c>
      <c r="L39" s="126" cm="1">
        <f t="array" ref="L39">_xlfn.XLOOKUP(L$1,'PY1 Data(H)'!$A$1:$CZ$1,_xlfn.XLOOKUP($A39,'PY1 Data(H)'!$A$1:$A$288,'PY1 Data(H)'!$A$1:$CZ$288))</f>
        <v>0</v>
      </c>
      <c r="M39" s="126" cm="1">
        <f t="array" ref="M39">_xlfn.XLOOKUP(M$1,'PY1 Data(H)'!$A$1:$CZ$1,_xlfn.XLOOKUP($A39,'PY1 Data(H)'!$A$1:$A$288,'PY1 Data(H)'!$A$1:$CZ$288))</f>
        <v>0</v>
      </c>
      <c r="N39" s="126" cm="1">
        <f t="array" ref="N39">_xlfn.XLOOKUP(N$1,'PY1 Data(H)'!$A$1:$CZ$1,_xlfn.XLOOKUP($A39,'PY1 Data(H)'!$A$1:$A$288,'PY1 Data(H)'!$A$1:$CZ$288))</f>
        <v>0</v>
      </c>
      <c r="O39" s="126" cm="1">
        <f t="array" ref="O39">_xlfn.XLOOKUP(O$1,'PY1 Data(H)'!$A$1:$CZ$1,_xlfn.XLOOKUP($A39,'PY1 Data(H)'!$A$1:$A$288,'PY1 Data(H)'!$A$1:$CZ$288))</f>
        <v>0</v>
      </c>
      <c r="P39" s="126" cm="1">
        <f t="array" ref="P39">_xlfn.XLOOKUP(P$1,'PY1 Data(H)'!$A$1:$CZ$1,_xlfn.XLOOKUP($A39,'PY1 Data(H)'!$A$1:$A$288,'PY1 Data(H)'!$A$1:$CZ$288))</f>
        <v>0</v>
      </c>
      <c r="Q39" s="126" cm="1">
        <f t="array" ref="Q39">_xlfn.XLOOKUP(Q$1,'PY1 Data(H)'!$A$1:$CZ$1,_xlfn.XLOOKUP($A39,'PY1 Data(H)'!$A$1:$A$288,'PY1 Data(H)'!$A$1:$CZ$288))</f>
        <v>0</v>
      </c>
      <c r="R39" s="126" cm="1">
        <f t="array" ref="R39">_xlfn.XLOOKUP(R$1,'PY1 Data(H)'!$A$1:$CZ$1,_xlfn.XLOOKUP($A39,'PY1 Data(H)'!$A$1:$A$288,'PY1 Data(H)'!$A$1:$CZ$288))</f>
        <v>0</v>
      </c>
    </row>
    <row r="40" spans="1:18" x14ac:dyDescent="0.3">
      <c r="A40">
        <v>379</v>
      </c>
      <c r="D40" s="126" cm="1">
        <f t="array" ref="D40">_xlfn.XLOOKUP(D$1,'PY1 Data(H)'!$A$1:$CZ$1,_xlfn.XLOOKUP($A40,'PY1 Data(H)'!$A$1:$A$288,'PY1 Data(H)'!$A$1:$CZ$288))</f>
        <v>1878494</v>
      </c>
      <c r="E40" s="126" cm="1">
        <f t="array" ref="E40">_xlfn.XLOOKUP(E$1,'PY1 Data(H)'!$A$1:$CZ$1,_xlfn.XLOOKUP($A40,'PY1 Data(H)'!$A$1:$A$288,'PY1 Data(H)'!$A$1:$CZ$288))</f>
        <v>1152643</v>
      </c>
      <c r="F40" s="126" cm="1">
        <f t="array" ref="F40">_xlfn.XLOOKUP(F$1,'PY1 Data(H)'!$A$1:$CZ$1,_xlfn.XLOOKUP($A40,'PY1 Data(H)'!$A$1:$A$288,'PY1 Data(H)'!$A$1:$CZ$288))</f>
        <v>1534297</v>
      </c>
      <c r="G40" s="126" cm="1">
        <f t="array" ref="G40">_xlfn.XLOOKUP(G$1,'PY1 Data(H)'!$A$1:$CZ$1,_xlfn.XLOOKUP($A40,'PY1 Data(H)'!$A$1:$A$288,'PY1 Data(H)'!$A$1:$CZ$288))</f>
        <v>738806</v>
      </c>
      <c r="H40" s="126" cm="1">
        <f t="array" ref="H40">_xlfn.XLOOKUP(H$1,'PY1 Data(H)'!$A$1:$CZ$1,_xlfn.XLOOKUP($A40,'PY1 Data(H)'!$A$1:$A$288,'PY1 Data(H)'!$A$1:$CZ$288))</f>
        <v>1048619</v>
      </c>
      <c r="I40" s="126" cm="1">
        <f t="array" ref="I40">_xlfn.XLOOKUP(I$1,'PY1 Data(H)'!$A$1:$CZ$1,_xlfn.XLOOKUP($A40,'PY1 Data(H)'!$A$1:$A$288,'PY1 Data(H)'!$A$1:$CZ$288))</f>
        <v>12410268</v>
      </c>
      <c r="J40" s="126" cm="1">
        <f t="array" ref="J40">_xlfn.XLOOKUP(J$1,'PY1 Data(H)'!$A$1:$CZ$1,_xlfn.XLOOKUP($A40,'PY1 Data(H)'!$A$1:$A$288,'PY1 Data(H)'!$A$1:$CZ$288))</f>
        <v>1815548</v>
      </c>
      <c r="K40" s="126" cm="1">
        <f t="array" ref="K40">_xlfn.XLOOKUP(K$1,'PY1 Data(H)'!$A$1:$CZ$1,_xlfn.XLOOKUP($A40,'PY1 Data(H)'!$A$1:$A$288,'PY1 Data(H)'!$A$1:$CZ$288))</f>
        <v>175562</v>
      </c>
      <c r="L40" s="126" cm="1">
        <f t="array" ref="L40">_xlfn.XLOOKUP(L$1,'PY1 Data(H)'!$A$1:$CZ$1,_xlfn.XLOOKUP($A40,'PY1 Data(H)'!$A$1:$A$288,'PY1 Data(H)'!$A$1:$CZ$288))</f>
        <v>2301215</v>
      </c>
      <c r="M40" s="126" cm="1">
        <f t="array" ref="M40">_xlfn.XLOOKUP(M$1,'PY1 Data(H)'!$A$1:$CZ$1,_xlfn.XLOOKUP($A40,'PY1 Data(H)'!$A$1:$A$288,'PY1 Data(H)'!$A$1:$CZ$288))</f>
        <v>1380344</v>
      </c>
      <c r="N40" s="126" cm="1">
        <f t="array" ref="N40">_xlfn.XLOOKUP(N$1,'PY1 Data(H)'!$A$1:$CZ$1,_xlfn.XLOOKUP($A40,'PY1 Data(H)'!$A$1:$A$288,'PY1 Data(H)'!$A$1:$CZ$288))</f>
        <v>1592811</v>
      </c>
      <c r="O40" s="126" cm="1">
        <f t="array" ref="O40">_xlfn.XLOOKUP(O$1,'PY1 Data(H)'!$A$1:$CZ$1,_xlfn.XLOOKUP($A40,'PY1 Data(H)'!$A$1:$A$288,'PY1 Data(H)'!$A$1:$CZ$288))</f>
        <v>1336228</v>
      </c>
      <c r="P40" s="126" cm="1">
        <f t="array" ref="P40">_xlfn.XLOOKUP(P$1,'PY1 Data(H)'!$A$1:$CZ$1,_xlfn.XLOOKUP($A40,'PY1 Data(H)'!$A$1:$A$288,'PY1 Data(H)'!$A$1:$CZ$288))</f>
        <v>547005</v>
      </c>
      <c r="Q40" s="126" cm="1">
        <f t="array" ref="Q40">_xlfn.XLOOKUP(Q$1,'PY1 Data(H)'!$A$1:$CZ$1,_xlfn.XLOOKUP($A40,'PY1 Data(H)'!$A$1:$A$288,'PY1 Data(H)'!$A$1:$CZ$288))</f>
        <v>786184</v>
      </c>
      <c r="R40" s="126" cm="1">
        <f t="array" ref="R40">_xlfn.XLOOKUP(R$1,'PY1 Data(H)'!$A$1:$CZ$1,_xlfn.XLOOKUP($A40,'PY1 Data(H)'!$A$1:$A$288,'PY1 Data(H)'!$A$1:$CZ$288))</f>
        <v>392210</v>
      </c>
    </row>
    <row r="41" spans="1:18" x14ac:dyDescent="0.3">
      <c r="A41">
        <v>368</v>
      </c>
      <c r="D41" s="126" cm="1">
        <f t="array" ref="D41">_xlfn.XLOOKUP(D$1,'PY1 Data(H)'!$A$1:$CZ$1,_xlfn.XLOOKUP($A41,'PY1 Data(H)'!$A$1:$A$288,'PY1 Data(H)'!$A$1:$CZ$288))</f>
        <v>0</v>
      </c>
      <c r="E41" s="126" cm="1">
        <f t="array" ref="E41">_xlfn.XLOOKUP(E$1,'PY1 Data(H)'!$A$1:$CZ$1,_xlfn.XLOOKUP($A41,'PY1 Data(H)'!$A$1:$A$288,'PY1 Data(H)'!$A$1:$CZ$288))</f>
        <v>0</v>
      </c>
      <c r="F41" s="126" cm="1">
        <f t="array" ref="F41">_xlfn.XLOOKUP(F$1,'PY1 Data(H)'!$A$1:$CZ$1,_xlfn.XLOOKUP($A41,'PY1 Data(H)'!$A$1:$A$288,'PY1 Data(H)'!$A$1:$CZ$288))</f>
        <v>0</v>
      </c>
      <c r="G41" s="126" cm="1">
        <f t="array" ref="G41">_xlfn.XLOOKUP(G$1,'PY1 Data(H)'!$A$1:$CZ$1,_xlfn.XLOOKUP($A41,'PY1 Data(H)'!$A$1:$A$288,'PY1 Data(H)'!$A$1:$CZ$288))</f>
        <v>0</v>
      </c>
      <c r="H41" s="126" cm="1">
        <f t="array" ref="H41">_xlfn.XLOOKUP(H$1,'PY1 Data(H)'!$A$1:$CZ$1,_xlfn.XLOOKUP($A41,'PY1 Data(H)'!$A$1:$A$288,'PY1 Data(H)'!$A$1:$CZ$288))</f>
        <v>0</v>
      </c>
      <c r="I41" s="126" cm="1">
        <f t="array" ref="I41">_xlfn.XLOOKUP(I$1,'PY1 Data(H)'!$A$1:$CZ$1,_xlfn.XLOOKUP($A41,'PY1 Data(H)'!$A$1:$A$288,'PY1 Data(H)'!$A$1:$CZ$288))</f>
        <v>0</v>
      </c>
      <c r="J41" s="126" cm="1">
        <f t="array" ref="J41">_xlfn.XLOOKUP(J$1,'PY1 Data(H)'!$A$1:$CZ$1,_xlfn.XLOOKUP($A41,'PY1 Data(H)'!$A$1:$A$288,'PY1 Data(H)'!$A$1:$CZ$288))</f>
        <v>0</v>
      </c>
      <c r="K41" s="126" cm="1">
        <f t="array" ref="K41">_xlfn.XLOOKUP(K$1,'PY1 Data(H)'!$A$1:$CZ$1,_xlfn.XLOOKUP($A41,'PY1 Data(H)'!$A$1:$A$288,'PY1 Data(H)'!$A$1:$CZ$288))</f>
        <v>0</v>
      </c>
      <c r="L41" s="126" cm="1">
        <f t="array" ref="L41">_xlfn.XLOOKUP(L$1,'PY1 Data(H)'!$A$1:$CZ$1,_xlfn.XLOOKUP($A41,'PY1 Data(H)'!$A$1:$A$288,'PY1 Data(H)'!$A$1:$CZ$288))</f>
        <v>0</v>
      </c>
      <c r="M41" s="126" cm="1">
        <f t="array" ref="M41">_xlfn.XLOOKUP(M$1,'PY1 Data(H)'!$A$1:$CZ$1,_xlfn.XLOOKUP($A41,'PY1 Data(H)'!$A$1:$A$288,'PY1 Data(H)'!$A$1:$CZ$288))</f>
        <v>0</v>
      </c>
      <c r="N41" s="126" cm="1">
        <f t="array" ref="N41">_xlfn.XLOOKUP(N$1,'PY1 Data(H)'!$A$1:$CZ$1,_xlfn.XLOOKUP($A41,'PY1 Data(H)'!$A$1:$A$288,'PY1 Data(H)'!$A$1:$CZ$288))</f>
        <v>0</v>
      </c>
      <c r="O41" s="126" cm="1">
        <f t="array" ref="O41">_xlfn.XLOOKUP(O$1,'PY1 Data(H)'!$A$1:$CZ$1,_xlfn.XLOOKUP($A41,'PY1 Data(H)'!$A$1:$A$288,'PY1 Data(H)'!$A$1:$CZ$288))</f>
        <v>0</v>
      </c>
      <c r="P41" s="126" cm="1">
        <f t="array" ref="P41">_xlfn.XLOOKUP(P$1,'PY1 Data(H)'!$A$1:$CZ$1,_xlfn.XLOOKUP($A41,'PY1 Data(H)'!$A$1:$A$288,'PY1 Data(H)'!$A$1:$CZ$288))</f>
        <v>0</v>
      </c>
      <c r="Q41" s="126" cm="1">
        <f t="array" ref="Q41">_xlfn.XLOOKUP(Q$1,'PY1 Data(H)'!$A$1:$CZ$1,_xlfn.XLOOKUP($A41,'PY1 Data(H)'!$A$1:$A$288,'PY1 Data(H)'!$A$1:$CZ$288))</f>
        <v>0</v>
      </c>
      <c r="R41" s="126" cm="1">
        <f t="array" ref="R41">_xlfn.XLOOKUP(R$1,'PY1 Data(H)'!$A$1:$CZ$1,_xlfn.XLOOKUP($A41,'PY1 Data(H)'!$A$1:$A$288,'PY1 Data(H)'!$A$1:$CZ$288))</f>
        <v>0</v>
      </c>
    </row>
    <row r="42" spans="1:18" x14ac:dyDescent="0.3">
      <c r="A42">
        <v>4</v>
      </c>
      <c r="D42" s="126" cm="1">
        <f t="array" ref="D42">_xlfn.XLOOKUP(D$1,'PY1 Data(H)'!$A$1:$CZ$1,_xlfn.XLOOKUP($A42,'PY1 Data(H)'!$A$1:$A$288,'PY1 Data(H)'!$A$1:$CZ$288))</f>
        <v>0</v>
      </c>
      <c r="E42" s="126" cm="1">
        <f t="array" ref="E42">_xlfn.XLOOKUP(E$1,'PY1 Data(H)'!$A$1:$CZ$1,_xlfn.XLOOKUP($A42,'PY1 Data(H)'!$A$1:$A$288,'PY1 Data(H)'!$A$1:$CZ$288))</f>
        <v>42910</v>
      </c>
      <c r="F42" s="126" cm="1">
        <f t="array" ref="F42">_xlfn.XLOOKUP(F$1,'PY1 Data(H)'!$A$1:$CZ$1,_xlfn.XLOOKUP($A42,'PY1 Data(H)'!$A$1:$A$288,'PY1 Data(H)'!$A$1:$CZ$288))</f>
        <v>0</v>
      </c>
      <c r="G42" s="126" cm="1">
        <f t="array" ref="G42">_xlfn.XLOOKUP(G$1,'PY1 Data(H)'!$A$1:$CZ$1,_xlfn.XLOOKUP($A42,'PY1 Data(H)'!$A$1:$A$288,'PY1 Data(H)'!$A$1:$CZ$288))</f>
        <v>0</v>
      </c>
      <c r="H42" s="126" cm="1">
        <f t="array" ref="H42">_xlfn.XLOOKUP(H$1,'PY1 Data(H)'!$A$1:$CZ$1,_xlfn.XLOOKUP($A42,'PY1 Data(H)'!$A$1:$A$288,'PY1 Data(H)'!$A$1:$CZ$288))</f>
        <v>66465</v>
      </c>
      <c r="I42" s="126" cm="1">
        <f t="array" ref="I42">_xlfn.XLOOKUP(I$1,'PY1 Data(H)'!$A$1:$CZ$1,_xlfn.XLOOKUP($A42,'PY1 Data(H)'!$A$1:$A$288,'PY1 Data(H)'!$A$1:$CZ$288))</f>
        <v>6034046</v>
      </c>
      <c r="J42" s="126" cm="1">
        <f t="array" ref="J42">_xlfn.XLOOKUP(J$1,'PY1 Data(H)'!$A$1:$CZ$1,_xlfn.XLOOKUP($A42,'PY1 Data(H)'!$A$1:$A$288,'PY1 Data(H)'!$A$1:$CZ$288))</f>
        <v>73859</v>
      </c>
      <c r="K42" s="126" cm="1">
        <f t="array" ref="K42">_xlfn.XLOOKUP(K$1,'PY1 Data(H)'!$A$1:$CZ$1,_xlfn.XLOOKUP($A42,'PY1 Data(H)'!$A$1:$A$288,'PY1 Data(H)'!$A$1:$CZ$288))</f>
        <v>9977</v>
      </c>
      <c r="L42" s="126" cm="1">
        <f t="array" ref="L42">_xlfn.XLOOKUP(L$1,'PY1 Data(H)'!$A$1:$CZ$1,_xlfn.XLOOKUP($A42,'PY1 Data(H)'!$A$1:$A$288,'PY1 Data(H)'!$A$1:$CZ$288))</f>
        <v>196503</v>
      </c>
      <c r="M42" s="126" cm="1">
        <f t="array" ref="M42">_xlfn.XLOOKUP(M$1,'PY1 Data(H)'!$A$1:$CZ$1,_xlfn.XLOOKUP($A42,'PY1 Data(H)'!$A$1:$A$288,'PY1 Data(H)'!$A$1:$CZ$288))</f>
        <v>1187</v>
      </c>
      <c r="N42" s="126" cm="1">
        <f t="array" ref="N42">_xlfn.XLOOKUP(N$1,'PY1 Data(H)'!$A$1:$CZ$1,_xlfn.XLOOKUP($A42,'PY1 Data(H)'!$A$1:$A$288,'PY1 Data(H)'!$A$1:$CZ$288))</f>
        <v>0</v>
      </c>
      <c r="O42" s="126" cm="1">
        <f t="array" ref="O42">_xlfn.XLOOKUP(O$1,'PY1 Data(H)'!$A$1:$CZ$1,_xlfn.XLOOKUP($A42,'PY1 Data(H)'!$A$1:$A$288,'PY1 Data(H)'!$A$1:$CZ$288))</f>
        <v>97875</v>
      </c>
      <c r="P42" s="126" cm="1">
        <f t="array" ref="P42">_xlfn.XLOOKUP(P$1,'PY1 Data(H)'!$A$1:$CZ$1,_xlfn.XLOOKUP($A42,'PY1 Data(H)'!$A$1:$A$288,'PY1 Data(H)'!$A$1:$CZ$288))</f>
        <v>2815</v>
      </c>
      <c r="Q42" s="126" cm="1">
        <f t="array" ref="Q42">_xlfn.XLOOKUP(Q$1,'PY1 Data(H)'!$A$1:$CZ$1,_xlfn.XLOOKUP($A42,'PY1 Data(H)'!$A$1:$A$288,'PY1 Data(H)'!$A$1:$CZ$288))</f>
        <v>7563</v>
      </c>
      <c r="R42" s="126" cm="1">
        <f t="array" ref="R42">_xlfn.XLOOKUP(R$1,'PY1 Data(H)'!$A$1:$CZ$1,_xlfn.XLOOKUP($A42,'PY1 Data(H)'!$A$1:$A$288,'PY1 Data(H)'!$A$1:$CZ$288))</f>
        <v>7216</v>
      </c>
    </row>
    <row r="43" spans="1:18" x14ac:dyDescent="0.3">
      <c r="A43">
        <v>5</v>
      </c>
      <c r="D43" s="126" cm="1">
        <f t="array" ref="D43">_xlfn.XLOOKUP(D$1,'PY1 Data(H)'!$A$1:$CZ$1,_xlfn.XLOOKUP($A43,'PY1 Data(H)'!$A$1:$A$288,'PY1 Data(H)'!$A$1:$CZ$288))</f>
        <v>0</v>
      </c>
      <c r="E43" s="126" cm="1">
        <f t="array" ref="E43">_xlfn.XLOOKUP(E$1,'PY1 Data(H)'!$A$1:$CZ$1,_xlfn.XLOOKUP($A43,'PY1 Data(H)'!$A$1:$A$288,'PY1 Data(H)'!$A$1:$CZ$288))</f>
        <v>0</v>
      </c>
      <c r="F43" s="126" cm="1">
        <f t="array" ref="F43">_xlfn.XLOOKUP(F$1,'PY1 Data(H)'!$A$1:$CZ$1,_xlfn.XLOOKUP($A43,'PY1 Data(H)'!$A$1:$A$288,'PY1 Data(H)'!$A$1:$CZ$288))</f>
        <v>0</v>
      </c>
      <c r="G43" s="126" cm="1">
        <f t="array" ref="G43">_xlfn.XLOOKUP(G$1,'PY1 Data(H)'!$A$1:$CZ$1,_xlfn.XLOOKUP($A43,'PY1 Data(H)'!$A$1:$A$288,'PY1 Data(H)'!$A$1:$CZ$288))</f>
        <v>0</v>
      </c>
      <c r="H43" s="126" cm="1">
        <f t="array" ref="H43">_xlfn.XLOOKUP(H$1,'PY1 Data(H)'!$A$1:$CZ$1,_xlfn.XLOOKUP($A43,'PY1 Data(H)'!$A$1:$A$288,'PY1 Data(H)'!$A$1:$CZ$288))</f>
        <v>0</v>
      </c>
      <c r="I43" s="126" cm="1">
        <f t="array" ref="I43">_xlfn.XLOOKUP(I$1,'PY1 Data(H)'!$A$1:$CZ$1,_xlfn.XLOOKUP($A43,'PY1 Data(H)'!$A$1:$A$288,'PY1 Data(H)'!$A$1:$CZ$288))</f>
        <v>0</v>
      </c>
      <c r="J43" s="126" cm="1">
        <f t="array" ref="J43">_xlfn.XLOOKUP(J$1,'PY1 Data(H)'!$A$1:$CZ$1,_xlfn.XLOOKUP($A43,'PY1 Data(H)'!$A$1:$A$288,'PY1 Data(H)'!$A$1:$CZ$288))</f>
        <v>0</v>
      </c>
      <c r="K43" s="126" cm="1">
        <f t="array" ref="K43">_xlfn.XLOOKUP(K$1,'PY1 Data(H)'!$A$1:$CZ$1,_xlfn.XLOOKUP($A43,'PY1 Data(H)'!$A$1:$A$288,'PY1 Data(H)'!$A$1:$CZ$288))</f>
        <v>0</v>
      </c>
      <c r="L43" s="126" cm="1">
        <f t="array" ref="L43">_xlfn.XLOOKUP(L$1,'PY1 Data(H)'!$A$1:$CZ$1,_xlfn.XLOOKUP($A43,'PY1 Data(H)'!$A$1:$A$288,'PY1 Data(H)'!$A$1:$CZ$288))</f>
        <v>0</v>
      </c>
      <c r="M43" s="126" cm="1">
        <f t="array" ref="M43">_xlfn.XLOOKUP(M$1,'PY1 Data(H)'!$A$1:$CZ$1,_xlfn.XLOOKUP($A43,'PY1 Data(H)'!$A$1:$A$288,'PY1 Data(H)'!$A$1:$CZ$288))</f>
        <v>0</v>
      </c>
      <c r="N43" s="126" cm="1">
        <f t="array" ref="N43">_xlfn.XLOOKUP(N$1,'PY1 Data(H)'!$A$1:$CZ$1,_xlfn.XLOOKUP($A43,'PY1 Data(H)'!$A$1:$A$288,'PY1 Data(H)'!$A$1:$CZ$288))</f>
        <v>0</v>
      </c>
      <c r="O43" s="126" cm="1">
        <f t="array" ref="O43">_xlfn.XLOOKUP(O$1,'PY1 Data(H)'!$A$1:$CZ$1,_xlfn.XLOOKUP($A43,'PY1 Data(H)'!$A$1:$A$288,'PY1 Data(H)'!$A$1:$CZ$288))</f>
        <v>0</v>
      </c>
      <c r="P43" s="126" cm="1">
        <f t="array" ref="P43">_xlfn.XLOOKUP(P$1,'PY1 Data(H)'!$A$1:$CZ$1,_xlfn.XLOOKUP($A43,'PY1 Data(H)'!$A$1:$A$288,'PY1 Data(H)'!$A$1:$CZ$288))</f>
        <v>0</v>
      </c>
      <c r="Q43" s="126" cm="1">
        <f t="array" ref="Q43">_xlfn.XLOOKUP(Q$1,'PY1 Data(H)'!$A$1:$CZ$1,_xlfn.XLOOKUP($A43,'PY1 Data(H)'!$A$1:$A$288,'PY1 Data(H)'!$A$1:$CZ$288))</f>
        <v>0</v>
      </c>
      <c r="R43" s="126" cm="1">
        <f t="array" ref="R43">_xlfn.XLOOKUP(R$1,'PY1 Data(H)'!$A$1:$CZ$1,_xlfn.XLOOKUP($A43,'PY1 Data(H)'!$A$1:$A$288,'PY1 Data(H)'!$A$1:$CZ$288))</f>
        <v>0</v>
      </c>
    </row>
    <row r="44" spans="1:18" x14ac:dyDescent="0.3">
      <c r="A44">
        <v>380</v>
      </c>
      <c r="D44" s="126" cm="1">
        <f t="array" ref="D44">_xlfn.XLOOKUP(D$1,'PY1 Data(H)'!$A$1:$CZ$1,_xlfn.XLOOKUP($A44,'PY1 Data(H)'!$A$1:$A$288,'PY1 Data(H)'!$A$1:$CZ$288))</f>
        <v>0</v>
      </c>
      <c r="E44" s="126" cm="1">
        <f t="array" ref="E44">_xlfn.XLOOKUP(E$1,'PY1 Data(H)'!$A$1:$CZ$1,_xlfn.XLOOKUP($A44,'PY1 Data(H)'!$A$1:$A$288,'PY1 Data(H)'!$A$1:$CZ$288))</f>
        <v>0</v>
      </c>
      <c r="F44" s="126" cm="1">
        <f t="array" ref="F44">_xlfn.XLOOKUP(F$1,'PY1 Data(H)'!$A$1:$CZ$1,_xlfn.XLOOKUP($A44,'PY1 Data(H)'!$A$1:$A$288,'PY1 Data(H)'!$A$1:$CZ$288))</f>
        <v>0</v>
      </c>
      <c r="G44" s="126" cm="1">
        <f t="array" ref="G44">_xlfn.XLOOKUP(G$1,'PY1 Data(H)'!$A$1:$CZ$1,_xlfn.XLOOKUP($A44,'PY1 Data(H)'!$A$1:$A$288,'PY1 Data(H)'!$A$1:$CZ$288))</f>
        <v>0</v>
      </c>
      <c r="H44" s="126" cm="1">
        <f t="array" ref="H44">_xlfn.XLOOKUP(H$1,'PY1 Data(H)'!$A$1:$CZ$1,_xlfn.XLOOKUP($A44,'PY1 Data(H)'!$A$1:$A$288,'PY1 Data(H)'!$A$1:$CZ$288))</f>
        <v>0</v>
      </c>
      <c r="I44" s="126" cm="1">
        <f t="array" ref="I44">_xlfn.XLOOKUP(I$1,'PY1 Data(H)'!$A$1:$CZ$1,_xlfn.XLOOKUP($A44,'PY1 Data(H)'!$A$1:$A$288,'PY1 Data(H)'!$A$1:$CZ$288))</f>
        <v>0</v>
      </c>
      <c r="J44" s="126" cm="1">
        <f t="array" ref="J44">_xlfn.XLOOKUP(J$1,'PY1 Data(H)'!$A$1:$CZ$1,_xlfn.XLOOKUP($A44,'PY1 Data(H)'!$A$1:$A$288,'PY1 Data(H)'!$A$1:$CZ$288))</f>
        <v>0</v>
      </c>
      <c r="K44" s="126" cm="1">
        <f t="array" ref="K44">_xlfn.XLOOKUP(K$1,'PY1 Data(H)'!$A$1:$CZ$1,_xlfn.XLOOKUP($A44,'PY1 Data(H)'!$A$1:$A$288,'PY1 Data(H)'!$A$1:$CZ$288))</f>
        <v>0</v>
      </c>
      <c r="L44" s="126" cm="1">
        <f t="array" ref="L44">_xlfn.XLOOKUP(L$1,'PY1 Data(H)'!$A$1:$CZ$1,_xlfn.XLOOKUP($A44,'PY1 Data(H)'!$A$1:$A$288,'PY1 Data(H)'!$A$1:$CZ$288))</f>
        <v>0</v>
      </c>
      <c r="M44" s="126" cm="1">
        <f t="array" ref="M44">_xlfn.XLOOKUP(M$1,'PY1 Data(H)'!$A$1:$CZ$1,_xlfn.XLOOKUP($A44,'PY1 Data(H)'!$A$1:$A$288,'PY1 Data(H)'!$A$1:$CZ$288))</f>
        <v>0</v>
      </c>
      <c r="N44" s="126" cm="1">
        <f t="array" ref="N44">_xlfn.XLOOKUP(N$1,'PY1 Data(H)'!$A$1:$CZ$1,_xlfn.XLOOKUP($A44,'PY1 Data(H)'!$A$1:$A$288,'PY1 Data(H)'!$A$1:$CZ$288))</f>
        <v>0</v>
      </c>
      <c r="O44" s="126" cm="1">
        <f t="array" ref="O44">_xlfn.XLOOKUP(O$1,'PY1 Data(H)'!$A$1:$CZ$1,_xlfn.XLOOKUP($A44,'PY1 Data(H)'!$A$1:$A$288,'PY1 Data(H)'!$A$1:$CZ$288))</f>
        <v>0</v>
      </c>
      <c r="P44" s="126" cm="1">
        <f t="array" ref="P44">_xlfn.XLOOKUP(P$1,'PY1 Data(H)'!$A$1:$CZ$1,_xlfn.XLOOKUP($A44,'PY1 Data(H)'!$A$1:$A$288,'PY1 Data(H)'!$A$1:$CZ$288))</f>
        <v>0</v>
      </c>
      <c r="Q44" s="126" cm="1">
        <f t="array" ref="Q44">_xlfn.XLOOKUP(Q$1,'PY1 Data(H)'!$A$1:$CZ$1,_xlfn.XLOOKUP($A44,'PY1 Data(H)'!$A$1:$A$288,'PY1 Data(H)'!$A$1:$CZ$288))</f>
        <v>0</v>
      </c>
      <c r="R44" s="126" cm="1">
        <f t="array" ref="R44">_xlfn.XLOOKUP(R$1,'PY1 Data(H)'!$A$1:$CZ$1,_xlfn.XLOOKUP($A44,'PY1 Data(H)'!$A$1:$A$288,'PY1 Data(H)'!$A$1:$CZ$288))</f>
        <v>0</v>
      </c>
    </row>
    <row r="45" spans="1:18" x14ac:dyDescent="0.3">
      <c r="A45">
        <v>391</v>
      </c>
      <c r="D45" s="126" cm="1">
        <f t="array" ref="D45">_xlfn.XLOOKUP(D$1,'PY1 Data(H)'!$A$1:$CZ$1,_xlfn.XLOOKUP($A45,'PY1 Data(H)'!$A$1:$A$288,'PY1 Data(H)'!$A$1:$CZ$288))</f>
        <v>0</v>
      </c>
      <c r="E45" s="126" cm="1">
        <f t="array" ref="E45">_xlfn.XLOOKUP(E$1,'PY1 Data(H)'!$A$1:$CZ$1,_xlfn.XLOOKUP($A45,'PY1 Data(H)'!$A$1:$A$288,'PY1 Data(H)'!$A$1:$CZ$288))</f>
        <v>40061</v>
      </c>
      <c r="F45" s="126" cm="1">
        <f t="array" ref="F45">_xlfn.XLOOKUP(F$1,'PY1 Data(H)'!$A$1:$CZ$1,_xlfn.XLOOKUP($A45,'PY1 Data(H)'!$A$1:$A$288,'PY1 Data(H)'!$A$1:$CZ$288))</f>
        <v>11875</v>
      </c>
      <c r="G45" s="126" cm="1">
        <f t="array" ref="G45">_xlfn.XLOOKUP(G$1,'PY1 Data(H)'!$A$1:$CZ$1,_xlfn.XLOOKUP($A45,'PY1 Data(H)'!$A$1:$A$288,'PY1 Data(H)'!$A$1:$CZ$288))</f>
        <v>3407</v>
      </c>
      <c r="H45" s="126" cm="1">
        <f t="array" ref="H45">_xlfn.XLOOKUP(H$1,'PY1 Data(H)'!$A$1:$CZ$1,_xlfn.XLOOKUP($A45,'PY1 Data(H)'!$A$1:$A$288,'PY1 Data(H)'!$A$1:$CZ$288))</f>
        <v>20745</v>
      </c>
      <c r="I45" s="126" cm="1">
        <f t="array" ref="I45">_xlfn.XLOOKUP(I$1,'PY1 Data(H)'!$A$1:$CZ$1,_xlfn.XLOOKUP($A45,'PY1 Data(H)'!$A$1:$A$288,'PY1 Data(H)'!$A$1:$CZ$288))</f>
        <v>2492583</v>
      </c>
      <c r="J45" s="126" cm="1">
        <f t="array" ref="J45">_xlfn.XLOOKUP(J$1,'PY1 Data(H)'!$A$1:$CZ$1,_xlfn.XLOOKUP($A45,'PY1 Data(H)'!$A$1:$A$288,'PY1 Data(H)'!$A$1:$CZ$288))</f>
        <v>75211</v>
      </c>
      <c r="K45" s="126" cm="1">
        <f t="array" ref="K45">_xlfn.XLOOKUP(K$1,'PY1 Data(H)'!$A$1:$CZ$1,_xlfn.XLOOKUP($A45,'PY1 Data(H)'!$A$1:$A$288,'PY1 Data(H)'!$A$1:$CZ$288))</f>
        <v>13939</v>
      </c>
      <c r="L45" s="126" cm="1">
        <f t="array" ref="L45">_xlfn.XLOOKUP(L$1,'PY1 Data(H)'!$A$1:$CZ$1,_xlfn.XLOOKUP($A45,'PY1 Data(H)'!$A$1:$A$288,'PY1 Data(H)'!$A$1:$CZ$288))</f>
        <v>297736</v>
      </c>
      <c r="M45" s="126" cm="1">
        <f t="array" ref="M45">_xlfn.XLOOKUP(M$1,'PY1 Data(H)'!$A$1:$CZ$1,_xlfn.XLOOKUP($A45,'PY1 Data(H)'!$A$1:$A$288,'PY1 Data(H)'!$A$1:$CZ$288))</f>
        <v>6959</v>
      </c>
      <c r="N45" s="126" cm="1">
        <f t="array" ref="N45">_xlfn.XLOOKUP(N$1,'PY1 Data(H)'!$A$1:$CZ$1,_xlfn.XLOOKUP($A45,'PY1 Data(H)'!$A$1:$A$288,'PY1 Data(H)'!$A$1:$CZ$288))</f>
        <v>44757</v>
      </c>
      <c r="O45" s="126" cm="1">
        <f t="array" ref="O45">_xlfn.XLOOKUP(O$1,'PY1 Data(H)'!$A$1:$CZ$1,_xlfn.XLOOKUP($A45,'PY1 Data(H)'!$A$1:$A$288,'PY1 Data(H)'!$A$1:$CZ$288))</f>
        <v>136706</v>
      </c>
      <c r="P45" s="126" cm="1">
        <f t="array" ref="P45">_xlfn.XLOOKUP(P$1,'PY1 Data(H)'!$A$1:$CZ$1,_xlfn.XLOOKUP($A45,'PY1 Data(H)'!$A$1:$A$288,'PY1 Data(H)'!$A$1:$CZ$288))</f>
        <v>27035</v>
      </c>
      <c r="Q45" s="126" cm="1">
        <f t="array" ref="Q45">_xlfn.XLOOKUP(Q$1,'PY1 Data(H)'!$A$1:$CZ$1,_xlfn.XLOOKUP($A45,'PY1 Data(H)'!$A$1:$A$288,'PY1 Data(H)'!$A$1:$CZ$288))</f>
        <v>0</v>
      </c>
      <c r="R45" s="126" cm="1">
        <f t="array" ref="R45">_xlfn.XLOOKUP(R$1,'PY1 Data(H)'!$A$1:$CZ$1,_xlfn.XLOOKUP($A45,'PY1 Data(H)'!$A$1:$A$288,'PY1 Data(H)'!$A$1:$CZ$288))</f>
        <v>18163</v>
      </c>
    </row>
    <row r="46" spans="1:18" x14ac:dyDescent="0.3">
      <c r="A46">
        <v>7</v>
      </c>
      <c r="D46" s="126" cm="1">
        <f t="array" ref="D46">_xlfn.XLOOKUP(D$1,'PY1 Data(H)'!$A$1:$CZ$1,_xlfn.XLOOKUP($A46,'PY1 Data(H)'!$A$1:$A$288,'PY1 Data(H)'!$A$1:$CZ$288))</f>
        <v>4421</v>
      </c>
      <c r="E46" s="126" cm="1">
        <f t="array" ref="E46">_xlfn.XLOOKUP(E$1,'PY1 Data(H)'!$A$1:$CZ$1,_xlfn.XLOOKUP($A46,'PY1 Data(H)'!$A$1:$A$288,'PY1 Data(H)'!$A$1:$CZ$288))</f>
        <v>0</v>
      </c>
      <c r="F46" s="126" cm="1">
        <f t="array" ref="F46">_xlfn.XLOOKUP(F$1,'PY1 Data(H)'!$A$1:$CZ$1,_xlfn.XLOOKUP($A46,'PY1 Data(H)'!$A$1:$A$288,'PY1 Data(H)'!$A$1:$CZ$288))</f>
        <v>0</v>
      </c>
      <c r="G46" s="126" cm="1">
        <f t="array" ref="G46">_xlfn.XLOOKUP(G$1,'PY1 Data(H)'!$A$1:$CZ$1,_xlfn.XLOOKUP($A46,'PY1 Data(H)'!$A$1:$A$288,'PY1 Data(H)'!$A$1:$CZ$288))</f>
        <v>0</v>
      </c>
      <c r="H46" s="126" cm="1">
        <f t="array" ref="H46">_xlfn.XLOOKUP(H$1,'PY1 Data(H)'!$A$1:$CZ$1,_xlfn.XLOOKUP($A46,'PY1 Data(H)'!$A$1:$A$288,'PY1 Data(H)'!$A$1:$CZ$288))</f>
        <v>0</v>
      </c>
      <c r="I46" s="126" cm="1">
        <f t="array" ref="I46">_xlfn.XLOOKUP(I$1,'PY1 Data(H)'!$A$1:$CZ$1,_xlfn.XLOOKUP($A46,'PY1 Data(H)'!$A$1:$A$288,'PY1 Data(H)'!$A$1:$CZ$288))</f>
        <v>102129</v>
      </c>
      <c r="J46" s="126" cm="1">
        <f t="array" ref="J46">_xlfn.XLOOKUP(J$1,'PY1 Data(H)'!$A$1:$CZ$1,_xlfn.XLOOKUP($A46,'PY1 Data(H)'!$A$1:$A$288,'PY1 Data(H)'!$A$1:$CZ$288))</f>
        <v>73408</v>
      </c>
      <c r="K46" s="126" cm="1">
        <f t="array" ref="K46">_xlfn.XLOOKUP(K$1,'PY1 Data(H)'!$A$1:$CZ$1,_xlfn.XLOOKUP($A46,'PY1 Data(H)'!$A$1:$A$288,'PY1 Data(H)'!$A$1:$CZ$288))</f>
        <v>12604</v>
      </c>
      <c r="L46" s="126" cm="1">
        <f t="array" ref="L46">_xlfn.XLOOKUP(L$1,'PY1 Data(H)'!$A$1:$CZ$1,_xlfn.XLOOKUP($A46,'PY1 Data(H)'!$A$1:$A$288,'PY1 Data(H)'!$A$1:$CZ$288))</f>
        <v>48258</v>
      </c>
      <c r="M46" s="126" cm="1">
        <f t="array" ref="M46">_xlfn.XLOOKUP(M$1,'PY1 Data(H)'!$A$1:$CZ$1,_xlfn.XLOOKUP($A46,'PY1 Data(H)'!$A$1:$A$288,'PY1 Data(H)'!$A$1:$CZ$288))</f>
        <v>0</v>
      </c>
      <c r="N46" s="126" cm="1">
        <f t="array" ref="N46">_xlfn.XLOOKUP(N$1,'PY1 Data(H)'!$A$1:$CZ$1,_xlfn.XLOOKUP($A46,'PY1 Data(H)'!$A$1:$A$288,'PY1 Data(H)'!$A$1:$CZ$288))</f>
        <v>0</v>
      </c>
      <c r="O46" s="126" cm="1">
        <f t="array" ref="O46">_xlfn.XLOOKUP(O$1,'PY1 Data(H)'!$A$1:$CZ$1,_xlfn.XLOOKUP($A46,'PY1 Data(H)'!$A$1:$A$288,'PY1 Data(H)'!$A$1:$CZ$288))</f>
        <v>0</v>
      </c>
      <c r="P46" s="126" cm="1">
        <f t="array" ref="P46">_xlfn.XLOOKUP(P$1,'PY1 Data(H)'!$A$1:$CZ$1,_xlfn.XLOOKUP($A46,'PY1 Data(H)'!$A$1:$A$288,'PY1 Data(H)'!$A$1:$CZ$288))</f>
        <v>0</v>
      </c>
      <c r="Q46" s="126" cm="1">
        <f t="array" ref="Q46">_xlfn.XLOOKUP(Q$1,'PY1 Data(H)'!$A$1:$CZ$1,_xlfn.XLOOKUP($A46,'PY1 Data(H)'!$A$1:$A$288,'PY1 Data(H)'!$A$1:$CZ$288))</f>
        <v>0</v>
      </c>
      <c r="R46" s="126" cm="1">
        <f t="array" ref="R46">_xlfn.XLOOKUP(R$1,'PY1 Data(H)'!$A$1:$CZ$1,_xlfn.XLOOKUP($A46,'PY1 Data(H)'!$A$1:$A$288,'PY1 Data(H)'!$A$1:$CZ$288))</f>
        <v>9432</v>
      </c>
    </row>
    <row r="47" spans="1:18" x14ac:dyDescent="0.3">
      <c r="A47">
        <v>645</v>
      </c>
      <c r="D47" s="126" cm="1">
        <f t="array" ref="D47">_xlfn.XLOOKUP(D$1,'PY1 Data(H)'!$A$1:$CZ$1,_xlfn.XLOOKUP($A47,'PY1 Data(H)'!$A$1:$A$288,'PY1 Data(H)'!$A$1:$CZ$288))</f>
        <v>1638019</v>
      </c>
      <c r="E47" s="126" cm="1">
        <f t="array" ref="E47">_xlfn.XLOOKUP(E$1,'PY1 Data(H)'!$A$1:$CZ$1,_xlfn.XLOOKUP($A47,'PY1 Data(H)'!$A$1:$A$288,'PY1 Data(H)'!$A$1:$CZ$288))</f>
        <v>0</v>
      </c>
      <c r="F47" s="126" cm="1">
        <f t="array" ref="F47">_xlfn.XLOOKUP(F$1,'PY1 Data(H)'!$A$1:$CZ$1,_xlfn.XLOOKUP($A47,'PY1 Data(H)'!$A$1:$A$288,'PY1 Data(H)'!$A$1:$CZ$288))</f>
        <v>1385997</v>
      </c>
      <c r="G47" s="126" cm="1">
        <f t="array" ref="G47">_xlfn.XLOOKUP(G$1,'PY1 Data(H)'!$A$1:$CZ$1,_xlfn.XLOOKUP($A47,'PY1 Data(H)'!$A$1:$A$288,'PY1 Data(H)'!$A$1:$CZ$288))</f>
        <v>0</v>
      </c>
      <c r="H47" s="126" cm="1">
        <f t="array" ref="H47">_xlfn.XLOOKUP(H$1,'PY1 Data(H)'!$A$1:$CZ$1,_xlfn.XLOOKUP($A47,'PY1 Data(H)'!$A$1:$A$288,'PY1 Data(H)'!$A$1:$CZ$288))</f>
        <v>0</v>
      </c>
      <c r="I47" s="126" cm="1">
        <f t="array" ref="I47">_xlfn.XLOOKUP(I$1,'PY1 Data(H)'!$A$1:$CZ$1,_xlfn.XLOOKUP($A47,'PY1 Data(H)'!$A$1:$A$288,'PY1 Data(H)'!$A$1:$CZ$288))</f>
        <v>0</v>
      </c>
      <c r="J47" s="126" cm="1">
        <f t="array" ref="J47">_xlfn.XLOOKUP(J$1,'PY1 Data(H)'!$A$1:$CZ$1,_xlfn.XLOOKUP($A47,'PY1 Data(H)'!$A$1:$A$288,'PY1 Data(H)'!$A$1:$CZ$288))</f>
        <v>362405</v>
      </c>
      <c r="K47" s="126" cm="1">
        <f t="array" ref="K47">_xlfn.XLOOKUP(K$1,'PY1 Data(H)'!$A$1:$CZ$1,_xlfn.XLOOKUP($A47,'PY1 Data(H)'!$A$1:$A$288,'PY1 Data(H)'!$A$1:$CZ$288))</f>
        <v>0</v>
      </c>
      <c r="L47" s="126" cm="1">
        <f t="array" ref="L47">_xlfn.XLOOKUP(L$1,'PY1 Data(H)'!$A$1:$CZ$1,_xlfn.XLOOKUP($A47,'PY1 Data(H)'!$A$1:$A$288,'PY1 Data(H)'!$A$1:$CZ$288))</f>
        <v>310712</v>
      </c>
      <c r="M47" s="126" cm="1">
        <f t="array" ref="M47">_xlfn.XLOOKUP(M$1,'PY1 Data(H)'!$A$1:$CZ$1,_xlfn.XLOOKUP($A47,'PY1 Data(H)'!$A$1:$A$288,'PY1 Data(H)'!$A$1:$CZ$288))</f>
        <v>98204</v>
      </c>
      <c r="N47" s="126" cm="1">
        <f t="array" ref="N47">_xlfn.XLOOKUP(N$1,'PY1 Data(H)'!$A$1:$CZ$1,_xlfn.XLOOKUP($A47,'PY1 Data(H)'!$A$1:$A$288,'PY1 Data(H)'!$A$1:$CZ$288))</f>
        <v>538980</v>
      </c>
      <c r="O47" s="126" cm="1">
        <f t="array" ref="O47">_xlfn.XLOOKUP(O$1,'PY1 Data(H)'!$A$1:$CZ$1,_xlfn.XLOOKUP($A47,'PY1 Data(H)'!$A$1:$A$288,'PY1 Data(H)'!$A$1:$CZ$288))</f>
        <v>245521</v>
      </c>
      <c r="P47" s="126" cm="1">
        <f t="array" ref="P47">_xlfn.XLOOKUP(P$1,'PY1 Data(H)'!$A$1:$CZ$1,_xlfn.XLOOKUP($A47,'PY1 Data(H)'!$A$1:$A$288,'PY1 Data(H)'!$A$1:$CZ$288))</f>
        <v>42256</v>
      </c>
      <c r="Q47" s="126" cm="1">
        <f t="array" ref="Q47">_xlfn.XLOOKUP(Q$1,'PY1 Data(H)'!$A$1:$CZ$1,_xlfn.XLOOKUP($A47,'PY1 Data(H)'!$A$1:$A$288,'PY1 Data(H)'!$A$1:$CZ$288))</f>
        <v>27580</v>
      </c>
      <c r="R47" s="126" cm="1">
        <f t="array" ref="R47">_xlfn.XLOOKUP(R$1,'PY1 Data(H)'!$A$1:$CZ$1,_xlfn.XLOOKUP($A47,'PY1 Data(H)'!$A$1:$A$288,'PY1 Data(H)'!$A$1:$CZ$288))</f>
        <v>187694</v>
      </c>
    </row>
    <row r="48" spans="1:18" x14ac:dyDescent="0.3">
      <c r="A48">
        <v>646</v>
      </c>
      <c r="D48" s="126" cm="1">
        <f t="array" ref="D48">_xlfn.XLOOKUP(D$1,'PY1 Data(H)'!$A$1:$CZ$1,_xlfn.XLOOKUP($A48,'PY1 Data(H)'!$A$1:$A$288,'PY1 Data(H)'!$A$1:$CZ$288))</f>
        <v>132466</v>
      </c>
      <c r="E48" s="126" cm="1">
        <f t="array" ref="E48">_xlfn.XLOOKUP(E$1,'PY1 Data(H)'!$A$1:$CZ$1,_xlfn.XLOOKUP($A48,'PY1 Data(H)'!$A$1:$A$288,'PY1 Data(H)'!$A$1:$CZ$288))</f>
        <v>1043215</v>
      </c>
      <c r="F48" s="126" cm="1">
        <f t="array" ref="F48">_xlfn.XLOOKUP(F$1,'PY1 Data(H)'!$A$1:$CZ$1,_xlfn.XLOOKUP($A48,'PY1 Data(H)'!$A$1:$A$288,'PY1 Data(H)'!$A$1:$CZ$288))</f>
        <v>136425</v>
      </c>
      <c r="G48" s="126" cm="1">
        <f t="array" ref="G48">_xlfn.XLOOKUP(G$1,'PY1 Data(H)'!$A$1:$CZ$1,_xlfn.XLOOKUP($A48,'PY1 Data(H)'!$A$1:$A$288,'PY1 Data(H)'!$A$1:$CZ$288))</f>
        <v>735399</v>
      </c>
      <c r="H48" s="126" cm="1">
        <f t="array" ref="H48">_xlfn.XLOOKUP(H$1,'PY1 Data(H)'!$A$1:$CZ$1,_xlfn.XLOOKUP($A48,'PY1 Data(H)'!$A$1:$A$288,'PY1 Data(H)'!$A$1:$CZ$288))</f>
        <v>848226</v>
      </c>
      <c r="I48" s="126" cm="1">
        <f t="array" ref="I48">_xlfn.XLOOKUP(I$1,'PY1 Data(H)'!$A$1:$CZ$1,_xlfn.XLOOKUP($A48,'PY1 Data(H)'!$A$1:$A$288,'PY1 Data(H)'!$A$1:$CZ$288))</f>
        <v>3781510</v>
      </c>
      <c r="J48" s="126" cm="1">
        <f t="array" ref="J48">_xlfn.XLOOKUP(J$1,'PY1 Data(H)'!$A$1:$CZ$1,_xlfn.XLOOKUP($A48,'PY1 Data(H)'!$A$1:$A$288,'PY1 Data(H)'!$A$1:$CZ$288))</f>
        <v>1097287</v>
      </c>
      <c r="K48" s="126" cm="1">
        <f t="array" ref="K48">_xlfn.XLOOKUP(K$1,'PY1 Data(H)'!$A$1:$CZ$1,_xlfn.XLOOKUP($A48,'PY1 Data(H)'!$A$1:$A$288,'PY1 Data(H)'!$A$1:$CZ$288))</f>
        <v>89426</v>
      </c>
      <c r="L48" s="126" cm="1">
        <f t="array" ref="L48">_xlfn.XLOOKUP(L$1,'PY1 Data(H)'!$A$1:$CZ$1,_xlfn.XLOOKUP($A48,'PY1 Data(H)'!$A$1:$A$288,'PY1 Data(H)'!$A$1:$CZ$288))</f>
        <v>1116221</v>
      </c>
      <c r="M48" s="126" cm="1">
        <f t="array" ref="M48">_xlfn.XLOOKUP(M$1,'PY1 Data(H)'!$A$1:$CZ$1,_xlfn.XLOOKUP($A48,'PY1 Data(H)'!$A$1:$A$288,'PY1 Data(H)'!$A$1:$CZ$288))</f>
        <v>65452</v>
      </c>
      <c r="N48" s="126" cm="1">
        <f t="array" ref="N48">_xlfn.XLOOKUP(N$1,'PY1 Data(H)'!$A$1:$CZ$1,_xlfn.XLOOKUP($A48,'PY1 Data(H)'!$A$1:$A$288,'PY1 Data(H)'!$A$1:$CZ$288))</f>
        <v>13140</v>
      </c>
      <c r="O48" s="126" cm="1">
        <f t="array" ref="O48">_xlfn.XLOOKUP(O$1,'PY1 Data(H)'!$A$1:$CZ$1,_xlfn.XLOOKUP($A48,'PY1 Data(H)'!$A$1:$A$288,'PY1 Data(H)'!$A$1:$CZ$288))</f>
        <v>830300</v>
      </c>
      <c r="P48" s="126" cm="1">
        <f t="array" ref="P48">_xlfn.XLOOKUP(P$1,'PY1 Data(H)'!$A$1:$CZ$1,_xlfn.XLOOKUP($A48,'PY1 Data(H)'!$A$1:$A$288,'PY1 Data(H)'!$A$1:$CZ$288))</f>
        <v>285531</v>
      </c>
      <c r="Q48" s="126" cm="1">
        <f t="array" ref="Q48">_xlfn.XLOOKUP(Q$1,'PY1 Data(H)'!$A$1:$CZ$1,_xlfn.XLOOKUP($A48,'PY1 Data(H)'!$A$1:$A$288,'PY1 Data(H)'!$A$1:$CZ$288))</f>
        <v>571007</v>
      </c>
      <c r="R48" s="126" cm="1">
        <f t="array" ref="R48">_xlfn.XLOOKUP(R$1,'PY1 Data(H)'!$A$1:$CZ$1,_xlfn.XLOOKUP($A48,'PY1 Data(H)'!$A$1:$A$288,'PY1 Data(H)'!$A$1:$CZ$288))</f>
        <v>141878</v>
      </c>
    </row>
    <row r="49" spans="1:18" x14ac:dyDescent="0.3">
      <c r="A49">
        <v>9</v>
      </c>
      <c r="D49" s="126" cm="1">
        <f t="array" ref="D49">_xlfn.XLOOKUP(D$1,'PY1 Data(H)'!$A$1:$CZ$1,_xlfn.XLOOKUP($A49,'PY1 Data(H)'!$A$1:$A$288,'PY1 Data(H)'!$A$1:$CZ$288))</f>
        <v>1878494</v>
      </c>
      <c r="E49" s="126" cm="1">
        <f t="array" ref="E49">_xlfn.XLOOKUP(E$1,'PY1 Data(H)'!$A$1:$CZ$1,_xlfn.XLOOKUP($A49,'PY1 Data(H)'!$A$1:$A$288,'PY1 Data(H)'!$A$1:$CZ$288))</f>
        <v>1109733</v>
      </c>
      <c r="F49" s="126" cm="1">
        <f t="array" ref="F49">_xlfn.XLOOKUP(F$1,'PY1 Data(H)'!$A$1:$CZ$1,_xlfn.XLOOKUP($A49,'PY1 Data(H)'!$A$1:$A$288,'PY1 Data(H)'!$A$1:$CZ$288))</f>
        <v>1534297</v>
      </c>
      <c r="G49" s="126" cm="1">
        <f t="array" ref="G49">_xlfn.XLOOKUP(G$1,'PY1 Data(H)'!$A$1:$CZ$1,_xlfn.XLOOKUP($A49,'PY1 Data(H)'!$A$1:$A$288,'PY1 Data(H)'!$A$1:$CZ$288))</f>
        <v>738806</v>
      </c>
      <c r="H49" s="126" cm="1">
        <f t="array" ref="H49">_xlfn.XLOOKUP(H$1,'PY1 Data(H)'!$A$1:$CZ$1,_xlfn.XLOOKUP($A49,'PY1 Data(H)'!$A$1:$A$288,'PY1 Data(H)'!$A$1:$CZ$288))</f>
        <v>982154</v>
      </c>
      <c r="I49" s="126" cm="1">
        <f t="array" ref="I49">_xlfn.XLOOKUP(I$1,'PY1 Data(H)'!$A$1:$CZ$1,_xlfn.XLOOKUP($A49,'PY1 Data(H)'!$A$1:$A$288,'PY1 Data(H)'!$A$1:$CZ$288))</f>
        <v>6376222</v>
      </c>
      <c r="J49" s="126" cm="1">
        <f t="array" ref="J49">_xlfn.XLOOKUP(J$1,'PY1 Data(H)'!$A$1:$CZ$1,_xlfn.XLOOKUP($A49,'PY1 Data(H)'!$A$1:$A$288,'PY1 Data(H)'!$A$1:$CZ$288))</f>
        <v>1741689</v>
      </c>
      <c r="K49" s="126" cm="1">
        <f t="array" ref="K49">_xlfn.XLOOKUP(K$1,'PY1 Data(H)'!$A$1:$CZ$1,_xlfn.XLOOKUP($A49,'PY1 Data(H)'!$A$1:$A$288,'PY1 Data(H)'!$A$1:$CZ$288))</f>
        <v>165585</v>
      </c>
      <c r="L49" s="126" cm="1">
        <f t="array" ref="L49">_xlfn.XLOOKUP(L$1,'PY1 Data(H)'!$A$1:$CZ$1,_xlfn.XLOOKUP($A49,'PY1 Data(H)'!$A$1:$A$288,'PY1 Data(H)'!$A$1:$CZ$288))</f>
        <v>2104712</v>
      </c>
      <c r="M49" s="126" cm="1">
        <f t="array" ref="M49">_xlfn.XLOOKUP(M$1,'PY1 Data(H)'!$A$1:$CZ$1,_xlfn.XLOOKUP($A49,'PY1 Data(H)'!$A$1:$A$288,'PY1 Data(H)'!$A$1:$CZ$288))</f>
        <v>1379157</v>
      </c>
      <c r="N49" s="126" cm="1">
        <f t="array" ref="N49">_xlfn.XLOOKUP(N$1,'PY1 Data(H)'!$A$1:$CZ$1,_xlfn.XLOOKUP($A49,'PY1 Data(H)'!$A$1:$A$288,'PY1 Data(H)'!$A$1:$CZ$288))</f>
        <v>1592811</v>
      </c>
      <c r="O49" s="126" cm="1">
        <f t="array" ref="O49">_xlfn.XLOOKUP(O$1,'PY1 Data(H)'!$A$1:$CZ$1,_xlfn.XLOOKUP($A49,'PY1 Data(H)'!$A$1:$A$288,'PY1 Data(H)'!$A$1:$CZ$288))</f>
        <v>1238353</v>
      </c>
      <c r="P49" s="126" cm="1">
        <f t="array" ref="P49">_xlfn.XLOOKUP(P$1,'PY1 Data(H)'!$A$1:$CZ$1,_xlfn.XLOOKUP($A49,'PY1 Data(H)'!$A$1:$A$288,'PY1 Data(H)'!$A$1:$CZ$288))</f>
        <v>544190</v>
      </c>
      <c r="Q49" s="126" cm="1">
        <f t="array" ref="Q49">_xlfn.XLOOKUP(Q$1,'PY1 Data(H)'!$A$1:$CZ$1,_xlfn.XLOOKUP($A49,'PY1 Data(H)'!$A$1:$A$288,'PY1 Data(H)'!$A$1:$CZ$288))</f>
        <v>778621</v>
      </c>
      <c r="R49" s="126" cm="1">
        <f t="array" ref="R49">_xlfn.XLOOKUP(R$1,'PY1 Data(H)'!$A$1:$CZ$1,_xlfn.XLOOKUP($A49,'PY1 Data(H)'!$A$1:$A$288,'PY1 Data(H)'!$A$1:$CZ$288))</f>
        <v>384994</v>
      </c>
    </row>
    <row r="50" spans="1:18" x14ac:dyDescent="0.3">
      <c r="A50">
        <v>1052</v>
      </c>
      <c r="D50" s="126" t="e" cm="1">
        <f t="array" ref="D50">_xlfn.XLOOKUP(D$1,'PY1 Data(H)'!$A$1:$CZ$1,_xlfn.XLOOKUP($A50,'PY1 Data(H)'!$A$1:$A$288,'PY1 Data(H)'!$A$1:$CZ$288))</f>
        <v>#N/A</v>
      </c>
      <c r="E50" s="126" t="e" cm="1">
        <f t="array" ref="E50">_xlfn.XLOOKUP(E$1,'PY1 Data(H)'!$A$1:$CZ$1,_xlfn.XLOOKUP($A50,'PY1 Data(H)'!$A$1:$A$288,'PY1 Data(H)'!$A$1:$CZ$288))</f>
        <v>#N/A</v>
      </c>
      <c r="F50" s="126" t="e" cm="1">
        <f t="array" ref="F50">_xlfn.XLOOKUP(F$1,'PY1 Data(H)'!$A$1:$CZ$1,_xlfn.XLOOKUP($A50,'PY1 Data(H)'!$A$1:$A$288,'PY1 Data(H)'!$A$1:$CZ$288))</f>
        <v>#N/A</v>
      </c>
      <c r="G50" s="126" t="e" cm="1">
        <f t="array" ref="G50">_xlfn.XLOOKUP(G$1,'PY1 Data(H)'!$A$1:$CZ$1,_xlfn.XLOOKUP($A50,'PY1 Data(H)'!$A$1:$A$288,'PY1 Data(H)'!$A$1:$CZ$288))</f>
        <v>#N/A</v>
      </c>
      <c r="H50" s="126" t="e" cm="1">
        <f t="array" ref="H50">_xlfn.XLOOKUP(H$1,'PY1 Data(H)'!$A$1:$CZ$1,_xlfn.XLOOKUP($A50,'PY1 Data(H)'!$A$1:$A$288,'PY1 Data(H)'!$A$1:$CZ$288))</f>
        <v>#N/A</v>
      </c>
      <c r="I50" s="126" t="e" cm="1">
        <f t="array" ref="I50">_xlfn.XLOOKUP(I$1,'PY1 Data(H)'!$A$1:$CZ$1,_xlfn.XLOOKUP($A50,'PY1 Data(H)'!$A$1:$A$288,'PY1 Data(H)'!$A$1:$CZ$288))</f>
        <v>#N/A</v>
      </c>
      <c r="J50" s="126" t="e" cm="1">
        <f t="array" ref="J50">_xlfn.XLOOKUP(J$1,'PY1 Data(H)'!$A$1:$CZ$1,_xlfn.XLOOKUP($A50,'PY1 Data(H)'!$A$1:$A$288,'PY1 Data(H)'!$A$1:$CZ$288))</f>
        <v>#N/A</v>
      </c>
      <c r="K50" s="126" t="e" cm="1">
        <f t="array" ref="K50">_xlfn.XLOOKUP(K$1,'PY1 Data(H)'!$A$1:$CZ$1,_xlfn.XLOOKUP($A50,'PY1 Data(H)'!$A$1:$A$288,'PY1 Data(H)'!$A$1:$CZ$288))</f>
        <v>#N/A</v>
      </c>
      <c r="L50" s="126" t="e" cm="1">
        <f t="array" ref="L50">_xlfn.XLOOKUP(L$1,'PY1 Data(H)'!$A$1:$CZ$1,_xlfn.XLOOKUP($A50,'PY1 Data(H)'!$A$1:$A$288,'PY1 Data(H)'!$A$1:$CZ$288))</f>
        <v>#N/A</v>
      </c>
      <c r="M50" s="126" t="e" cm="1">
        <f t="array" ref="M50">_xlfn.XLOOKUP(M$1,'PY1 Data(H)'!$A$1:$CZ$1,_xlfn.XLOOKUP($A50,'PY1 Data(H)'!$A$1:$A$288,'PY1 Data(H)'!$A$1:$CZ$288))</f>
        <v>#N/A</v>
      </c>
      <c r="N50" s="126" t="e" cm="1">
        <f t="array" ref="N50">_xlfn.XLOOKUP(N$1,'PY1 Data(H)'!$A$1:$CZ$1,_xlfn.XLOOKUP($A50,'PY1 Data(H)'!$A$1:$A$288,'PY1 Data(H)'!$A$1:$CZ$288))</f>
        <v>#N/A</v>
      </c>
      <c r="O50" s="126" t="e" cm="1">
        <f t="array" ref="O50">_xlfn.XLOOKUP(O$1,'PY1 Data(H)'!$A$1:$CZ$1,_xlfn.XLOOKUP($A50,'PY1 Data(H)'!$A$1:$A$288,'PY1 Data(H)'!$A$1:$CZ$288))</f>
        <v>#N/A</v>
      </c>
      <c r="P50" s="126" t="e" cm="1">
        <f t="array" ref="P50">_xlfn.XLOOKUP(P$1,'PY1 Data(H)'!$A$1:$CZ$1,_xlfn.XLOOKUP($A50,'PY1 Data(H)'!$A$1:$A$288,'PY1 Data(H)'!$A$1:$CZ$288))</f>
        <v>#N/A</v>
      </c>
      <c r="Q50" s="126" t="e" cm="1">
        <f t="array" ref="Q50">_xlfn.XLOOKUP(Q$1,'PY1 Data(H)'!$A$1:$CZ$1,_xlfn.XLOOKUP($A50,'PY1 Data(H)'!$A$1:$A$288,'PY1 Data(H)'!$A$1:$CZ$288))</f>
        <v>#N/A</v>
      </c>
      <c r="R50" s="126" t="e" cm="1">
        <f t="array" ref="R50">_xlfn.XLOOKUP(R$1,'PY1 Data(H)'!$A$1:$CZ$1,_xlfn.XLOOKUP($A50,'PY1 Data(H)'!$A$1:$A$288,'PY1 Data(H)'!$A$1:$CZ$288))</f>
        <v>#N/A</v>
      </c>
    </row>
    <row r="51" spans="1:18" x14ac:dyDescent="0.3">
      <c r="D51" s="126" t="e" cm="1">
        <f t="array" ref="D51">_xlfn.XLOOKUP(D$1,'PY1 Data(H)'!$A$1:$CZ$1,_xlfn.XLOOKUP($A51,'PY1 Data(H)'!$A$1:$A$288,'PY1 Data(H)'!$A$1:$CZ$288))</f>
        <v>#N/A</v>
      </c>
      <c r="E51" s="126" t="e" cm="1">
        <f t="array" ref="E51">_xlfn.XLOOKUP(E$1,'PY1 Data(H)'!$A$1:$CZ$1,_xlfn.XLOOKUP($A51,'PY1 Data(H)'!$A$1:$A$288,'PY1 Data(H)'!$A$1:$CZ$288))</f>
        <v>#N/A</v>
      </c>
      <c r="F51" s="126" t="e" cm="1">
        <f t="array" ref="F51">_xlfn.XLOOKUP(F$1,'PY1 Data(H)'!$A$1:$CZ$1,_xlfn.XLOOKUP($A51,'PY1 Data(H)'!$A$1:$A$288,'PY1 Data(H)'!$A$1:$CZ$288))</f>
        <v>#N/A</v>
      </c>
      <c r="G51" s="126" t="e" cm="1">
        <f t="array" ref="G51">_xlfn.XLOOKUP(G$1,'PY1 Data(H)'!$A$1:$CZ$1,_xlfn.XLOOKUP($A51,'PY1 Data(H)'!$A$1:$A$288,'PY1 Data(H)'!$A$1:$CZ$288))</f>
        <v>#N/A</v>
      </c>
      <c r="H51" s="126" t="e" cm="1">
        <f t="array" ref="H51">_xlfn.XLOOKUP(H$1,'PY1 Data(H)'!$A$1:$CZ$1,_xlfn.XLOOKUP($A51,'PY1 Data(H)'!$A$1:$A$288,'PY1 Data(H)'!$A$1:$CZ$288))</f>
        <v>#N/A</v>
      </c>
      <c r="I51" s="126" t="e" cm="1">
        <f t="array" ref="I51">_xlfn.XLOOKUP(I$1,'PY1 Data(H)'!$A$1:$CZ$1,_xlfn.XLOOKUP($A51,'PY1 Data(H)'!$A$1:$A$288,'PY1 Data(H)'!$A$1:$CZ$288))</f>
        <v>#N/A</v>
      </c>
      <c r="J51" s="126" t="e" cm="1">
        <f t="array" ref="J51">_xlfn.XLOOKUP(J$1,'PY1 Data(H)'!$A$1:$CZ$1,_xlfn.XLOOKUP($A51,'PY1 Data(H)'!$A$1:$A$288,'PY1 Data(H)'!$A$1:$CZ$288))</f>
        <v>#N/A</v>
      </c>
      <c r="K51" s="126" t="e" cm="1">
        <f t="array" ref="K51">_xlfn.XLOOKUP(K$1,'PY1 Data(H)'!$A$1:$CZ$1,_xlfn.XLOOKUP($A51,'PY1 Data(H)'!$A$1:$A$288,'PY1 Data(H)'!$A$1:$CZ$288))</f>
        <v>#N/A</v>
      </c>
      <c r="L51" s="126" t="e" cm="1">
        <f t="array" ref="L51">_xlfn.XLOOKUP(L$1,'PY1 Data(H)'!$A$1:$CZ$1,_xlfn.XLOOKUP($A51,'PY1 Data(H)'!$A$1:$A$288,'PY1 Data(H)'!$A$1:$CZ$288))</f>
        <v>#N/A</v>
      </c>
      <c r="M51" s="126" t="e" cm="1">
        <f t="array" ref="M51">_xlfn.XLOOKUP(M$1,'PY1 Data(H)'!$A$1:$CZ$1,_xlfn.XLOOKUP($A51,'PY1 Data(H)'!$A$1:$A$288,'PY1 Data(H)'!$A$1:$CZ$288))</f>
        <v>#N/A</v>
      </c>
      <c r="N51" s="126" t="e" cm="1">
        <f t="array" ref="N51">_xlfn.XLOOKUP(N$1,'PY1 Data(H)'!$A$1:$CZ$1,_xlfn.XLOOKUP($A51,'PY1 Data(H)'!$A$1:$A$288,'PY1 Data(H)'!$A$1:$CZ$288))</f>
        <v>#N/A</v>
      </c>
      <c r="O51" s="126" t="e" cm="1">
        <f t="array" ref="O51">_xlfn.XLOOKUP(O$1,'PY1 Data(H)'!$A$1:$CZ$1,_xlfn.XLOOKUP($A51,'PY1 Data(H)'!$A$1:$A$288,'PY1 Data(H)'!$A$1:$CZ$288))</f>
        <v>#N/A</v>
      </c>
      <c r="P51" s="126" t="e" cm="1">
        <f t="array" ref="P51">_xlfn.XLOOKUP(P$1,'PY1 Data(H)'!$A$1:$CZ$1,_xlfn.XLOOKUP($A51,'PY1 Data(H)'!$A$1:$A$288,'PY1 Data(H)'!$A$1:$CZ$288))</f>
        <v>#N/A</v>
      </c>
      <c r="Q51" s="126" t="e" cm="1">
        <f t="array" ref="Q51">_xlfn.XLOOKUP(Q$1,'PY1 Data(H)'!$A$1:$CZ$1,_xlfn.XLOOKUP($A51,'PY1 Data(H)'!$A$1:$A$288,'PY1 Data(H)'!$A$1:$CZ$288))</f>
        <v>#N/A</v>
      </c>
      <c r="R51" s="126" t="e" cm="1">
        <f t="array" ref="R51">_xlfn.XLOOKUP(R$1,'PY1 Data(H)'!$A$1:$CZ$1,_xlfn.XLOOKUP($A51,'PY1 Data(H)'!$A$1:$A$288,'PY1 Data(H)'!$A$1:$CZ$288))</f>
        <v>#N/A</v>
      </c>
    </row>
    <row r="52" spans="1:18" x14ac:dyDescent="0.3">
      <c r="A52">
        <v>16</v>
      </c>
      <c r="D52" s="126" cm="1">
        <f t="array" ref="D52">_xlfn.XLOOKUP(D$1,'PY1 Data(H)'!$A$1:$CZ$1,_xlfn.XLOOKUP($A52,'PY1 Data(H)'!$A$1:$A$288,'PY1 Data(H)'!$A$1:$CZ$288))</f>
        <v>1245200</v>
      </c>
      <c r="E52" s="126" cm="1">
        <f t="array" ref="E52">_xlfn.XLOOKUP(E$1,'PY1 Data(H)'!$A$1:$CZ$1,_xlfn.XLOOKUP($A52,'PY1 Data(H)'!$A$1:$A$288,'PY1 Data(H)'!$A$1:$CZ$288))</f>
        <v>2470876</v>
      </c>
      <c r="F52" s="126" cm="1">
        <f t="array" ref="F52">_xlfn.XLOOKUP(F$1,'PY1 Data(H)'!$A$1:$CZ$1,_xlfn.XLOOKUP($A52,'PY1 Data(H)'!$A$1:$A$288,'PY1 Data(H)'!$A$1:$CZ$288))</f>
        <v>863950</v>
      </c>
      <c r="G52" s="126" cm="1">
        <f t="array" ref="G52">_xlfn.XLOOKUP(G$1,'PY1 Data(H)'!$A$1:$CZ$1,_xlfn.XLOOKUP($A52,'PY1 Data(H)'!$A$1:$A$288,'PY1 Data(H)'!$A$1:$CZ$288))</f>
        <v>893016</v>
      </c>
      <c r="H52" s="126" cm="1">
        <f t="array" ref="H52">_xlfn.XLOOKUP(H$1,'PY1 Data(H)'!$A$1:$CZ$1,_xlfn.XLOOKUP($A52,'PY1 Data(H)'!$A$1:$A$288,'PY1 Data(H)'!$A$1:$CZ$288))</f>
        <v>2183320</v>
      </c>
      <c r="I52" s="126" cm="1">
        <f t="array" ref="I52">_xlfn.XLOOKUP(I$1,'PY1 Data(H)'!$A$1:$CZ$1,_xlfn.XLOOKUP($A52,'PY1 Data(H)'!$A$1:$A$288,'PY1 Data(H)'!$A$1:$CZ$288))</f>
        <v>41736363</v>
      </c>
      <c r="J52" s="126" cm="1">
        <f t="array" ref="J52">_xlfn.XLOOKUP(J$1,'PY1 Data(H)'!$A$1:$CZ$1,_xlfn.XLOOKUP($A52,'PY1 Data(H)'!$A$1:$A$288,'PY1 Data(H)'!$A$1:$CZ$288))</f>
        <v>2588378</v>
      </c>
      <c r="K52" s="126" cm="1">
        <f t="array" ref="K52">_xlfn.XLOOKUP(K$1,'PY1 Data(H)'!$A$1:$CZ$1,_xlfn.XLOOKUP($A52,'PY1 Data(H)'!$A$1:$A$288,'PY1 Data(H)'!$A$1:$CZ$288))</f>
        <v>406940</v>
      </c>
      <c r="L52" s="126" cm="1">
        <f t="array" ref="L52">_xlfn.XLOOKUP(L$1,'PY1 Data(H)'!$A$1:$CZ$1,_xlfn.XLOOKUP($A52,'PY1 Data(H)'!$A$1:$A$288,'PY1 Data(H)'!$A$1:$CZ$288))</f>
        <v>3818435</v>
      </c>
      <c r="M52" s="126" cm="1">
        <f t="array" ref="M52">_xlfn.XLOOKUP(M$1,'PY1 Data(H)'!$A$1:$CZ$1,_xlfn.XLOOKUP($A52,'PY1 Data(H)'!$A$1:$A$288,'PY1 Data(H)'!$A$1:$CZ$288))</f>
        <v>1118898</v>
      </c>
      <c r="N52" s="126" cm="1">
        <f t="array" ref="N52">_xlfn.XLOOKUP(N$1,'PY1 Data(H)'!$A$1:$CZ$1,_xlfn.XLOOKUP($A52,'PY1 Data(H)'!$A$1:$A$288,'PY1 Data(H)'!$A$1:$CZ$288))</f>
        <v>1875799</v>
      </c>
      <c r="O52" s="126" cm="1">
        <f t="array" ref="O52">_xlfn.XLOOKUP(O$1,'PY1 Data(H)'!$A$1:$CZ$1,_xlfn.XLOOKUP($A52,'PY1 Data(H)'!$A$1:$A$288,'PY1 Data(H)'!$A$1:$CZ$288))</f>
        <v>2751748</v>
      </c>
      <c r="P52" s="126" cm="1">
        <f t="array" ref="P52">_xlfn.XLOOKUP(P$1,'PY1 Data(H)'!$A$1:$CZ$1,_xlfn.XLOOKUP($A52,'PY1 Data(H)'!$A$1:$A$288,'PY1 Data(H)'!$A$1:$CZ$288))</f>
        <v>1183842</v>
      </c>
      <c r="Q52" s="126" cm="1">
        <f t="array" ref="Q52">_xlfn.XLOOKUP(Q$1,'PY1 Data(H)'!$A$1:$CZ$1,_xlfn.XLOOKUP($A52,'PY1 Data(H)'!$A$1:$A$288,'PY1 Data(H)'!$A$1:$CZ$288))</f>
        <v>1529283</v>
      </c>
      <c r="R52" s="126" cm="1">
        <f t="array" ref="R52">_xlfn.XLOOKUP(R$1,'PY1 Data(H)'!$A$1:$CZ$1,_xlfn.XLOOKUP($A52,'PY1 Data(H)'!$A$1:$A$288,'PY1 Data(H)'!$A$1:$CZ$288))</f>
        <v>806532</v>
      </c>
    </row>
    <row r="53" spans="1:18" x14ac:dyDescent="0.3">
      <c r="A53">
        <v>532</v>
      </c>
      <c r="D53" s="126" cm="1">
        <f t="array" ref="D53">_xlfn.XLOOKUP(D$1,'PY1 Data(H)'!$A$1:$CZ$1,_xlfn.XLOOKUP($A53,'PY1 Data(H)'!$A$1:$A$288,'PY1 Data(H)'!$A$1:$CZ$288))</f>
        <v>1465747</v>
      </c>
      <c r="E53" s="126" cm="1">
        <f t="array" ref="E53">_xlfn.XLOOKUP(E$1,'PY1 Data(H)'!$A$1:$CZ$1,_xlfn.XLOOKUP($A53,'PY1 Data(H)'!$A$1:$A$288,'PY1 Data(H)'!$A$1:$CZ$288))</f>
        <v>2523460</v>
      </c>
      <c r="F53" s="126" cm="1">
        <f t="array" ref="F53">_xlfn.XLOOKUP(F$1,'PY1 Data(H)'!$A$1:$CZ$1,_xlfn.XLOOKUP($A53,'PY1 Data(H)'!$A$1:$A$288,'PY1 Data(H)'!$A$1:$CZ$288))</f>
        <v>855141</v>
      </c>
      <c r="G53" s="126" cm="1">
        <f t="array" ref="G53">_xlfn.XLOOKUP(G$1,'PY1 Data(H)'!$A$1:$CZ$1,_xlfn.XLOOKUP($A53,'PY1 Data(H)'!$A$1:$A$288,'PY1 Data(H)'!$A$1:$CZ$288))</f>
        <v>833500</v>
      </c>
      <c r="H53" s="126" cm="1">
        <f t="array" ref="H53">_xlfn.XLOOKUP(H$1,'PY1 Data(H)'!$A$1:$CZ$1,_xlfn.XLOOKUP($A53,'PY1 Data(H)'!$A$1:$A$288,'PY1 Data(H)'!$A$1:$CZ$288))</f>
        <v>2204240</v>
      </c>
      <c r="I53" s="126" cm="1">
        <f t="array" ref="I53">_xlfn.XLOOKUP(I$1,'PY1 Data(H)'!$A$1:$CZ$1,_xlfn.XLOOKUP($A53,'PY1 Data(H)'!$A$1:$A$288,'PY1 Data(H)'!$A$1:$CZ$288))</f>
        <v>41849756</v>
      </c>
      <c r="J53" s="126" cm="1">
        <f t="array" ref="J53">_xlfn.XLOOKUP(J$1,'PY1 Data(H)'!$A$1:$CZ$1,_xlfn.XLOOKUP($A53,'PY1 Data(H)'!$A$1:$A$288,'PY1 Data(H)'!$A$1:$CZ$288))</f>
        <v>2157139</v>
      </c>
      <c r="K53" s="126" cm="1">
        <f t="array" ref="K53">_xlfn.XLOOKUP(K$1,'PY1 Data(H)'!$A$1:$CZ$1,_xlfn.XLOOKUP($A53,'PY1 Data(H)'!$A$1:$A$288,'PY1 Data(H)'!$A$1:$CZ$288))</f>
        <v>426034</v>
      </c>
      <c r="L53" s="126" cm="1">
        <f t="array" ref="L53">_xlfn.XLOOKUP(L$1,'PY1 Data(H)'!$A$1:$CZ$1,_xlfn.XLOOKUP($A53,'PY1 Data(H)'!$A$1:$A$288,'PY1 Data(H)'!$A$1:$CZ$288))</f>
        <v>3537579</v>
      </c>
      <c r="M53" s="126" cm="1">
        <f t="array" ref="M53">_xlfn.XLOOKUP(M$1,'PY1 Data(H)'!$A$1:$CZ$1,_xlfn.XLOOKUP($A53,'PY1 Data(H)'!$A$1:$A$288,'PY1 Data(H)'!$A$1:$CZ$288))</f>
        <v>1175136</v>
      </c>
      <c r="N53" s="126" cm="1">
        <f t="array" ref="N53">_xlfn.XLOOKUP(N$1,'PY1 Data(H)'!$A$1:$CZ$1,_xlfn.XLOOKUP($A53,'PY1 Data(H)'!$A$1:$A$288,'PY1 Data(H)'!$A$1:$CZ$288))</f>
        <v>1966348</v>
      </c>
      <c r="O53" s="126" cm="1">
        <f t="array" ref="O53">_xlfn.XLOOKUP(O$1,'PY1 Data(H)'!$A$1:$CZ$1,_xlfn.XLOOKUP($A53,'PY1 Data(H)'!$A$1:$A$288,'PY1 Data(H)'!$A$1:$CZ$288))</f>
        <v>2587070</v>
      </c>
      <c r="P53" s="126" cm="1">
        <f t="array" ref="P53">_xlfn.XLOOKUP(P$1,'PY1 Data(H)'!$A$1:$CZ$1,_xlfn.XLOOKUP($A53,'PY1 Data(H)'!$A$1:$A$288,'PY1 Data(H)'!$A$1:$CZ$288))</f>
        <v>1225823</v>
      </c>
      <c r="Q53" s="126" cm="1">
        <f t="array" ref="Q53">_xlfn.XLOOKUP(Q$1,'PY1 Data(H)'!$A$1:$CZ$1,_xlfn.XLOOKUP($A53,'PY1 Data(H)'!$A$1:$A$288,'PY1 Data(H)'!$A$1:$CZ$288))</f>
        <v>1394510</v>
      </c>
      <c r="R53" s="126" cm="1">
        <f t="array" ref="R53">_xlfn.XLOOKUP(R$1,'PY1 Data(H)'!$A$1:$CZ$1,_xlfn.XLOOKUP($A53,'PY1 Data(H)'!$A$1:$A$288,'PY1 Data(H)'!$A$1:$CZ$288))</f>
        <v>804768</v>
      </c>
    </row>
    <row r="54" spans="1:18" x14ac:dyDescent="0.3">
      <c r="A54">
        <v>17</v>
      </c>
      <c r="D54" s="126" cm="1">
        <f t="array" ref="D54">_xlfn.XLOOKUP(D$1,'PY1 Data(H)'!$A$1:$CZ$1,_xlfn.XLOOKUP($A54,'PY1 Data(H)'!$A$1:$A$288,'PY1 Data(H)'!$A$1:$CZ$288))</f>
        <v>0</v>
      </c>
      <c r="E54" s="126" cm="1">
        <f t="array" ref="E54">_xlfn.XLOOKUP(E$1,'PY1 Data(H)'!$A$1:$CZ$1,_xlfn.XLOOKUP($A54,'PY1 Data(H)'!$A$1:$A$288,'PY1 Data(H)'!$A$1:$CZ$288))</f>
        <v>0</v>
      </c>
      <c r="F54" s="126" cm="1">
        <f t="array" ref="F54">_xlfn.XLOOKUP(F$1,'PY1 Data(H)'!$A$1:$CZ$1,_xlfn.XLOOKUP($A54,'PY1 Data(H)'!$A$1:$A$288,'PY1 Data(H)'!$A$1:$CZ$288))</f>
        <v>0</v>
      </c>
      <c r="G54" s="126" cm="1">
        <f t="array" ref="G54">_xlfn.XLOOKUP(G$1,'PY1 Data(H)'!$A$1:$CZ$1,_xlfn.XLOOKUP($A54,'PY1 Data(H)'!$A$1:$A$288,'PY1 Data(H)'!$A$1:$CZ$288))</f>
        <v>0</v>
      </c>
      <c r="H54" s="126" cm="1">
        <f t="array" ref="H54">_xlfn.XLOOKUP(H$1,'PY1 Data(H)'!$A$1:$CZ$1,_xlfn.XLOOKUP($A54,'PY1 Data(H)'!$A$1:$A$288,'PY1 Data(H)'!$A$1:$CZ$288))</f>
        <v>0</v>
      </c>
      <c r="I54" s="126" cm="1">
        <f t="array" ref="I54">_xlfn.XLOOKUP(I$1,'PY1 Data(H)'!$A$1:$CZ$1,_xlfn.XLOOKUP($A54,'PY1 Data(H)'!$A$1:$A$288,'PY1 Data(H)'!$A$1:$CZ$288))</f>
        <v>0</v>
      </c>
      <c r="J54" s="126" cm="1">
        <f t="array" ref="J54">_xlfn.XLOOKUP(J$1,'PY1 Data(H)'!$A$1:$CZ$1,_xlfn.XLOOKUP($A54,'PY1 Data(H)'!$A$1:$A$288,'PY1 Data(H)'!$A$1:$CZ$288))</f>
        <v>0</v>
      </c>
      <c r="K54" s="126" cm="1">
        <f t="array" ref="K54">_xlfn.XLOOKUP(K$1,'PY1 Data(H)'!$A$1:$CZ$1,_xlfn.XLOOKUP($A54,'PY1 Data(H)'!$A$1:$A$288,'PY1 Data(H)'!$A$1:$CZ$288))</f>
        <v>0</v>
      </c>
      <c r="L54" s="126" cm="1">
        <f t="array" ref="L54">_xlfn.XLOOKUP(L$1,'PY1 Data(H)'!$A$1:$CZ$1,_xlfn.XLOOKUP($A54,'PY1 Data(H)'!$A$1:$A$288,'PY1 Data(H)'!$A$1:$CZ$288))</f>
        <v>0</v>
      </c>
      <c r="M54" s="126" cm="1">
        <f t="array" ref="M54">_xlfn.XLOOKUP(M$1,'PY1 Data(H)'!$A$1:$CZ$1,_xlfn.XLOOKUP($A54,'PY1 Data(H)'!$A$1:$A$288,'PY1 Data(H)'!$A$1:$CZ$288))</f>
        <v>0</v>
      </c>
      <c r="N54" s="126" cm="1">
        <f t="array" ref="N54">_xlfn.XLOOKUP(N$1,'PY1 Data(H)'!$A$1:$CZ$1,_xlfn.XLOOKUP($A54,'PY1 Data(H)'!$A$1:$A$288,'PY1 Data(H)'!$A$1:$CZ$288))</f>
        <v>0</v>
      </c>
      <c r="O54" s="126" cm="1">
        <f t="array" ref="O54">_xlfn.XLOOKUP(O$1,'PY1 Data(H)'!$A$1:$CZ$1,_xlfn.XLOOKUP($A54,'PY1 Data(H)'!$A$1:$A$288,'PY1 Data(H)'!$A$1:$CZ$288))</f>
        <v>0</v>
      </c>
      <c r="P54" s="126" cm="1">
        <f t="array" ref="P54">_xlfn.XLOOKUP(P$1,'PY1 Data(H)'!$A$1:$CZ$1,_xlfn.XLOOKUP($A54,'PY1 Data(H)'!$A$1:$A$288,'PY1 Data(H)'!$A$1:$CZ$288))</f>
        <v>0</v>
      </c>
      <c r="Q54" s="126" cm="1">
        <f t="array" ref="Q54">_xlfn.XLOOKUP(Q$1,'PY1 Data(H)'!$A$1:$CZ$1,_xlfn.XLOOKUP($A54,'PY1 Data(H)'!$A$1:$A$288,'PY1 Data(H)'!$A$1:$CZ$288))</f>
        <v>0</v>
      </c>
      <c r="R54" s="126" cm="1">
        <f t="array" ref="R54">_xlfn.XLOOKUP(R$1,'PY1 Data(H)'!$A$1:$CZ$1,_xlfn.XLOOKUP($A54,'PY1 Data(H)'!$A$1:$A$288,'PY1 Data(H)'!$A$1:$CZ$288))</f>
        <v>0</v>
      </c>
    </row>
    <row r="55" spans="1:18" x14ac:dyDescent="0.3">
      <c r="A55">
        <v>20</v>
      </c>
      <c r="D55" s="126" cm="1">
        <f t="array" ref="D55">_xlfn.XLOOKUP(D$1,'PY1 Data(H)'!$A$1:$CZ$1,_xlfn.XLOOKUP($A55,'PY1 Data(H)'!$A$1:$A$288,'PY1 Data(H)'!$A$1:$CZ$288))</f>
        <v>0</v>
      </c>
      <c r="E55" s="126" cm="1">
        <f t="array" ref="E55">_xlfn.XLOOKUP(E$1,'PY1 Data(H)'!$A$1:$CZ$1,_xlfn.XLOOKUP($A55,'PY1 Data(H)'!$A$1:$A$288,'PY1 Data(H)'!$A$1:$CZ$288))</f>
        <v>0</v>
      </c>
      <c r="F55" s="126" cm="1">
        <f t="array" ref="F55">_xlfn.XLOOKUP(F$1,'PY1 Data(H)'!$A$1:$CZ$1,_xlfn.XLOOKUP($A55,'PY1 Data(H)'!$A$1:$A$288,'PY1 Data(H)'!$A$1:$CZ$288))</f>
        <v>0</v>
      </c>
      <c r="G55" s="126" cm="1">
        <f t="array" ref="G55">_xlfn.XLOOKUP(G$1,'PY1 Data(H)'!$A$1:$CZ$1,_xlfn.XLOOKUP($A55,'PY1 Data(H)'!$A$1:$A$288,'PY1 Data(H)'!$A$1:$CZ$288))</f>
        <v>0</v>
      </c>
      <c r="H55" s="126" cm="1">
        <f t="array" ref="H55">_xlfn.XLOOKUP(H$1,'PY1 Data(H)'!$A$1:$CZ$1,_xlfn.XLOOKUP($A55,'PY1 Data(H)'!$A$1:$A$288,'PY1 Data(H)'!$A$1:$CZ$288))</f>
        <v>0</v>
      </c>
      <c r="I55" s="126" cm="1">
        <f t="array" ref="I55">_xlfn.XLOOKUP(I$1,'PY1 Data(H)'!$A$1:$CZ$1,_xlfn.XLOOKUP($A55,'PY1 Data(H)'!$A$1:$A$288,'PY1 Data(H)'!$A$1:$CZ$288))</f>
        <v>0</v>
      </c>
      <c r="J55" s="126" cm="1">
        <f t="array" ref="J55">_xlfn.XLOOKUP(J$1,'PY1 Data(H)'!$A$1:$CZ$1,_xlfn.XLOOKUP($A55,'PY1 Data(H)'!$A$1:$A$288,'PY1 Data(H)'!$A$1:$CZ$288))</f>
        <v>0</v>
      </c>
      <c r="K55" s="126" cm="1">
        <f t="array" ref="K55">_xlfn.XLOOKUP(K$1,'PY1 Data(H)'!$A$1:$CZ$1,_xlfn.XLOOKUP($A55,'PY1 Data(H)'!$A$1:$A$288,'PY1 Data(H)'!$A$1:$CZ$288))</f>
        <v>0</v>
      </c>
      <c r="L55" s="126" cm="1">
        <f t="array" ref="L55">_xlfn.XLOOKUP(L$1,'PY1 Data(H)'!$A$1:$CZ$1,_xlfn.XLOOKUP($A55,'PY1 Data(H)'!$A$1:$A$288,'PY1 Data(H)'!$A$1:$CZ$288))</f>
        <v>0</v>
      </c>
      <c r="M55" s="126" cm="1">
        <f t="array" ref="M55">_xlfn.XLOOKUP(M$1,'PY1 Data(H)'!$A$1:$CZ$1,_xlfn.XLOOKUP($A55,'PY1 Data(H)'!$A$1:$A$288,'PY1 Data(H)'!$A$1:$CZ$288))</f>
        <v>0</v>
      </c>
      <c r="N55" s="126" cm="1">
        <f t="array" ref="N55">_xlfn.XLOOKUP(N$1,'PY1 Data(H)'!$A$1:$CZ$1,_xlfn.XLOOKUP($A55,'PY1 Data(H)'!$A$1:$A$288,'PY1 Data(H)'!$A$1:$CZ$288))</f>
        <v>0</v>
      </c>
      <c r="O55" s="126" cm="1">
        <f t="array" ref="O55">_xlfn.XLOOKUP(O$1,'PY1 Data(H)'!$A$1:$CZ$1,_xlfn.XLOOKUP($A55,'PY1 Data(H)'!$A$1:$A$288,'PY1 Data(H)'!$A$1:$CZ$288))</f>
        <v>0</v>
      </c>
      <c r="P55" s="126" cm="1">
        <f t="array" ref="P55">_xlfn.XLOOKUP(P$1,'PY1 Data(H)'!$A$1:$CZ$1,_xlfn.XLOOKUP($A55,'PY1 Data(H)'!$A$1:$A$288,'PY1 Data(H)'!$A$1:$CZ$288))</f>
        <v>0</v>
      </c>
      <c r="Q55" s="126" cm="1">
        <f t="array" ref="Q55">_xlfn.XLOOKUP(Q$1,'PY1 Data(H)'!$A$1:$CZ$1,_xlfn.XLOOKUP($A55,'PY1 Data(H)'!$A$1:$A$288,'PY1 Data(H)'!$A$1:$CZ$288))</f>
        <v>0</v>
      </c>
      <c r="R55" s="126" cm="1">
        <f t="array" ref="R55">_xlfn.XLOOKUP(R$1,'PY1 Data(H)'!$A$1:$CZ$1,_xlfn.XLOOKUP($A55,'PY1 Data(H)'!$A$1:$A$288,'PY1 Data(H)'!$A$1:$CZ$288))</f>
        <v>0</v>
      </c>
    </row>
    <row r="56" spans="1:18" x14ac:dyDescent="0.3">
      <c r="A56">
        <v>533</v>
      </c>
      <c r="D56" s="126" cm="1">
        <f t="array" ref="D56">_xlfn.XLOOKUP(D$1,'PY1 Data(H)'!$A$1:$CZ$1,_xlfn.XLOOKUP($A56,'PY1 Data(H)'!$A$1:$A$288,'PY1 Data(H)'!$A$1:$CZ$288))</f>
        <v>0</v>
      </c>
      <c r="E56" s="126" cm="1">
        <f t="array" ref="E56">_xlfn.XLOOKUP(E$1,'PY1 Data(H)'!$A$1:$CZ$1,_xlfn.XLOOKUP($A56,'PY1 Data(H)'!$A$1:$A$288,'PY1 Data(H)'!$A$1:$CZ$288))</f>
        <v>0</v>
      </c>
      <c r="F56" s="126" cm="1">
        <f t="array" ref="F56">_xlfn.XLOOKUP(F$1,'PY1 Data(H)'!$A$1:$CZ$1,_xlfn.XLOOKUP($A56,'PY1 Data(H)'!$A$1:$A$288,'PY1 Data(H)'!$A$1:$CZ$288))</f>
        <v>0</v>
      </c>
      <c r="G56" s="126" cm="1">
        <f t="array" ref="G56">_xlfn.XLOOKUP(G$1,'PY1 Data(H)'!$A$1:$CZ$1,_xlfn.XLOOKUP($A56,'PY1 Data(H)'!$A$1:$A$288,'PY1 Data(H)'!$A$1:$CZ$288))</f>
        <v>0</v>
      </c>
      <c r="H56" s="126" cm="1">
        <f t="array" ref="H56">_xlfn.XLOOKUP(H$1,'PY1 Data(H)'!$A$1:$CZ$1,_xlfn.XLOOKUP($A56,'PY1 Data(H)'!$A$1:$A$288,'PY1 Data(H)'!$A$1:$CZ$288))</f>
        <v>0</v>
      </c>
      <c r="I56" s="126" cm="1">
        <f t="array" ref="I56">_xlfn.XLOOKUP(I$1,'PY1 Data(H)'!$A$1:$CZ$1,_xlfn.XLOOKUP($A56,'PY1 Data(H)'!$A$1:$A$288,'PY1 Data(H)'!$A$1:$CZ$288))</f>
        <v>0</v>
      </c>
      <c r="J56" s="126" cm="1">
        <f t="array" ref="J56">_xlfn.XLOOKUP(J$1,'PY1 Data(H)'!$A$1:$CZ$1,_xlfn.XLOOKUP($A56,'PY1 Data(H)'!$A$1:$A$288,'PY1 Data(H)'!$A$1:$CZ$288))</f>
        <v>0</v>
      </c>
      <c r="K56" s="126" cm="1">
        <f t="array" ref="K56">_xlfn.XLOOKUP(K$1,'PY1 Data(H)'!$A$1:$CZ$1,_xlfn.XLOOKUP($A56,'PY1 Data(H)'!$A$1:$A$288,'PY1 Data(H)'!$A$1:$CZ$288))</f>
        <v>0</v>
      </c>
      <c r="L56" s="126" cm="1">
        <f t="array" ref="L56">_xlfn.XLOOKUP(L$1,'PY1 Data(H)'!$A$1:$CZ$1,_xlfn.XLOOKUP($A56,'PY1 Data(H)'!$A$1:$A$288,'PY1 Data(H)'!$A$1:$CZ$288))</f>
        <v>0</v>
      </c>
      <c r="M56" s="126" cm="1">
        <f t="array" ref="M56">_xlfn.XLOOKUP(M$1,'PY1 Data(H)'!$A$1:$CZ$1,_xlfn.XLOOKUP($A56,'PY1 Data(H)'!$A$1:$A$288,'PY1 Data(H)'!$A$1:$CZ$288))</f>
        <v>0</v>
      </c>
      <c r="N56" s="126" cm="1">
        <f t="array" ref="N56">_xlfn.XLOOKUP(N$1,'PY1 Data(H)'!$A$1:$CZ$1,_xlfn.XLOOKUP($A56,'PY1 Data(H)'!$A$1:$A$288,'PY1 Data(H)'!$A$1:$CZ$288))</f>
        <v>0</v>
      </c>
      <c r="O56" s="126" cm="1">
        <f t="array" ref="O56">_xlfn.XLOOKUP(O$1,'PY1 Data(H)'!$A$1:$CZ$1,_xlfn.XLOOKUP($A56,'PY1 Data(H)'!$A$1:$A$288,'PY1 Data(H)'!$A$1:$CZ$288))</f>
        <v>0</v>
      </c>
      <c r="P56" s="126" cm="1">
        <f t="array" ref="P56">_xlfn.XLOOKUP(P$1,'PY1 Data(H)'!$A$1:$CZ$1,_xlfn.XLOOKUP($A56,'PY1 Data(H)'!$A$1:$A$288,'PY1 Data(H)'!$A$1:$CZ$288))</f>
        <v>0</v>
      </c>
      <c r="Q56" s="126" cm="1">
        <f t="array" ref="Q56">_xlfn.XLOOKUP(Q$1,'PY1 Data(H)'!$A$1:$CZ$1,_xlfn.XLOOKUP($A56,'PY1 Data(H)'!$A$1:$A$288,'PY1 Data(H)'!$A$1:$CZ$288))</f>
        <v>0</v>
      </c>
      <c r="R56" s="126" cm="1">
        <f t="array" ref="R56">_xlfn.XLOOKUP(R$1,'PY1 Data(H)'!$A$1:$CZ$1,_xlfn.XLOOKUP($A56,'PY1 Data(H)'!$A$1:$A$288,'PY1 Data(H)'!$A$1:$CZ$288))</f>
        <v>0</v>
      </c>
    </row>
    <row r="57" spans="1:18" x14ac:dyDescent="0.3">
      <c r="A57">
        <v>22</v>
      </c>
      <c r="D57" s="126" cm="1">
        <f t="array" ref="D57">_xlfn.XLOOKUP(D$1,'PY1 Data(H)'!$A$1:$CZ$1,_xlfn.XLOOKUP($A57,'PY1 Data(H)'!$A$1:$A$288,'PY1 Data(H)'!$A$1:$CZ$288))</f>
        <v>0</v>
      </c>
      <c r="E57" s="126" cm="1">
        <f t="array" ref="E57">_xlfn.XLOOKUP(E$1,'PY1 Data(H)'!$A$1:$CZ$1,_xlfn.XLOOKUP($A57,'PY1 Data(H)'!$A$1:$A$288,'PY1 Data(H)'!$A$1:$CZ$288))</f>
        <v>0</v>
      </c>
      <c r="F57" s="126" cm="1">
        <f t="array" ref="F57">_xlfn.XLOOKUP(F$1,'PY1 Data(H)'!$A$1:$CZ$1,_xlfn.XLOOKUP($A57,'PY1 Data(H)'!$A$1:$A$288,'PY1 Data(H)'!$A$1:$CZ$288))</f>
        <v>0</v>
      </c>
      <c r="G57" s="126" cm="1">
        <f t="array" ref="G57">_xlfn.XLOOKUP(G$1,'PY1 Data(H)'!$A$1:$CZ$1,_xlfn.XLOOKUP($A57,'PY1 Data(H)'!$A$1:$A$288,'PY1 Data(H)'!$A$1:$CZ$288))</f>
        <v>0</v>
      </c>
      <c r="H57" s="126" cm="1">
        <f t="array" ref="H57">_xlfn.XLOOKUP(H$1,'PY1 Data(H)'!$A$1:$CZ$1,_xlfn.XLOOKUP($A57,'PY1 Data(H)'!$A$1:$A$288,'PY1 Data(H)'!$A$1:$CZ$288))</f>
        <v>7848</v>
      </c>
      <c r="I57" s="126" cm="1">
        <f t="array" ref="I57">_xlfn.XLOOKUP(I$1,'PY1 Data(H)'!$A$1:$CZ$1,_xlfn.XLOOKUP($A57,'PY1 Data(H)'!$A$1:$A$288,'PY1 Data(H)'!$A$1:$CZ$288))</f>
        <v>0</v>
      </c>
      <c r="J57" s="126" cm="1">
        <f t="array" ref="J57">_xlfn.XLOOKUP(J$1,'PY1 Data(H)'!$A$1:$CZ$1,_xlfn.XLOOKUP($A57,'PY1 Data(H)'!$A$1:$A$288,'PY1 Data(H)'!$A$1:$CZ$288))</f>
        <v>0</v>
      </c>
      <c r="K57" s="126" cm="1">
        <f t="array" ref="K57">_xlfn.XLOOKUP(K$1,'PY1 Data(H)'!$A$1:$CZ$1,_xlfn.XLOOKUP($A57,'PY1 Data(H)'!$A$1:$A$288,'PY1 Data(H)'!$A$1:$CZ$288))</f>
        <v>0</v>
      </c>
      <c r="L57" s="126" cm="1">
        <f t="array" ref="L57">_xlfn.XLOOKUP(L$1,'PY1 Data(H)'!$A$1:$CZ$1,_xlfn.XLOOKUP($A57,'PY1 Data(H)'!$A$1:$A$288,'PY1 Data(H)'!$A$1:$CZ$288))</f>
        <v>0</v>
      </c>
      <c r="M57" s="126" cm="1">
        <f t="array" ref="M57">_xlfn.XLOOKUP(M$1,'PY1 Data(H)'!$A$1:$CZ$1,_xlfn.XLOOKUP($A57,'PY1 Data(H)'!$A$1:$A$288,'PY1 Data(H)'!$A$1:$CZ$288))</f>
        <v>0</v>
      </c>
      <c r="N57" s="126" cm="1">
        <f t="array" ref="N57">_xlfn.XLOOKUP(N$1,'PY1 Data(H)'!$A$1:$CZ$1,_xlfn.XLOOKUP($A57,'PY1 Data(H)'!$A$1:$A$288,'PY1 Data(H)'!$A$1:$CZ$288))</f>
        <v>0</v>
      </c>
      <c r="O57" s="126" cm="1">
        <f t="array" ref="O57">_xlfn.XLOOKUP(O$1,'PY1 Data(H)'!$A$1:$CZ$1,_xlfn.XLOOKUP($A57,'PY1 Data(H)'!$A$1:$A$288,'PY1 Data(H)'!$A$1:$CZ$288))</f>
        <v>0</v>
      </c>
      <c r="P57" s="126" cm="1">
        <f t="array" ref="P57">_xlfn.XLOOKUP(P$1,'PY1 Data(H)'!$A$1:$CZ$1,_xlfn.XLOOKUP($A57,'PY1 Data(H)'!$A$1:$A$288,'PY1 Data(H)'!$A$1:$CZ$288))</f>
        <v>0</v>
      </c>
      <c r="Q57" s="126" cm="1">
        <f t="array" ref="Q57">_xlfn.XLOOKUP(Q$1,'PY1 Data(H)'!$A$1:$CZ$1,_xlfn.XLOOKUP($A57,'PY1 Data(H)'!$A$1:$A$288,'PY1 Data(H)'!$A$1:$CZ$288))</f>
        <v>0</v>
      </c>
      <c r="R57" s="126" cm="1">
        <f t="array" ref="R57">_xlfn.XLOOKUP(R$1,'PY1 Data(H)'!$A$1:$CZ$1,_xlfn.XLOOKUP($A57,'PY1 Data(H)'!$A$1:$A$288,'PY1 Data(H)'!$A$1:$CZ$288))</f>
        <v>0</v>
      </c>
    </row>
    <row r="58" spans="1:18" x14ac:dyDescent="0.3">
      <c r="A58">
        <v>23</v>
      </c>
      <c r="D58" s="126" cm="1">
        <f t="array" ref="D58">_xlfn.XLOOKUP(D$1,'PY1 Data(H)'!$A$1:$CZ$1,_xlfn.XLOOKUP($A58,'PY1 Data(H)'!$A$1:$A$288,'PY1 Data(H)'!$A$1:$CZ$288))</f>
        <v>-220547</v>
      </c>
      <c r="E58" s="126" cm="1">
        <f t="array" ref="E58">_xlfn.XLOOKUP(E$1,'PY1 Data(H)'!$A$1:$CZ$1,_xlfn.XLOOKUP($A58,'PY1 Data(H)'!$A$1:$A$288,'PY1 Data(H)'!$A$1:$CZ$288))</f>
        <v>-52584</v>
      </c>
      <c r="F58" s="126" cm="1">
        <f t="array" ref="F58">_xlfn.XLOOKUP(F$1,'PY1 Data(H)'!$A$1:$CZ$1,_xlfn.XLOOKUP($A58,'PY1 Data(H)'!$A$1:$A$288,'PY1 Data(H)'!$A$1:$CZ$288))</f>
        <v>8809</v>
      </c>
      <c r="G58" s="126" cm="1">
        <f t="array" ref="G58">_xlfn.XLOOKUP(G$1,'PY1 Data(H)'!$A$1:$CZ$1,_xlfn.XLOOKUP($A58,'PY1 Data(H)'!$A$1:$A$288,'PY1 Data(H)'!$A$1:$CZ$288))</f>
        <v>59516</v>
      </c>
      <c r="H58" s="126" cm="1">
        <f t="array" ref="H58">_xlfn.XLOOKUP(H$1,'PY1 Data(H)'!$A$1:$CZ$1,_xlfn.XLOOKUP($A58,'PY1 Data(H)'!$A$1:$A$288,'PY1 Data(H)'!$A$1:$CZ$288))</f>
        <v>-13072</v>
      </c>
      <c r="I58" s="126" cm="1">
        <f t="array" ref="I58">_xlfn.XLOOKUP(I$1,'PY1 Data(H)'!$A$1:$CZ$1,_xlfn.XLOOKUP($A58,'PY1 Data(H)'!$A$1:$A$288,'PY1 Data(H)'!$A$1:$CZ$288))</f>
        <v>-113393</v>
      </c>
      <c r="J58" s="126" cm="1">
        <f t="array" ref="J58">_xlfn.XLOOKUP(J$1,'PY1 Data(H)'!$A$1:$CZ$1,_xlfn.XLOOKUP($A58,'PY1 Data(H)'!$A$1:$A$288,'PY1 Data(H)'!$A$1:$CZ$288))</f>
        <v>431239</v>
      </c>
      <c r="K58" s="126" cm="1">
        <f t="array" ref="K58">_xlfn.XLOOKUP(K$1,'PY1 Data(H)'!$A$1:$CZ$1,_xlfn.XLOOKUP($A58,'PY1 Data(H)'!$A$1:$A$288,'PY1 Data(H)'!$A$1:$CZ$288))</f>
        <v>-19094</v>
      </c>
      <c r="L58" s="126" cm="1">
        <f t="array" ref="L58">_xlfn.XLOOKUP(L$1,'PY1 Data(H)'!$A$1:$CZ$1,_xlfn.XLOOKUP($A58,'PY1 Data(H)'!$A$1:$A$288,'PY1 Data(H)'!$A$1:$CZ$288))</f>
        <v>280856</v>
      </c>
      <c r="M58" s="126" cm="1">
        <f t="array" ref="M58">_xlfn.XLOOKUP(M$1,'PY1 Data(H)'!$A$1:$CZ$1,_xlfn.XLOOKUP($A58,'PY1 Data(H)'!$A$1:$A$288,'PY1 Data(H)'!$A$1:$CZ$288))</f>
        <v>-56238</v>
      </c>
      <c r="N58" s="126" cm="1">
        <f t="array" ref="N58">_xlfn.XLOOKUP(N$1,'PY1 Data(H)'!$A$1:$CZ$1,_xlfn.XLOOKUP($A58,'PY1 Data(H)'!$A$1:$A$288,'PY1 Data(H)'!$A$1:$CZ$288))</f>
        <v>-90549</v>
      </c>
      <c r="O58" s="126" cm="1">
        <f t="array" ref="O58">_xlfn.XLOOKUP(O$1,'PY1 Data(H)'!$A$1:$CZ$1,_xlfn.XLOOKUP($A58,'PY1 Data(H)'!$A$1:$A$288,'PY1 Data(H)'!$A$1:$CZ$288))</f>
        <v>164678</v>
      </c>
      <c r="P58" s="126" cm="1">
        <f t="array" ref="P58">_xlfn.XLOOKUP(P$1,'PY1 Data(H)'!$A$1:$CZ$1,_xlfn.XLOOKUP($A58,'PY1 Data(H)'!$A$1:$A$288,'PY1 Data(H)'!$A$1:$CZ$288))</f>
        <v>-41981</v>
      </c>
      <c r="Q58" s="126" cm="1">
        <f t="array" ref="Q58">_xlfn.XLOOKUP(Q$1,'PY1 Data(H)'!$A$1:$CZ$1,_xlfn.XLOOKUP($A58,'PY1 Data(H)'!$A$1:$A$288,'PY1 Data(H)'!$A$1:$CZ$288))</f>
        <v>134773</v>
      </c>
      <c r="R58" s="126" cm="1">
        <f t="array" ref="R58">_xlfn.XLOOKUP(R$1,'PY1 Data(H)'!$A$1:$CZ$1,_xlfn.XLOOKUP($A58,'PY1 Data(H)'!$A$1:$A$288,'PY1 Data(H)'!$A$1:$CZ$288))</f>
        <v>1764</v>
      </c>
    </row>
    <row r="59" spans="1:18" x14ac:dyDescent="0.3">
      <c r="A59">
        <v>507</v>
      </c>
      <c r="D59" s="126" cm="1">
        <f t="array" ref="D59">_xlfn.XLOOKUP(D$1,'PY1 Data(H)'!$A$1:$CZ$1,_xlfn.XLOOKUP($A59,'PY1 Data(H)'!$A$1:$A$288,'PY1 Data(H)'!$A$1:$CZ$288))</f>
        <v>0</v>
      </c>
      <c r="E59" s="126" cm="1">
        <f t="array" ref="E59">_xlfn.XLOOKUP(E$1,'PY1 Data(H)'!$A$1:$CZ$1,_xlfn.XLOOKUP($A59,'PY1 Data(H)'!$A$1:$A$288,'PY1 Data(H)'!$A$1:$CZ$288))</f>
        <v>0</v>
      </c>
      <c r="F59" s="126" cm="1">
        <f t="array" ref="F59">_xlfn.XLOOKUP(F$1,'PY1 Data(H)'!$A$1:$CZ$1,_xlfn.XLOOKUP($A59,'PY1 Data(H)'!$A$1:$A$288,'PY1 Data(H)'!$A$1:$CZ$288))</f>
        <v>0</v>
      </c>
      <c r="G59" s="126" cm="1">
        <f t="array" ref="G59">_xlfn.XLOOKUP(G$1,'PY1 Data(H)'!$A$1:$CZ$1,_xlfn.XLOOKUP($A59,'PY1 Data(H)'!$A$1:$A$288,'PY1 Data(H)'!$A$1:$CZ$288))</f>
        <v>0</v>
      </c>
      <c r="H59" s="126" cm="1">
        <f t="array" ref="H59">_xlfn.XLOOKUP(H$1,'PY1 Data(H)'!$A$1:$CZ$1,_xlfn.XLOOKUP($A59,'PY1 Data(H)'!$A$1:$A$288,'PY1 Data(H)'!$A$1:$CZ$288))</f>
        <v>0</v>
      </c>
      <c r="I59" s="126" cm="1">
        <f t="array" ref="I59">_xlfn.XLOOKUP(I$1,'PY1 Data(H)'!$A$1:$CZ$1,_xlfn.XLOOKUP($A59,'PY1 Data(H)'!$A$1:$A$288,'PY1 Data(H)'!$A$1:$CZ$288))</f>
        <v>0</v>
      </c>
      <c r="J59" s="126" cm="1">
        <f t="array" ref="J59">_xlfn.XLOOKUP(J$1,'PY1 Data(H)'!$A$1:$CZ$1,_xlfn.XLOOKUP($A59,'PY1 Data(H)'!$A$1:$A$288,'PY1 Data(H)'!$A$1:$CZ$288))</f>
        <v>0</v>
      </c>
      <c r="K59" s="126" cm="1">
        <f t="array" ref="K59">_xlfn.XLOOKUP(K$1,'PY1 Data(H)'!$A$1:$CZ$1,_xlfn.XLOOKUP($A59,'PY1 Data(H)'!$A$1:$A$288,'PY1 Data(H)'!$A$1:$CZ$288))</f>
        <v>0</v>
      </c>
      <c r="L59" s="126" cm="1">
        <f t="array" ref="L59">_xlfn.XLOOKUP(L$1,'PY1 Data(H)'!$A$1:$CZ$1,_xlfn.XLOOKUP($A59,'PY1 Data(H)'!$A$1:$A$288,'PY1 Data(H)'!$A$1:$CZ$288))</f>
        <v>49831</v>
      </c>
      <c r="M59" s="126" cm="1">
        <f t="array" ref="M59">_xlfn.XLOOKUP(M$1,'PY1 Data(H)'!$A$1:$CZ$1,_xlfn.XLOOKUP($A59,'PY1 Data(H)'!$A$1:$A$288,'PY1 Data(H)'!$A$1:$CZ$288))</f>
        <v>0</v>
      </c>
      <c r="N59" s="126" cm="1">
        <f t="array" ref="N59">_xlfn.XLOOKUP(N$1,'PY1 Data(H)'!$A$1:$CZ$1,_xlfn.XLOOKUP($A59,'PY1 Data(H)'!$A$1:$A$288,'PY1 Data(H)'!$A$1:$CZ$288))</f>
        <v>0</v>
      </c>
      <c r="O59" s="126" cm="1">
        <f t="array" ref="O59">_xlfn.XLOOKUP(O$1,'PY1 Data(H)'!$A$1:$CZ$1,_xlfn.XLOOKUP($A59,'PY1 Data(H)'!$A$1:$A$288,'PY1 Data(H)'!$A$1:$CZ$288))</f>
        <v>0</v>
      </c>
      <c r="P59" s="126" cm="1">
        <f t="array" ref="P59">_xlfn.XLOOKUP(P$1,'PY1 Data(H)'!$A$1:$CZ$1,_xlfn.XLOOKUP($A59,'PY1 Data(H)'!$A$1:$A$288,'PY1 Data(H)'!$A$1:$CZ$288))</f>
        <v>0</v>
      </c>
      <c r="Q59" s="126" cm="1">
        <f t="array" ref="Q59">_xlfn.XLOOKUP(Q$1,'PY1 Data(H)'!$A$1:$CZ$1,_xlfn.XLOOKUP($A59,'PY1 Data(H)'!$A$1:$A$288,'PY1 Data(H)'!$A$1:$CZ$288))</f>
        <v>0</v>
      </c>
      <c r="R59" s="126" cm="1">
        <f t="array" ref="R59">_xlfn.XLOOKUP(R$1,'PY1 Data(H)'!$A$1:$CZ$1,_xlfn.XLOOKUP($A59,'PY1 Data(H)'!$A$1:$A$288,'PY1 Data(H)'!$A$1:$CZ$288))</f>
        <v>0</v>
      </c>
    </row>
    <row r="60" spans="1:18" x14ac:dyDescent="0.3">
      <c r="D60" s="126" t="e" cm="1">
        <f t="array" ref="D60">_xlfn.XLOOKUP(D$1,'PY1 Data(H)'!$A$1:$CZ$1,_xlfn.XLOOKUP($A60,'PY1 Data(H)'!$A$1:$A$288,'PY1 Data(H)'!$A$1:$CZ$288))</f>
        <v>#N/A</v>
      </c>
      <c r="E60" s="126" t="e" cm="1">
        <f t="array" ref="E60">_xlfn.XLOOKUP(E$1,'PY1 Data(H)'!$A$1:$CZ$1,_xlfn.XLOOKUP($A60,'PY1 Data(H)'!$A$1:$A$288,'PY1 Data(H)'!$A$1:$CZ$288))</f>
        <v>#N/A</v>
      </c>
      <c r="F60" s="126" t="e" cm="1">
        <f t="array" ref="F60">_xlfn.XLOOKUP(F$1,'PY1 Data(H)'!$A$1:$CZ$1,_xlfn.XLOOKUP($A60,'PY1 Data(H)'!$A$1:$A$288,'PY1 Data(H)'!$A$1:$CZ$288))</f>
        <v>#N/A</v>
      </c>
      <c r="G60" s="126" t="e" cm="1">
        <f t="array" ref="G60">_xlfn.XLOOKUP(G$1,'PY1 Data(H)'!$A$1:$CZ$1,_xlfn.XLOOKUP($A60,'PY1 Data(H)'!$A$1:$A$288,'PY1 Data(H)'!$A$1:$CZ$288))</f>
        <v>#N/A</v>
      </c>
      <c r="H60" s="126" t="e" cm="1">
        <f t="array" ref="H60">_xlfn.XLOOKUP(H$1,'PY1 Data(H)'!$A$1:$CZ$1,_xlfn.XLOOKUP($A60,'PY1 Data(H)'!$A$1:$A$288,'PY1 Data(H)'!$A$1:$CZ$288))</f>
        <v>#N/A</v>
      </c>
      <c r="I60" s="126" t="e" cm="1">
        <f t="array" ref="I60">_xlfn.XLOOKUP(I$1,'PY1 Data(H)'!$A$1:$CZ$1,_xlfn.XLOOKUP($A60,'PY1 Data(H)'!$A$1:$A$288,'PY1 Data(H)'!$A$1:$CZ$288))</f>
        <v>#N/A</v>
      </c>
      <c r="J60" s="126" t="e" cm="1">
        <f t="array" ref="J60">_xlfn.XLOOKUP(J$1,'PY1 Data(H)'!$A$1:$CZ$1,_xlfn.XLOOKUP($A60,'PY1 Data(H)'!$A$1:$A$288,'PY1 Data(H)'!$A$1:$CZ$288))</f>
        <v>#N/A</v>
      </c>
      <c r="K60" s="126" t="e" cm="1">
        <f t="array" ref="K60">_xlfn.XLOOKUP(K$1,'PY1 Data(H)'!$A$1:$CZ$1,_xlfn.XLOOKUP($A60,'PY1 Data(H)'!$A$1:$A$288,'PY1 Data(H)'!$A$1:$CZ$288))</f>
        <v>#N/A</v>
      </c>
      <c r="L60" s="126" t="e" cm="1">
        <f t="array" ref="L60">_xlfn.XLOOKUP(L$1,'PY1 Data(H)'!$A$1:$CZ$1,_xlfn.XLOOKUP($A60,'PY1 Data(H)'!$A$1:$A$288,'PY1 Data(H)'!$A$1:$CZ$288))</f>
        <v>#N/A</v>
      </c>
      <c r="M60" s="126" t="e" cm="1">
        <f t="array" ref="M60">_xlfn.XLOOKUP(M$1,'PY1 Data(H)'!$A$1:$CZ$1,_xlfn.XLOOKUP($A60,'PY1 Data(H)'!$A$1:$A$288,'PY1 Data(H)'!$A$1:$CZ$288))</f>
        <v>#N/A</v>
      </c>
      <c r="N60" s="126" t="e" cm="1">
        <f t="array" ref="N60">_xlfn.XLOOKUP(N$1,'PY1 Data(H)'!$A$1:$CZ$1,_xlfn.XLOOKUP($A60,'PY1 Data(H)'!$A$1:$A$288,'PY1 Data(H)'!$A$1:$CZ$288))</f>
        <v>#N/A</v>
      </c>
      <c r="O60" s="126" t="e" cm="1">
        <f t="array" ref="O60">_xlfn.XLOOKUP(O$1,'PY1 Data(H)'!$A$1:$CZ$1,_xlfn.XLOOKUP($A60,'PY1 Data(H)'!$A$1:$A$288,'PY1 Data(H)'!$A$1:$CZ$288))</f>
        <v>#N/A</v>
      </c>
      <c r="P60" s="126" t="e" cm="1">
        <f t="array" ref="P60">_xlfn.XLOOKUP(P$1,'PY1 Data(H)'!$A$1:$CZ$1,_xlfn.XLOOKUP($A60,'PY1 Data(H)'!$A$1:$A$288,'PY1 Data(H)'!$A$1:$CZ$288))</f>
        <v>#N/A</v>
      </c>
      <c r="Q60" s="126" t="e" cm="1">
        <f t="array" ref="Q60">_xlfn.XLOOKUP(Q$1,'PY1 Data(H)'!$A$1:$CZ$1,_xlfn.XLOOKUP($A60,'PY1 Data(H)'!$A$1:$A$288,'PY1 Data(H)'!$A$1:$CZ$288))</f>
        <v>#N/A</v>
      </c>
      <c r="R60" s="126" t="e" cm="1">
        <f t="array" ref="R60">_xlfn.XLOOKUP(R$1,'PY1 Data(H)'!$A$1:$CZ$1,_xlfn.XLOOKUP($A60,'PY1 Data(H)'!$A$1:$A$288,'PY1 Data(H)'!$A$1:$CZ$288))</f>
        <v>#N/A</v>
      </c>
    </row>
    <row r="61" spans="1:18" x14ac:dyDescent="0.3">
      <c r="A61">
        <v>512</v>
      </c>
      <c r="D61" s="126" cm="1">
        <f t="array" ref="D61">_xlfn.XLOOKUP(D$1,'PY1 Data(H)'!$A$1:$CZ$1,_xlfn.XLOOKUP($A61,'PY1 Data(H)'!$A$1:$A$288,'PY1 Data(H)'!$A$1:$CZ$288))</f>
        <v>85903</v>
      </c>
      <c r="E61" s="126" cm="1">
        <f t="array" ref="E61">_xlfn.XLOOKUP(E$1,'PY1 Data(H)'!$A$1:$CZ$1,_xlfn.XLOOKUP($A61,'PY1 Data(H)'!$A$1:$A$288,'PY1 Data(H)'!$A$1:$CZ$288))</f>
        <v>0</v>
      </c>
      <c r="F61" s="126" cm="1">
        <f t="array" ref="F61">_xlfn.XLOOKUP(F$1,'PY1 Data(H)'!$A$1:$CZ$1,_xlfn.XLOOKUP($A61,'PY1 Data(H)'!$A$1:$A$288,'PY1 Data(H)'!$A$1:$CZ$288))</f>
        <v>0</v>
      </c>
      <c r="G61" s="126" cm="1">
        <f t="array" ref="G61">_xlfn.XLOOKUP(G$1,'PY1 Data(H)'!$A$1:$CZ$1,_xlfn.XLOOKUP($A61,'PY1 Data(H)'!$A$1:$A$288,'PY1 Data(H)'!$A$1:$CZ$288))</f>
        <v>0</v>
      </c>
      <c r="H61" s="126" cm="1">
        <f t="array" ref="H61">_xlfn.XLOOKUP(H$1,'PY1 Data(H)'!$A$1:$CZ$1,_xlfn.XLOOKUP($A61,'PY1 Data(H)'!$A$1:$A$288,'PY1 Data(H)'!$A$1:$CZ$288))</f>
        <v>0</v>
      </c>
      <c r="I61" s="126" cm="1">
        <f t="array" ref="I61">_xlfn.XLOOKUP(I$1,'PY1 Data(H)'!$A$1:$CZ$1,_xlfn.XLOOKUP($A61,'PY1 Data(H)'!$A$1:$A$288,'PY1 Data(H)'!$A$1:$CZ$288))</f>
        <v>0</v>
      </c>
      <c r="J61" s="126" cm="1">
        <f t="array" ref="J61">_xlfn.XLOOKUP(J$1,'PY1 Data(H)'!$A$1:$CZ$1,_xlfn.XLOOKUP($A61,'PY1 Data(H)'!$A$1:$A$288,'PY1 Data(H)'!$A$1:$CZ$288))</f>
        <v>0</v>
      </c>
      <c r="K61" s="126" cm="1">
        <f t="array" ref="K61">_xlfn.XLOOKUP(K$1,'PY1 Data(H)'!$A$1:$CZ$1,_xlfn.XLOOKUP($A61,'PY1 Data(H)'!$A$1:$A$288,'PY1 Data(H)'!$A$1:$CZ$288))</f>
        <v>0</v>
      </c>
      <c r="L61" s="126" cm="1">
        <f t="array" ref="L61">_xlfn.XLOOKUP(L$1,'PY1 Data(H)'!$A$1:$CZ$1,_xlfn.XLOOKUP($A61,'PY1 Data(H)'!$A$1:$A$288,'PY1 Data(H)'!$A$1:$CZ$288))</f>
        <v>0</v>
      </c>
      <c r="M61" s="126" cm="1">
        <f t="array" ref="M61">_xlfn.XLOOKUP(M$1,'PY1 Data(H)'!$A$1:$CZ$1,_xlfn.XLOOKUP($A61,'PY1 Data(H)'!$A$1:$A$288,'PY1 Data(H)'!$A$1:$CZ$288))</f>
        <v>0</v>
      </c>
      <c r="N61" s="126" cm="1">
        <f t="array" ref="N61">_xlfn.XLOOKUP(N$1,'PY1 Data(H)'!$A$1:$CZ$1,_xlfn.XLOOKUP($A61,'PY1 Data(H)'!$A$1:$A$288,'PY1 Data(H)'!$A$1:$CZ$288))</f>
        <v>0</v>
      </c>
      <c r="O61" s="126" cm="1">
        <f t="array" ref="O61">_xlfn.XLOOKUP(O$1,'PY1 Data(H)'!$A$1:$CZ$1,_xlfn.XLOOKUP($A61,'PY1 Data(H)'!$A$1:$A$288,'PY1 Data(H)'!$A$1:$CZ$288))</f>
        <v>0</v>
      </c>
      <c r="P61" s="126" cm="1">
        <f t="array" ref="P61">_xlfn.XLOOKUP(P$1,'PY1 Data(H)'!$A$1:$CZ$1,_xlfn.XLOOKUP($A61,'PY1 Data(H)'!$A$1:$A$288,'PY1 Data(H)'!$A$1:$CZ$288))</f>
        <v>0</v>
      </c>
      <c r="Q61" s="126" cm="1">
        <f t="array" ref="Q61">_xlfn.XLOOKUP(Q$1,'PY1 Data(H)'!$A$1:$CZ$1,_xlfn.XLOOKUP($A61,'PY1 Data(H)'!$A$1:$A$288,'PY1 Data(H)'!$A$1:$CZ$288))</f>
        <v>0</v>
      </c>
      <c r="R61" s="126" cm="1">
        <f t="array" ref="R61">_xlfn.XLOOKUP(R$1,'PY1 Data(H)'!$A$1:$CZ$1,_xlfn.XLOOKUP($A61,'PY1 Data(H)'!$A$1:$A$288,'PY1 Data(H)'!$A$1:$CZ$288))</f>
        <v>0</v>
      </c>
    </row>
    <row r="62" spans="1:18" x14ac:dyDescent="0.3">
      <c r="D62" s="126" t="e" cm="1">
        <f t="array" ref="D62">_xlfn.XLOOKUP(D$1,'PY1 Data(H)'!$A$1:$CZ$1,_xlfn.XLOOKUP($A62,'PY1 Data(H)'!$A$1:$A$288,'PY1 Data(H)'!$A$1:$CZ$288))</f>
        <v>#N/A</v>
      </c>
      <c r="E62" s="126" t="e" cm="1">
        <f t="array" ref="E62">_xlfn.XLOOKUP(E$1,'PY1 Data(H)'!$A$1:$CZ$1,_xlfn.XLOOKUP($A62,'PY1 Data(H)'!$A$1:$A$288,'PY1 Data(H)'!$A$1:$CZ$288))</f>
        <v>#N/A</v>
      </c>
      <c r="F62" s="126" t="e" cm="1">
        <f t="array" ref="F62">_xlfn.XLOOKUP(F$1,'PY1 Data(H)'!$A$1:$CZ$1,_xlfn.XLOOKUP($A62,'PY1 Data(H)'!$A$1:$A$288,'PY1 Data(H)'!$A$1:$CZ$288))</f>
        <v>#N/A</v>
      </c>
      <c r="G62" s="126" t="e" cm="1">
        <f t="array" ref="G62">_xlfn.XLOOKUP(G$1,'PY1 Data(H)'!$A$1:$CZ$1,_xlfn.XLOOKUP($A62,'PY1 Data(H)'!$A$1:$A$288,'PY1 Data(H)'!$A$1:$CZ$288))</f>
        <v>#N/A</v>
      </c>
      <c r="H62" s="126" t="e" cm="1">
        <f t="array" ref="H62">_xlfn.XLOOKUP(H$1,'PY1 Data(H)'!$A$1:$CZ$1,_xlfn.XLOOKUP($A62,'PY1 Data(H)'!$A$1:$A$288,'PY1 Data(H)'!$A$1:$CZ$288))</f>
        <v>#N/A</v>
      </c>
      <c r="I62" s="126" t="e" cm="1">
        <f t="array" ref="I62">_xlfn.XLOOKUP(I$1,'PY1 Data(H)'!$A$1:$CZ$1,_xlfn.XLOOKUP($A62,'PY1 Data(H)'!$A$1:$A$288,'PY1 Data(H)'!$A$1:$CZ$288))</f>
        <v>#N/A</v>
      </c>
      <c r="J62" s="126" t="e" cm="1">
        <f t="array" ref="J62">_xlfn.XLOOKUP(J$1,'PY1 Data(H)'!$A$1:$CZ$1,_xlfn.XLOOKUP($A62,'PY1 Data(H)'!$A$1:$A$288,'PY1 Data(H)'!$A$1:$CZ$288))</f>
        <v>#N/A</v>
      </c>
      <c r="K62" s="126" t="e" cm="1">
        <f t="array" ref="K62">_xlfn.XLOOKUP(K$1,'PY1 Data(H)'!$A$1:$CZ$1,_xlfn.XLOOKUP($A62,'PY1 Data(H)'!$A$1:$A$288,'PY1 Data(H)'!$A$1:$CZ$288))</f>
        <v>#N/A</v>
      </c>
      <c r="L62" s="126" t="e" cm="1">
        <f t="array" ref="L62">_xlfn.XLOOKUP(L$1,'PY1 Data(H)'!$A$1:$CZ$1,_xlfn.XLOOKUP($A62,'PY1 Data(H)'!$A$1:$A$288,'PY1 Data(H)'!$A$1:$CZ$288))</f>
        <v>#N/A</v>
      </c>
      <c r="M62" s="126" t="e" cm="1">
        <f t="array" ref="M62">_xlfn.XLOOKUP(M$1,'PY1 Data(H)'!$A$1:$CZ$1,_xlfn.XLOOKUP($A62,'PY1 Data(H)'!$A$1:$A$288,'PY1 Data(H)'!$A$1:$CZ$288))</f>
        <v>#N/A</v>
      </c>
      <c r="N62" s="126" t="e" cm="1">
        <f t="array" ref="N62">_xlfn.XLOOKUP(N$1,'PY1 Data(H)'!$A$1:$CZ$1,_xlfn.XLOOKUP($A62,'PY1 Data(H)'!$A$1:$A$288,'PY1 Data(H)'!$A$1:$CZ$288))</f>
        <v>#N/A</v>
      </c>
      <c r="O62" s="126" t="e" cm="1">
        <f t="array" ref="O62">_xlfn.XLOOKUP(O$1,'PY1 Data(H)'!$A$1:$CZ$1,_xlfn.XLOOKUP($A62,'PY1 Data(H)'!$A$1:$A$288,'PY1 Data(H)'!$A$1:$CZ$288))</f>
        <v>#N/A</v>
      </c>
      <c r="P62" s="126" t="e" cm="1">
        <f t="array" ref="P62">_xlfn.XLOOKUP(P$1,'PY1 Data(H)'!$A$1:$CZ$1,_xlfn.XLOOKUP($A62,'PY1 Data(H)'!$A$1:$A$288,'PY1 Data(H)'!$A$1:$CZ$288))</f>
        <v>#N/A</v>
      </c>
      <c r="Q62" s="126" t="e" cm="1">
        <f t="array" ref="Q62">_xlfn.XLOOKUP(Q$1,'PY1 Data(H)'!$A$1:$CZ$1,_xlfn.XLOOKUP($A62,'PY1 Data(H)'!$A$1:$A$288,'PY1 Data(H)'!$A$1:$CZ$288))</f>
        <v>#N/A</v>
      </c>
      <c r="R62" s="126" t="e" cm="1">
        <f t="array" ref="R62">_xlfn.XLOOKUP(R$1,'PY1 Data(H)'!$A$1:$CZ$1,_xlfn.XLOOKUP($A62,'PY1 Data(H)'!$A$1:$A$288,'PY1 Data(H)'!$A$1:$CZ$288))</f>
        <v>#N/A</v>
      </c>
    </row>
    <row r="63" spans="1:18" x14ac:dyDescent="0.3">
      <c r="A63">
        <v>622</v>
      </c>
      <c r="D63" s="126" cm="1">
        <f t="array" ref="D63">_xlfn.XLOOKUP(D$1,'PY1 Data(H)'!$A$1:$CZ$1,_xlfn.XLOOKUP($A63,'PY1 Data(H)'!$A$1:$A$288,'PY1 Data(H)'!$A$1:$CZ$288))</f>
        <v>225126</v>
      </c>
      <c r="E63" s="126" cm="1">
        <f t="array" ref="E63">_xlfn.XLOOKUP(E$1,'PY1 Data(H)'!$A$1:$CZ$1,_xlfn.XLOOKUP($A63,'PY1 Data(H)'!$A$1:$A$288,'PY1 Data(H)'!$A$1:$CZ$288))</f>
        <v>582826</v>
      </c>
      <c r="F63" s="126" cm="1">
        <f t="array" ref="F63">_xlfn.XLOOKUP(F$1,'PY1 Data(H)'!$A$1:$CZ$1,_xlfn.XLOOKUP($A63,'PY1 Data(H)'!$A$1:$A$288,'PY1 Data(H)'!$A$1:$CZ$288))</f>
        <v>172954</v>
      </c>
      <c r="G63" s="126" cm="1">
        <f t="array" ref="G63">_xlfn.XLOOKUP(G$1,'PY1 Data(H)'!$A$1:$CZ$1,_xlfn.XLOOKUP($A63,'PY1 Data(H)'!$A$1:$A$288,'PY1 Data(H)'!$A$1:$CZ$288))</f>
        <v>120782</v>
      </c>
      <c r="H63" s="126" cm="1">
        <f t="array" ref="H63">_xlfn.XLOOKUP(H$1,'PY1 Data(H)'!$A$1:$CZ$1,_xlfn.XLOOKUP($A63,'PY1 Data(H)'!$A$1:$A$288,'PY1 Data(H)'!$A$1:$CZ$288))</f>
        <v>460615</v>
      </c>
      <c r="I63" s="126" cm="1">
        <f t="array" ref="I63">_xlfn.XLOOKUP(I$1,'PY1 Data(H)'!$A$1:$CZ$1,_xlfn.XLOOKUP($A63,'PY1 Data(H)'!$A$1:$A$288,'PY1 Data(H)'!$A$1:$CZ$288))</f>
        <v>8899260</v>
      </c>
      <c r="J63" s="126" cm="1">
        <f t="array" ref="J63">_xlfn.XLOOKUP(J$1,'PY1 Data(H)'!$A$1:$CZ$1,_xlfn.XLOOKUP($A63,'PY1 Data(H)'!$A$1:$A$288,'PY1 Data(H)'!$A$1:$CZ$288))</f>
        <v>598192</v>
      </c>
      <c r="K63" s="126" cm="1">
        <f t="array" ref="K63">_xlfn.XLOOKUP(K$1,'PY1 Data(H)'!$A$1:$CZ$1,_xlfn.XLOOKUP($A63,'PY1 Data(H)'!$A$1:$A$288,'PY1 Data(H)'!$A$1:$CZ$288))</f>
        <v>80402</v>
      </c>
      <c r="L63" s="126" cm="1">
        <f t="array" ref="L63">_xlfn.XLOOKUP(L$1,'PY1 Data(H)'!$A$1:$CZ$1,_xlfn.XLOOKUP($A63,'PY1 Data(H)'!$A$1:$A$288,'PY1 Data(H)'!$A$1:$CZ$288))</f>
        <v>599264</v>
      </c>
      <c r="M63" s="126" cm="1">
        <f t="array" ref="M63">_xlfn.XLOOKUP(M$1,'PY1 Data(H)'!$A$1:$CZ$1,_xlfn.XLOOKUP($A63,'PY1 Data(H)'!$A$1:$A$288,'PY1 Data(H)'!$A$1:$CZ$288))</f>
        <v>122569</v>
      </c>
      <c r="N63" s="126" cm="1">
        <f t="array" ref="N63">_xlfn.XLOOKUP(N$1,'PY1 Data(H)'!$A$1:$CZ$1,_xlfn.XLOOKUP($A63,'PY1 Data(H)'!$A$1:$A$288,'PY1 Data(H)'!$A$1:$CZ$288))</f>
        <v>402726</v>
      </c>
      <c r="O63" s="126" cm="1">
        <f t="array" ref="O63">_xlfn.XLOOKUP(O$1,'PY1 Data(H)'!$A$1:$CZ$1,_xlfn.XLOOKUP($A63,'PY1 Data(H)'!$A$1:$A$288,'PY1 Data(H)'!$A$1:$CZ$288))</f>
        <v>527080</v>
      </c>
      <c r="P63" s="126" cm="1">
        <f t="array" ref="P63">_xlfn.XLOOKUP(P$1,'PY1 Data(H)'!$A$1:$CZ$1,_xlfn.XLOOKUP($A63,'PY1 Data(H)'!$A$1:$A$288,'PY1 Data(H)'!$A$1:$CZ$288))</f>
        <v>211189</v>
      </c>
      <c r="Q63" s="126" cm="1">
        <f t="array" ref="Q63">_xlfn.XLOOKUP(Q$1,'PY1 Data(H)'!$A$1:$CZ$1,_xlfn.XLOOKUP($A63,'PY1 Data(H)'!$A$1:$A$288,'PY1 Data(H)'!$A$1:$CZ$288))</f>
        <v>308387</v>
      </c>
      <c r="R63" s="126" cm="1">
        <f t="array" ref="R63">_xlfn.XLOOKUP(R$1,'PY1 Data(H)'!$A$1:$CZ$1,_xlfn.XLOOKUP($A63,'PY1 Data(H)'!$A$1:$A$288,'PY1 Data(H)'!$A$1:$CZ$288))</f>
        <v>111134</v>
      </c>
    </row>
    <row r="64" spans="1:18" x14ac:dyDescent="0.3">
      <c r="A64">
        <v>577</v>
      </c>
      <c r="D64" s="126" cm="1">
        <f t="array" ref="D64">_xlfn.XLOOKUP(D$1,'PY1 Data(H)'!$A$1:$CZ$1,_xlfn.XLOOKUP($A64,'PY1 Data(H)'!$A$1:$A$288,'PY1 Data(H)'!$A$1:$CZ$288))</f>
        <v>0</v>
      </c>
      <c r="E64" s="126" cm="1">
        <f t="array" ref="E64">_xlfn.XLOOKUP(E$1,'PY1 Data(H)'!$A$1:$CZ$1,_xlfn.XLOOKUP($A64,'PY1 Data(H)'!$A$1:$A$288,'PY1 Data(H)'!$A$1:$CZ$288))</f>
        <v>2</v>
      </c>
      <c r="F64" s="126" cm="1">
        <f t="array" ref="F64">_xlfn.XLOOKUP(F$1,'PY1 Data(H)'!$A$1:$CZ$1,_xlfn.XLOOKUP($A64,'PY1 Data(H)'!$A$1:$A$288,'PY1 Data(H)'!$A$1:$CZ$288))</f>
        <v>2</v>
      </c>
      <c r="G64" s="126" cm="1">
        <f t="array" ref="G64">_xlfn.XLOOKUP(G$1,'PY1 Data(H)'!$A$1:$CZ$1,_xlfn.XLOOKUP($A64,'PY1 Data(H)'!$A$1:$A$288,'PY1 Data(H)'!$A$1:$CZ$288))</f>
        <v>2</v>
      </c>
      <c r="H64" s="126" cm="1">
        <f t="array" ref="H64">_xlfn.XLOOKUP(H$1,'PY1 Data(H)'!$A$1:$CZ$1,_xlfn.XLOOKUP($A64,'PY1 Data(H)'!$A$1:$A$288,'PY1 Data(H)'!$A$1:$CZ$288))</f>
        <v>0</v>
      </c>
      <c r="I64" s="126" cm="1">
        <f t="array" ref="I64">_xlfn.XLOOKUP(I$1,'PY1 Data(H)'!$A$1:$CZ$1,_xlfn.XLOOKUP($A64,'PY1 Data(H)'!$A$1:$A$288,'PY1 Data(H)'!$A$1:$CZ$288))</f>
        <v>0</v>
      </c>
      <c r="J64" s="126" cm="1">
        <f t="array" ref="J64">_xlfn.XLOOKUP(J$1,'PY1 Data(H)'!$A$1:$CZ$1,_xlfn.XLOOKUP($A64,'PY1 Data(H)'!$A$1:$A$288,'PY1 Data(H)'!$A$1:$CZ$288))</f>
        <v>2</v>
      </c>
      <c r="K64" s="126" cm="1">
        <f t="array" ref="K64">_xlfn.XLOOKUP(K$1,'PY1 Data(H)'!$A$1:$CZ$1,_xlfn.XLOOKUP($A64,'PY1 Data(H)'!$A$1:$A$288,'PY1 Data(H)'!$A$1:$CZ$288))</f>
        <v>2</v>
      </c>
      <c r="L64" s="126" cm="1">
        <f t="array" ref="L64">_xlfn.XLOOKUP(L$1,'PY1 Data(H)'!$A$1:$CZ$1,_xlfn.XLOOKUP($A64,'PY1 Data(H)'!$A$1:$A$288,'PY1 Data(H)'!$A$1:$CZ$288))</f>
        <v>2</v>
      </c>
      <c r="M64" s="126" cm="1">
        <f t="array" ref="M64">_xlfn.XLOOKUP(M$1,'PY1 Data(H)'!$A$1:$CZ$1,_xlfn.XLOOKUP($A64,'PY1 Data(H)'!$A$1:$A$288,'PY1 Data(H)'!$A$1:$CZ$288))</f>
        <v>2</v>
      </c>
      <c r="N64" s="126" cm="1">
        <f t="array" ref="N64">_xlfn.XLOOKUP(N$1,'PY1 Data(H)'!$A$1:$CZ$1,_xlfn.XLOOKUP($A64,'PY1 Data(H)'!$A$1:$A$288,'PY1 Data(H)'!$A$1:$CZ$288))</f>
        <v>2</v>
      </c>
      <c r="O64" s="126" cm="1">
        <f t="array" ref="O64">_xlfn.XLOOKUP(O$1,'PY1 Data(H)'!$A$1:$CZ$1,_xlfn.XLOOKUP($A64,'PY1 Data(H)'!$A$1:$A$288,'PY1 Data(H)'!$A$1:$CZ$288))</f>
        <v>2</v>
      </c>
      <c r="P64" s="126" cm="1">
        <f t="array" ref="P64">_xlfn.XLOOKUP(P$1,'PY1 Data(H)'!$A$1:$CZ$1,_xlfn.XLOOKUP($A64,'PY1 Data(H)'!$A$1:$A$288,'PY1 Data(H)'!$A$1:$CZ$288))</f>
        <v>0</v>
      </c>
      <c r="Q64" s="126" cm="1">
        <f t="array" ref="Q64">_xlfn.XLOOKUP(Q$1,'PY1 Data(H)'!$A$1:$CZ$1,_xlfn.XLOOKUP($A64,'PY1 Data(H)'!$A$1:$A$288,'PY1 Data(H)'!$A$1:$CZ$288))</f>
        <v>2</v>
      </c>
      <c r="R64" s="126" cm="1">
        <f t="array" ref="R64">_xlfn.XLOOKUP(R$1,'PY1 Data(H)'!$A$1:$CZ$1,_xlfn.XLOOKUP($A64,'PY1 Data(H)'!$A$1:$A$288,'PY1 Data(H)'!$A$1:$CZ$288))</f>
        <v>2</v>
      </c>
    </row>
    <row r="65" spans="1:18" x14ac:dyDescent="0.3">
      <c r="D65" s="126" t="e" cm="1">
        <f t="array" ref="D65">_xlfn.XLOOKUP(D$1,'PY1 Data(H)'!$A$1:$CZ$1,_xlfn.XLOOKUP($A65,'PY1 Data(H)'!$A$1:$A$288,'PY1 Data(H)'!$A$1:$CZ$288))</f>
        <v>#N/A</v>
      </c>
      <c r="E65" s="126" t="e" cm="1">
        <f t="array" ref="E65">_xlfn.XLOOKUP(E$1,'PY1 Data(H)'!$A$1:$CZ$1,_xlfn.XLOOKUP($A65,'PY1 Data(H)'!$A$1:$A$288,'PY1 Data(H)'!$A$1:$CZ$288))</f>
        <v>#N/A</v>
      </c>
      <c r="F65" s="126" t="e" cm="1">
        <f t="array" ref="F65">_xlfn.XLOOKUP(F$1,'PY1 Data(H)'!$A$1:$CZ$1,_xlfn.XLOOKUP($A65,'PY1 Data(H)'!$A$1:$A$288,'PY1 Data(H)'!$A$1:$CZ$288))</f>
        <v>#N/A</v>
      </c>
      <c r="G65" s="126" t="e" cm="1">
        <f t="array" ref="G65">_xlfn.XLOOKUP(G$1,'PY1 Data(H)'!$A$1:$CZ$1,_xlfn.XLOOKUP($A65,'PY1 Data(H)'!$A$1:$A$288,'PY1 Data(H)'!$A$1:$CZ$288))</f>
        <v>#N/A</v>
      </c>
      <c r="H65" s="126" t="e" cm="1">
        <f t="array" ref="H65">_xlfn.XLOOKUP(H$1,'PY1 Data(H)'!$A$1:$CZ$1,_xlfn.XLOOKUP($A65,'PY1 Data(H)'!$A$1:$A$288,'PY1 Data(H)'!$A$1:$CZ$288))</f>
        <v>#N/A</v>
      </c>
      <c r="I65" s="126" t="e" cm="1">
        <f t="array" ref="I65">_xlfn.XLOOKUP(I$1,'PY1 Data(H)'!$A$1:$CZ$1,_xlfn.XLOOKUP($A65,'PY1 Data(H)'!$A$1:$A$288,'PY1 Data(H)'!$A$1:$CZ$288))</f>
        <v>#N/A</v>
      </c>
      <c r="J65" s="126" t="e" cm="1">
        <f t="array" ref="J65">_xlfn.XLOOKUP(J$1,'PY1 Data(H)'!$A$1:$CZ$1,_xlfn.XLOOKUP($A65,'PY1 Data(H)'!$A$1:$A$288,'PY1 Data(H)'!$A$1:$CZ$288))</f>
        <v>#N/A</v>
      </c>
      <c r="K65" s="126" t="e" cm="1">
        <f t="array" ref="K65">_xlfn.XLOOKUP(K$1,'PY1 Data(H)'!$A$1:$CZ$1,_xlfn.XLOOKUP($A65,'PY1 Data(H)'!$A$1:$A$288,'PY1 Data(H)'!$A$1:$CZ$288))</f>
        <v>#N/A</v>
      </c>
      <c r="L65" s="126" t="e" cm="1">
        <f t="array" ref="L65">_xlfn.XLOOKUP(L$1,'PY1 Data(H)'!$A$1:$CZ$1,_xlfn.XLOOKUP($A65,'PY1 Data(H)'!$A$1:$A$288,'PY1 Data(H)'!$A$1:$CZ$288))</f>
        <v>#N/A</v>
      </c>
      <c r="M65" s="126" t="e" cm="1">
        <f t="array" ref="M65">_xlfn.XLOOKUP(M$1,'PY1 Data(H)'!$A$1:$CZ$1,_xlfn.XLOOKUP($A65,'PY1 Data(H)'!$A$1:$A$288,'PY1 Data(H)'!$A$1:$CZ$288))</f>
        <v>#N/A</v>
      </c>
      <c r="N65" s="126" t="e" cm="1">
        <f t="array" ref="N65">_xlfn.XLOOKUP(N$1,'PY1 Data(H)'!$A$1:$CZ$1,_xlfn.XLOOKUP($A65,'PY1 Data(H)'!$A$1:$A$288,'PY1 Data(H)'!$A$1:$CZ$288))</f>
        <v>#N/A</v>
      </c>
      <c r="O65" s="126" t="e" cm="1">
        <f t="array" ref="O65">_xlfn.XLOOKUP(O$1,'PY1 Data(H)'!$A$1:$CZ$1,_xlfn.XLOOKUP($A65,'PY1 Data(H)'!$A$1:$A$288,'PY1 Data(H)'!$A$1:$CZ$288))</f>
        <v>#N/A</v>
      </c>
      <c r="P65" s="126" t="e" cm="1">
        <f t="array" ref="P65">_xlfn.XLOOKUP(P$1,'PY1 Data(H)'!$A$1:$CZ$1,_xlfn.XLOOKUP($A65,'PY1 Data(H)'!$A$1:$A$288,'PY1 Data(H)'!$A$1:$CZ$288))</f>
        <v>#N/A</v>
      </c>
      <c r="Q65" s="126" t="e" cm="1">
        <f t="array" ref="Q65">_xlfn.XLOOKUP(Q$1,'PY1 Data(H)'!$A$1:$CZ$1,_xlfn.XLOOKUP($A65,'PY1 Data(H)'!$A$1:$A$288,'PY1 Data(H)'!$A$1:$CZ$288))</f>
        <v>#N/A</v>
      </c>
      <c r="R65" s="126" t="e" cm="1">
        <f t="array" ref="R65">_xlfn.XLOOKUP(R$1,'PY1 Data(H)'!$A$1:$CZ$1,_xlfn.XLOOKUP($A65,'PY1 Data(H)'!$A$1:$A$288,'PY1 Data(H)'!$A$1:$CZ$288))</f>
        <v>#N/A</v>
      </c>
    </row>
    <row r="66" spans="1:18" x14ac:dyDescent="0.3">
      <c r="A66">
        <v>547</v>
      </c>
      <c r="D66" s="126" cm="1">
        <f t="array" ref="D66">_xlfn.XLOOKUP(D$1,'PY1 Data(H)'!$A$1:$CZ$1,_xlfn.XLOOKUP($A66,'PY1 Data(H)'!$A$1:$A$288,'PY1 Data(H)'!$A$1:$CZ$288))</f>
        <v>2</v>
      </c>
      <c r="E66" s="126" cm="1">
        <f t="array" ref="E66">_xlfn.XLOOKUP(E$1,'PY1 Data(H)'!$A$1:$CZ$1,_xlfn.XLOOKUP($A66,'PY1 Data(H)'!$A$1:$A$288,'PY1 Data(H)'!$A$1:$CZ$288))</f>
        <v>2</v>
      </c>
      <c r="F66" s="126" cm="1">
        <f t="array" ref="F66">_xlfn.XLOOKUP(F$1,'PY1 Data(H)'!$A$1:$CZ$1,_xlfn.XLOOKUP($A66,'PY1 Data(H)'!$A$1:$A$288,'PY1 Data(H)'!$A$1:$CZ$288))</f>
        <v>2</v>
      </c>
      <c r="G66" s="126" cm="1">
        <f t="array" ref="G66">_xlfn.XLOOKUP(G$1,'PY1 Data(H)'!$A$1:$CZ$1,_xlfn.XLOOKUP($A66,'PY1 Data(H)'!$A$1:$A$288,'PY1 Data(H)'!$A$1:$CZ$288))</f>
        <v>2</v>
      </c>
      <c r="H66" s="126" cm="1">
        <f t="array" ref="H66">_xlfn.XLOOKUP(H$1,'PY1 Data(H)'!$A$1:$CZ$1,_xlfn.XLOOKUP($A66,'PY1 Data(H)'!$A$1:$A$288,'PY1 Data(H)'!$A$1:$CZ$288))</f>
        <v>2</v>
      </c>
      <c r="I66" s="126" cm="1">
        <f t="array" ref="I66">_xlfn.XLOOKUP(I$1,'PY1 Data(H)'!$A$1:$CZ$1,_xlfn.XLOOKUP($A66,'PY1 Data(H)'!$A$1:$A$288,'PY1 Data(H)'!$A$1:$CZ$288))</f>
        <v>3</v>
      </c>
      <c r="J66" s="126" cm="1">
        <f t="array" ref="J66">_xlfn.XLOOKUP(J$1,'PY1 Data(H)'!$A$1:$CZ$1,_xlfn.XLOOKUP($A66,'PY1 Data(H)'!$A$1:$A$288,'PY1 Data(H)'!$A$1:$CZ$288))</f>
        <v>2</v>
      </c>
      <c r="K66" s="126" cm="1">
        <f t="array" ref="K66">_xlfn.XLOOKUP(K$1,'PY1 Data(H)'!$A$1:$CZ$1,_xlfn.XLOOKUP($A66,'PY1 Data(H)'!$A$1:$A$288,'PY1 Data(H)'!$A$1:$CZ$288))</f>
        <v>2</v>
      </c>
      <c r="L66" s="126" cm="1">
        <f t="array" ref="L66">_xlfn.XLOOKUP(L$1,'PY1 Data(H)'!$A$1:$CZ$1,_xlfn.XLOOKUP($A66,'PY1 Data(H)'!$A$1:$A$288,'PY1 Data(H)'!$A$1:$CZ$288))</f>
        <v>2</v>
      </c>
      <c r="M66" s="126" cm="1">
        <f t="array" ref="M66">_xlfn.XLOOKUP(M$1,'PY1 Data(H)'!$A$1:$CZ$1,_xlfn.XLOOKUP($A66,'PY1 Data(H)'!$A$1:$A$288,'PY1 Data(H)'!$A$1:$CZ$288))</f>
        <v>3</v>
      </c>
      <c r="N66" s="126" cm="1">
        <f t="array" ref="N66">_xlfn.XLOOKUP(N$1,'PY1 Data(H)'!$A$1:$CZ$1,_xlfn.XLOOKUP($A66,'PY1 Data(H)'!$A$1:$A$288,'PY1 Data(H)'!$A$1:$CZ$288))</f>
        <v>2</v>
      </c>
      <c r="O66" s="126" cm="1">
        <f t="array" ref="O66">_xlfn.XLOOKUP(O$1,'PY1 Data(H)'!$A$1:$CZ$1,_xlfn.XLOOKUP($A66,'PY1 Data(H)'!$A$1:$A$288,'PY1 Data(H)'!$A$1:$CZ$288))</f>
        <v>2</v>
      </c>
      <c r="P66" s="126" cm="1">
        <f t="array" ref="P66">_xlfn.XLOOKUP(P$1,'PY1 Data(H)'!$A$1:$CZ$1,_xlfn.XLOOKUP($A66,'PY1 Data(H)'!$A$1:$A$288,'PY1 Data(H)'!$A$1:$CZ$288))</f>
        <v>2</v>
      </c>
      <c r="Q66" s="126" cm="1">
        <f t="array" ref="Q66">_xlfn.XLOOKUP(Q$1,'PY1 Data(H)'!$A$1:$CZ$1,_xlfn.XLOOKUP($A66,'PY1 Data(H)'!$A$1:$A$288,'PY1 Data(H)'!$A$1:$CZ$288))</f>
        <v>2</v>
      </c>
      <c r="R66" s="126" cm="1">
        <f t="array" ref="R66">_xlfn.XLOOKUP(R$1,'PY1 Data(H)'!$A$1:$CZ$1,_xlfn.XLOOKUP($A66,'PY1 Data(H)'!$A$1:$A$288,'PY1 Data(H)'!$A$1:$CZ$288))</f>
        <v>2</v>
      </c>
    </row>
    <row r="67" spans="1:18" x14ac:dyDescent="0.3">
      <c r="A67">
        <v>659</v>
      </c>
      <c r="D67" s="126" cm="1">
        <f t="array" ref="D67">_xlfn.XLOOKUP(D$1,'PY1 Data(H)'!$A$1:$CZ$1,_xlfn.XLOOKUP($A67,'PY1 Data(H)'!$A$1:$A$288,'PY1 Data(H)'!$A$1:$CZ$288))</f>
        <v>0</v>
      </c>
      <c r="E67" s="126" cm="1">
        <f t="array" ref="E67">_xlfn.XLOOKUP(E$1,'PY1 Data(H)'!$A$1:$CZ$1,_xlfn.XLOOKUP($A67,'PY1 Data(H)'!$A$1:$A$288,'PY1 Data(H)'!$A$1:$CZ$288))</f>
        <v>0</v>
      </c>
      <c r="F67" s="126" cm="1">
        <f t="array" ref="F67">_xlfn.XLOOKUP(F$1,'PY1 Data(H)'!$A$1:$CZ$1,_xlfn.XLOOKUP($A67,'PY1 Data(H)'!$A$1:$A$288,'PY1 Data(H)'!$A$1:$CZ$288))</f>
        <v>0</v>
      </c>
      <c r="G67" s="126" cm="1">
        <f t="array" ref="G67">_xlfn.XLOOKUP(G$1,'PY1 Data(H)'!$A$1:$CZ$1,_xlfn.XLOOKUP($A67,'PY1 Data(H)'!$A$1:$A$288,'PY1 Data(H)'!$A$1:$CZ$288))</f>
        <v>0</v>
      </c>
      <c r="H67" s="126" cm="1">
        <f t="array" ref="H67">_xlfn.XLOOKUP(H$1,'PY1 Data(H)'!$A$1:$CZ$1,_xlfn.XLOOKUP($A67,'PY1 Data(H)'!$A$1:$A$288,'PY1 Data(H)'!$A$1:$CZ$288))</f>
        <v>0</v>
      </c>
      <c r="I67" s="126" cm="1">
        <f t="array" ref="I67">_xlfn.XLOOKUP(I$1,'PY1 Data(H)'!$A$1:$CZ$1,_xlfn.XLOOKUP($A67,'PY1 Data(H)'!$A$1:$A$288,'PY1 Data(H)'!$A$1:$CZ$288))</f>
        <v>77270472</v>
      </c>
      <c r="J67" s="126" cm="1">
        <f t="array" ref="J67">_xlfn.XLOOKUP(J$1,'PY1 Data(H)'!$A$1:$CZ$1,_xlfn.XLOOKUP($A67,'PY1 Data(H)'!$A$1:$A$288,'PY1 Data(H)'!$A$1:$CZ$288))</f>
        <v>0</v>
      </c>
      <c r="K67" s="126" cm="1">
        <f t="array" ref="K67">_xlfn.XLOOKUP(K$1,'PY1 Data(H)'!$A$1:$CZ$1,_xlfn.XLOOKUP($A67,'PY1 Data(H)'!$A$1:$A$288,'PY1 Data(H)'!$A$1:$CZ$288))</f>
        <v>0</v>
      </c>
      <c r="L67" s="126" cm="1">
        <f t="array" ref="L67">_xlfn.XLOOKUP(L$1,'PY1 Data(H)'!$A$1:$CZ$1,_xlfn.XLOOKUP($A67,'PY1 Data(H)'!$A$1:$A$288,'PY1 Data(H)'!$A$1:$CZ$288))</f>
        <v>0</v>
      </c>
      <c r="M67" s="126" cm="1">
        <f t="array" ref="M67">_xlfn.XLOOKUP(M$1,'PY1 Data(H)'!$A$1:$CZ$1,_xlfn.XLOOKUP($A67,'PY1 Data(H)'!$A$1:$A$288,'PY1 Data(H)'!$A$1:$CZ$288))</f>
        <v>0</v>
      </c>
      <c r="N67" s="126" cm="1">
        <f t="array" ref="N67">_xlfn.XLOOKUP(N$1,'PY1 Data(H)'!$A$1:$CZ$1,_xlfn.XLOOKUP($A67,'PY1 Data(H)'!$A$1:$A$288,'PY1 Data(H)'!$A$1:$CZ$288))</f>
        <v>0</v>
      </c>
      <c r="O67" s="126" cm="1">
        <f t="array" ref="O67">_xlfn.XLOOKUP(O$1,'PY1 Data(H)'!$A$1:$CZ$1,_xlfn.XLOOKUP($A67,'PY1 Data(H)'!$A$1:$A$288,'PY1 Data(H)'!$A$1:$CZ$288))</f>
        <v>0</v>
      </c>
      <c r="P67" s="126" cm="1">
        <f t="array" ref="P67">_xlfn.XLOOKUP(P$1,'PY1 Data(H)'!$A$1:$CZ$1,_xlfn.XLOOKUP($A67,'PY1 Data(H)'!$A$1:$A$288,'PY1 Data(H)'!$A$1:$CZ$288))</f>
        <v>0</v>
      </c>
      <c r="Q67" s="126" cm="1">
        <f t="array" ref="Q67">_xlfn.XLOOKUP(Q$1,'PY1 Data(H)'!$A$1:$CZ$1,_xlfn.XLOOKUP($A67,'PY1 Data(H)'!$A$1:$A$288,'PY1 Data(H)'!$A$1:$CZ$288))</f>
        <v>0</v>
      </c>
      <c r="R67" s="126" cm="1">
        <f t="array" ref="R67">_xlfn.XLOOKUP(R$1,'PY1 Data(H)'!$A$1:$CZ$1,_xlfn.XLOOKUP($A67,'PY1 Data(H)'!$A$1:$A$288,'PY1 Data(H)'!$A$1:$CZ$288))</f>
        <v>0</v>
      </c>
    </row>
    <row r="68" spans="1:18" x14ac:dyDescent="0.3">
      <c r="A68">
        <v>660</v>
      </c>
      <c r="D68" s="126" cm="1">
        <f t="array" ref="D68">_xlfn.XLOOKUP(D$1,'PY1 Data(H)'!$A$1:$CZ$1,_xlfn.XLOOKUP($A68,'PY1 Data(H)'!$A$1:$A$288,'PY1 Data(H)'!$A$1:$CZ$288))</f>
        <v>0</v>
      </c>
      <c r="E68" s="126" cm="1">
        <f t="array" ref="E68">_xlfn.XLOOKUP(E$1,'PY1 Data(H)'!$A$1:$CZ$1,_xlfn.XLOOKUP($A68,'PY1 Data(H)'!$A$1:$A$288,'PY1 Data(H)'!$A$1:$CZ$288))</f>
        <v>0</v>
      </c>
      <c r="F68" s="126" cm="1">
        <f t="array" ref="F68">_xlfn.XLOOKUP(F$1,'PY1 Data(H)'!$A$1:$CZ$1,_xlfn.XLOOKUP($A68,'PY1 Data(H)'!$A$1:$A$288,'PY1 Data(H)'!$A$1:$CZ$288))</f>
        <v>0</v>
      </c>
      <c r="G68" s="126" cm="1">
        <f t="array" ref="G68">_xlfn.XLOOKUP(G$1,'PY1 Data(H)'!$A$1:$CZ$1,_xlfn.XLOOKUP($A68,'PY1 Data(H)'!$A$1:$A$288,'PY1 Data(H)'!$A$1:$CZ$288))</f>
        <v>0</v>
      </c>
      <c r="H68" s="126" cm="1">
        <f t="array" ref="H68">_xlfn.XLOOKUP(H$1,'PY1 Data(H)'!$A$1:$CZ$1,_xlfn.XLOOKUP($A68,'PY1 Data(H)'!$A$1:$A$288,'PY1 Data(H)'!$A$1:$CZ$288))</f>
        <v>0</v>
      </c>
      <c r="I68" s="126" cm="1">
        <f t="array" ref="I68">_xlfn.XLOOKUP(I$1,'PY1 Data(H)'!$A$1:$CZ$1,_xlfn.XLOOKUP($A68,'PY1 Data(H)'!$A$1:$A$288,'PY1 Data(H)'!$A$1:$CZ$288))</f>
        <v>0</v>
      </c>
      <c r="J68" s="126" cm="1">
        <f t="array" ref="J68">_xlfn.XLOOKUP(J$1,'PY1 Data(H)'!$A$1:$CZ$1,_xlfn.XLOOKUP($A68,'PY1 Data(H)'!$A$1:$A$288,'PY1 Data(H)'!$A$1:$CZ$288))</f>
        <v>0</v>
      </c>
      <c r="K68" s="126" cm="1">
        <f t="array" ref="K68">_xlfn.XLOOKUP(K$1,'PY1 Data(H)'!$A$1:$CZ$1,_xlfn.XLOOKUP($A68,'PY1 Data(H)'!$A$1:$A$288,'PY1 Data(H)'!$A$1:$CZ$288))</f>
        <v>0</v>
      </c>
      <c r="L68" s="126" cm="1">
        <f t="array" ref="L68">_xlfn.XLOOKUP(L$1,'PY1 Data(H)'!$A$1:$CZ$1,_xlfn.XLOOKUP($A68,'PY1 Data(H)'!$A$1:$A$288,'PY1 Data(H)'!$A$1:$CZ$288))</f>
        <v>0</v>
      </c>
      <c r="M68" s="126" cm="1">
        <f t="array" ref="M68">_xlfn.XLOOKUP(M$1,'PY1 Data(H)'!$A$1:$CZ$1,_xlfn.XLOOKUP($A68,'PY1 Data(H)'!$A$1:$A$288,'PY1 Data(H)'!$A$1:$CZ$288))</f>
        <v>0</v>
      </c>
      <c r="N68" s="126" cm="1">
        <f t="array" ref="N68">_xlfn.XLOOKUP(N$1,'PY1 Data(H)'!$A$1:$CZ$1,_xlfn.XLOOKUP($A68,'PY1 Data(H)'!$A$1:$A$288,'PY1 Data(H)'!$A$1:$CZ$288))</f>
        <v>0</v>
      </c>
      <c r="O68" s="126" cm="1">
        <f t="array" ref="O68">_xlfn.XLOOKUP(O$1,'PY1 Data(H)'!$A$1:$CZ$1,_xlfn.XLOOKUP($A68,'PY1 Data(H)'!$A$1:$A$288,'PY1 Data(H)'!$A$1:$CZ$288))</f>
        <v>0</v>
      </c>
      <c r="P68" s="126" cm="1">
        <f t="array" ref="P68">_xlfn.XLOOKUP(P$1,'PY1 Data(H)'!$A$1:$CZ$1,_xlfn.XLOOKUP($A68,'PY1 Data(H)'!$A$1:$A$288,'PY1 Data(H)'!$A$1:$CZ$288))</f>
        <v>0</v>
      </c>
      <c r="Q68" s="126" cm="1">
        <f t="array" ref="Q68">_xlfn.XLOOKUP(Q$1,'PY1 Data(H)'!$A$1:$CZ$1,_xlfn.XLOOKUP($A68,'PY1 Data(H)'!$A$1:$A$288,'PY1 Data(H)'!$A$1:$CZ$288))</f>
        <v>0</v>
      </c>
      <c r="R68" s="126" cm="1">
        <f t="array" ref="R68">_xlfn.XLOOKUP(R$1,'PY1 Data(H)'!$A$1:$CZ$1,_xlfn.XLOOKUP($A68,'PY1 Data(H)'!$A$1:$A$288,'PY1 Data(H)'!$A$1:$CZ$288))</f>
        <v>0</v>
      </c>
    </row>
    <row r="69" spans="1:18" x14ac:dyDescent="0.3">
      <c r="A69">
        <v>661</v>
      </c>
      <c r="D69" s="126" cm="1">
        <f t="array" ref="D69">_xlfn.XLOOKUP(D$1,'PY1 Data(H)'!$A$1:$CZ$1,_xlfn.XLOOKUP($A69,'PY1 Data(H)'!$A$1:$A$288,'PY1 Data(H)'!$A$1:$CZ$288))</f>
        <v>0</v>
      </c>
      <c r="E69" s="126" cm="1">
        <f t="array" ref="E69">_xlfn.XLOOKUP(E$1,'PY1 Data(H)'!$A$1:$CZ$1,_xlfn.XLOOKUP($A69,'PY1 Data(H)'!$A$1:$A$288,'PY1 Data(H)'!$A$1:$CZ$288))</f>
        <v>0</v>
      </c>
      <c r="F69" s="126" cm="1">
        <f t="array" ref="F69">_xlfn.XLOOKUP(F$1,'PY1 Data(H)'!$A$1:$CZ$1,_xlfn.XLOOKUP($A69,'PY1 Data(H)'!$A$1:$A$288,'PY1 Data(H)'!$A$1:$CZ$288))</f>
        <v>0</v>
      </c>
      <c r="G69" s="126" cm="1">
        <f t="array" ref="G69">_xlfn.XLOOKUP(G$1,'PY1 Data(H)'!$A$1:$CZ$1,_xlfn.XLOOKUP($A69,'PY1 Data(H)'!$A$1:$A$288,'PY1 Data(H)'!$A$1:$CZ$288))</f>
        <v>0</v>
      </c>
      <c r="H69" s="126" cm="1">
        <f t="array" ref="H69">_xlfn.XLOOKUP(H$1,'PY1 Data(H)'!$A$1:$CZ$1,_xlfn.XLOOKUP($A69,'PY1 Data(H)'!$A$1:$A$288,'PY1 Data(H)'!$A$1:$CZ$288))</f>
        <v>0</v>
      </c>
      <c r="I69" s="126" cm="1">
        <f t="array" ref="I69">_xlfn.XLOOKUP(I$1,'PY1 Data(H)'!$A$1:$CZ$1,_xlfn.XLOOKUP($A69,'PY1 Data(H)'!$A$1:$A$288,'PY1 Data(H)'!$A$1:$CZ$288))</f>
        <v>0</v>
      </c>
      <c r="J69" s="126" cm="1">
        <f t="array" ref="J69">_xlfn.XLOOKUP(J$1,'PY1 Data(H)'!$A$1:$CZ$1,_xlfn.XLOOKUP($A69,'PY1 Data(H)'!$A$1:$A$288,'PY1 Data(H)'!$A$1:$CZ$288))</f>
        <v>0</v>
      </c>
      <c r="K69" s="126" cm="1">
        <f t="array" ref="K69">_xlfn.XLOOKUP(K$1,'PY1 Data(H)'!$A$1:$CZ$1,_xlfn.XLOOKUP($A69,'PY1 Data(H)'!$A$1:$A$288,'PY1 Data(H)'!$A$1:$CZ$288))</f>
        <v>0</v>
      </c>
      <c r="L69" s="126" cm="1">
        <f t="array" ref="L69">_xlfn.XLOOKUP(L$1,'PY1 Data(H)'!$A$1:$CZ$1,_xlfn.XLOOKUP($A69,'PY1 Data(H)'!$A$1:$A$288,'PY1 Data(H)'!$A$1:$CZ$288))</f>
        <v>0</v>
      </c>
      <c r="M69" s="126" cm="1">
        <f t="array" ref="M69">_xlfn.XLOOKUP(M$1,'PY1 Data(H)'!$A$1:$CZ$1,_xlfn.XLOOKUP($A69,'PY1 Data(H)'!$A$1:$A$288,'PY1 Data(H)'!$A$1:$CZ$288))</f>
        <v>0</v>
      </c>
      <c r="N69" s="126" cm="1">
        <f t="array" ref="N69">_xlfn.XLOOKUP(N$1,'PY1 Data(H)'!$A$1:$CZ$1,_xlfn.XLOOKUP($A69,'PY1 Data(H)'!$A$1:$A$288,'PY1 Data(H)'!$A$1:$CZ$288))</f>
        <v>0</v>
      </c>
      <c r="O69" s="126" cm="1">
        <f t="array" ref="O69">_xlfn.XLOOKUP(O$1,'PY1 Data(H)'!$A$1:$CZ$1,_xlfn.XLOOKUP($A69,'PY1 Data(H)'!$A$1:$A$288,'PY1 Data(H)'!$A$1:$CZ$288))</f>
        <v>0</v>
      </c>
      <c r="P69" s="126" cm="1">
        <f t="array" ref="P69">_xlfn.XLOOKUP(P$1,'PY1 Data(H)'!$A$1:$CZ$1,_xlfn.XLOOKUP($A69,'PY1 Data(H)'!$A$1:$A$288,'PY1 Data(H)'!$A$1:$CZ$288))</f>
        <v>0</v>
      </c>
      <c r="Q69" s="126" cm="1">
        <f t="array" ref="Q69">_xlfn.XLOOKUP(Q$1,'PY1 Data(H)'!$A$1:$CZ$1,_xlfn.XLOOKUP($A69,'PY1 Data(H)'!$A$1:$A$288,'PY1 Data(H)'!$A$1:$CZ$288))</f>
        <v>0</v>
      </c>
      <c r="R69" s="126" cm="1">
        <f t="array" ref="R69">_xlfn.XLOOKUP(R$1,'PY1 Data(H)'!$A$1:$CZ$1,_xlfn.XLOOKUP($A69,'PY1 Data(H)'!$A$1:$A$288,'PY1 Data(H)'!$A$1:$CZ$288))</f>
        <v>0</v>
      </c>
    </row>
    <row r="70" spans="1:18" x14ac:dyDescent="0.3">
      <c r="D70" s="126" t="e" cm="1">
        <f t="array" ref="D70">_xlfn.XLOOKUP(D$1,'PY1 Data(H)'!$A$1:$CZ$1,_xlfn.XLOOKUP($A70,'PY1 Data(H)'!$A$1:$A$288,'PY1 Data(H)'!$A$1:$CZ$288))</f>
        <v>#N/A</v>
      </c>
      <c r="E70" s="126" t="e" cm="1">
        <f t="array" ref="E70">_xlfn.XLOOKUP(E$1,'PY1 Data(H)'!$A$1:$CZ$1,_xlfn.XLOOKUP($A70,'PY1 Data(H)'!$A$1:$A$288,'PY1 Data(H)'!$A$1:$CZ$288))</f>
        <v>#N/A</v>
      </c>
      <c r="F70" s="126" t="e" cm="1">
        <f t="array" ref="F70">_xlfn.XLOOKUP(F$1,'PY1 Data(H)'!$A$1:$CZ$1,_xlfn.XLOOKUP($A70,'PY1 Data(H)'!$A$1:$A$288,'PY1 Data(H)'!$A$1:$CZ$288))</f>
        <v>#N/A</v>
      </c>
      <c r="G70" s="126" t="e" cm="1">
        <f t="array" ref="G70">_xlfn.XLOOKUP(G$1,'PY1 Data(H)'!$A$1:$CZ$1,_xlfn.XLOOKUP($A70,'PY1 Data(H)'!$A$1:$A$288,'PY1 Data(H)'!$A$1:$CZ$288))</f>
        <v>#N/A</v>
      </c>
      <c r="H70" s="126" t="e" cm="1">
        <f t="array" ref="H70">_xlfn.XLOOKUP(H$1,'PY1 Data(H)'!$A$1:$CZ$1,_xlfn.XLOOKUP($A70,'PY1 Data(H)'!$A$1:$A$288,'PY1 Data(H)'!$A$1:$CZ$288))</f>
        <v>#N/A</v>
      </c>
      <c r="I70" s="126" t="e" cm="1">
        <f t="array" ref="I70">_xlfn.XLOOKUP(I$1,'PY1 Data(H)'!$A$1:$CZ$1,_xlfn.XLOOKUP($A70,'PY1 Data(H)'!$A$1:$A$288,'PY1 Data(H)'!$A$1:$CZ$288))</f>
        <v>#N/A</v>
      </c>
      <c r="J70" s="126" t="e" cm="1">
        <f t="array" ref="J70">_xlfn.XLOOKUP(J$1,'PY1 Data(H)'!$A$1:$CZ$1,_xlfn.XLOOKUP($A70,'PY1 Data(H)'!$A$1:$A$288,'PY1 Data(H)'!$A$1:$CZ$288))</f>
        <v>#N/A</v>
      </c>
      <c r="K70" s="126" t="e" cm="1">
        <f t="array" ref="K70">_xlfn.XLOOKUP(K$1,'PY1 Data(H)'!$A$1:$CZ$1,_xlfn.XLOOKUP($A70,'PY1 Data(H)'!$A$1:$A$288,'PY1 Data(H)'!$A$1:$CZ$288))</f>
        <v>#N/A</v>
      </c>
      <c r="L70" s="126" t="e" cm="1">
        <f t="array" ref="L70">_xlfn.XLOOKUP(L$1,'PY1 Data(H)'!$A$1:$CZ$1,_xlfn.XLOOKUP($A70,'PY1 Data(H)'!$A$1:$A$288,'PY1 Data(H)'!$A$1:$CZ$288))</f>
        <v>#N/A</v>
      </c>
      <c r="M70" s="126" t="e" cm="1">
        <f t="array" ref="M70">_xlfn.XLOOKUP(M$1,'PY1 Data(H)'!$A$1:$CZ$1,_xlfn.XLOOKUP($A70,'PY1 Data(H)'!$A$1:$A$288,'PY1 Data(H)'!$A$1:$CZ$288))</f>
        <v>#N/A</v>
      </c>
      <c r="N70" s="126" t="e" cm="1">
        <f t="array" ref="N70">_xlfn.XLOOKUP(N$1,'PY1 Data(H)'!$A$1:$CZ$1,_xlfn.XLOOKUP($A70,'PY1 Data(H)'!$A$1:$A$288,'PY1 Data(H)'!$A$1:$CZ$288))</f>
        <v>#N/A</v>
      </c>
      <c r="O70" s="126" t="e" cm="1">
        <f t="array" ref="O70">_xlfn.XLOOKUP(O$1,'PY1 Data(H)'!$A$1:$CZ$1,_xlfn.XLOOKUP($A70,'PY1 Data(H)'!$A$1:$A$288,'PY1 Data(H)'!$A$1:$CZ$288))</f>
        <v>#N/A</v>
      </c>
      <c r="P70" s="126" t="e" cm="1">
        <f t="array" ref="P70">_xlfn.XLOOKUP(P$1,'PY1 Data(H)'!$A$1:$CZ$1,_xlfn.XLOOKUP($A70,'PY1 Data(H)'!$A$1:$A$288,'PY1 Data(H)'!$A$1:$CZ$288))</f>
        <v>#N/A</v>
      </c>
      <c r="Q70" s="126" t="e" cm="1">
        <f t="array" ref="Q70">_xlfn.XLOOKUP(Q$1,'PY1 Data(H)'!$A$1:$CZ$1,_xlfn.XLOOKUP($A70,'PY1 Data(H)'!$A$1:$A$288,'PY1 Data(H)'!$A$1:$CZ$288))</f>
        <v>#N/A</v>
      </c>
      <c r="R70" s="126" t="e" cm="1">
        <f t="array" ref="R70">_xlfn.XLOOKUP(R$1,'PY1 Data(H)'!$A$1:$CZ$1,_xlfn.XLOOKUP($A70,'PY1 Data(H)'!$A$1:$A$288,'PY1 Data(H)'!$A$1:$CZ$288))</f>
        <v>#N/A</v>
      </c>
    </row>
    <row r="71" spans="1:18" x14ac:dyDescent="0.3">
      <c r="D71" s="126" t="e" cm="1">
        <f t="array" ref="D71">_xlfn.XLOOKUP(D$1,'PY1 Data(H)'!$A$1:$CZ$1,_xlfn.XLOOKUP($A71,'PY1 Data(H)'!$A$1:$A$288,'PY1 Data(H)'!$A$1:$CZ$288))</f>
        <v>#N/A</v>
      </c>
      <c r="E71" s="126" t="e" cm="1">
        <f t="array" ref="E71">_xlfn.XLOOKUP(E$1,'PY1 Data(H)'!$A$1:$CZ$1,_xlfn.XLOOKUP($A71,'PY1 Data(H)'!$A$1:$A$288,'PY1 Data(H)'!$A$1:$CZ$288))</f>
        <v>#N/A</v>
      </c>
      <c r="F71" s="126" t="e" cm="1">
        <f t="array" ref="F71">_xlfn.XLOOKUP(F$1,'PY1 Data(H)'!$A$1:$CZ$1,_xlfn.XLOOKUP($A71,'PY1 Data(H)'!$A$1:$A$288,'PY1 Data(H)'!$A$1:$CZ$288))</f>
        <v>#N/A</v>
      </c>
      <c r="G71" s="126" t="e" cm="1">
        <f t="array" ref="G71">_xlfn.XLOOKUP(G$1,'PY1 Data(H)'!$A$1:$CZ$1,_xlfn.XLOOKUP($A71,'PY1 Data(H)'!$A$1:$A$288,'PY1 Data(H)'!$A$1:$CZ$288))</f>
        <v>#N/A</v>
      </c>
      <c r="H71" s="126" t="e" cm="1">
        <f t="array" ref="H71">_xlfn.XLOOKUP(H$1,'PY1 Data(H)'!$A$1:$CZ$1,_xlfn.XLOOKUP($A71,'PY1 Data(H)'!$A$1:$A$288,'PY1 Data(H)'!$A$1:$CZ$288))</f>
        <v>#N/A</v>
      </c>
      <c r="I71" s="126" t="e" cm="1">
        <f t="array" ref="I71">_xlfn.XLOOKUP(I$1,'PY1 Data(H)'!$A$1:$CZ$1,_xlfn.XLOOKUP($A71,'PY1 Data(H)'!$A$1:$A$288,'PY1 Data(H)'!$A$1:$CZ$288))</f>
        <v>#N/A</v>
      </c>
      <c r="J71" s="126" t="e" cm="1">
        <f t="array" ref="J71">_xlfn.XLOOKUP(J$1,'PY1 Data(H)'!$A$1:$CZ$1,_xlfn.XLOOKUP($A71,'PY1 Data(H)'!$A$1:$A$288,'PY1 Data(H)'!$A$1:$CZ$288))</f>
        <v>#N/A</v>
      </c>
      <c r="K71" s="126" t="e" cm="1">
        <f t="array" ref="K71">_xlfn.XLOOKUP(K$1,'PY1 Data(H)'!$A$1:$CZ$1,_xlfn.XLOOKUP($A71,'PY1 Data(H)'!$A$1:$A$288,'PY1 Data(H)'!$A$1:$CZ$288))</f>
        <v>#N/A</v>
      </c>
      <c r="L71" s="126" t="e" cm="1">
        <f t="array" ref="L71">_xlfn.XLOOKUP(L$1,'PY1 Data(H)'!$A$1:$CZ$1,_xlfn.XLOOKUP($A71,'PY1 Data(H)'!$A$1:$A$288,'PY1 Data(H)'!$A$1:$CZ$288))</f>
        <v>#N/A</v>
      </c>
      <c r="M71" s="126" t="e" cm="1">
        <f t="array" ref="M71">_xlfn.XLOOKUP(M$1,'PY1 Data(H)'!$A$1:$CZ$1,_xlfn.XLOOKUP($A71,'PY1 Data(H)'!$A$1:$A$288,'PY1 Data(H)'!$A$1:$CZ$288))</f>
        <v>#N/A</v>
      </c>
      <c r="N71" s="126" t="e" cm="1">
        <f t="array" ref="N71">_xlfn.XLOOKUP(N$1,'PY1 Data(H)'!$A$1:$CZ$1,_xlfn.XLOOKUP($A71,'PY1 Data(H)'!$A$1:$A$288,'PY1 Data(H)'!$A$1:$CZ$288))</f>
        <v>#N/A</v>
      </c>
      <c r="O71" s="126" t="e" cm="1">
        <f t="array" ref="O71">_xlfn.XLOOKUP(O$1,'PY1 Data(H)'!$A$1:$CZ$1,_xlfn.XLOOKUP($A71,'PY1 Data(H)'!$A$1:$A$288,'PY1 Data(H)'!$A$1:$CZ$288))</f>
        <v>#N/A</v>
      </c>
      <c r="P71" s="126" t="e" cm="1">
        <f t="array" ref="P71">_xlfn.XLOOKUP(P$1,'PY1 Data(H)'!$A$1:$CZ$1,_xlfn.XLOOKUP($A71,'PY1 Data(H)'!$A$1:$A$288,'PY1 Data(H)'!$A$1:$CZ$288))</f>
        <v>#N/A</v>
      </c>
      <c r="Q71" s="126" t="e" cm="1">
        <f t="array" ref="Q71">_xlfn.XLOOKUP(Q$1,'PY1 Data(H)'!$A$1:$CZ$1,_xlfn.XLOOKUP($A71,'PY1 Data(H)'!$A$1:$A$288,'PY1 Data(H)'!$A$1:$CZ$288))</f>
        <v>#N/A</v>
      </c>
      <c r="R71" s="126" t="e" cm="1">
        <f t="array" ref="R71">_xlfn.XLOOKUP(R$1,'PY1 Data(H)'!$A$1:$CZ$1,_xlfn.XLOOKUP($A71,'PY1 Data(H)'!$A$1:$A$288,'PY1 Data(H)'!$A$1:$CZ$288))</f>
        <v>#N/A</v>
      </c>
    </row>
    <row r="72" spans="1:18" x14ac:dyDescent="0.3">
      <c r="A72">
        <v>6</v>
      </c>
      <c r="D72" s="126" cm="1">
        <f t="array" ref="D72">_xlfn.XLOOKUP(D$1,'PY1 Data(H)'!$A$1:$CZ$1,_xlfn.XLOOKUP($A72,'PY1 Data(H)'!$A$1:$A$288,'PY1 Data(H)'!$A$1:$CZ$288))</f>
        <v>0</v>
      </c>
      <c r="E72" s="126" cm="1">
        <f t="array" ref="E72">_xlfn.XLOOKUP(E$1,'PY1 Data(H)'!$A$1:$CZ$1,_xlfn.XLOOKUP($A72,'PY1 Data(H)'!$A$1:$A$288,'PY1 Data(H)'!$A$1:$CZ$288))</f>
        <v>0</v>
      </c>
      <c r="F72" s="126" cm="1">
        <f t="array" ref="F72">_xlfn.XLOOKUP(F$1,'PY1 Data(H)'!$A$1:$CZ$1,_xlfn.XLOOKUP($A72,'PY1 Data(H)'!$A$1:$A$288,'PY1 Data(H)'!$A$1:$CZ$288))</f>
        <v>0</v>
      </c>
      <c r="G72" s="126" cm="1">
        <f t="array" ref="G72">_xlfn.XLOOKUP(G$1,'PY1 Data(H)'!$A$1:$CZ$1,_xlfn.XLOOKUP($A72,'PY1 Data(H)'!$A$1:$A$288,'PY1 Data(H)'!$A$1:$CZ$288))</f>
        <v>0</v>
      </c>
      <c r="H72" s="126" cm="1">
        <f t="array" ref="H72">_xlfn.XLOOKUP(H$1,'PY1 Data(H)'!$A$1:$CZ$1,_xlfn.XLOOKUP($A72,'PY1 Data(H)'!$A$1:$A$288,'PY1 Data(H)'!$A$1:$CZ$288))</f>
        <v>0</v>
      </c>
      <c r="I72" s="126" cm="1">
        <f t="array" ref="I72">_xlfn.XLOOKUP(I$1,'PY1 Data(H)'!$A$1:$CZ$1,_xlfn.XLOOKUP($A72,'PY1 Data(H)'!$A$1:$A$288,'PY1 Data(H)'!$A$1:$CZ$288))</f>
        <v>1422521</v>
      </c>
      <c r="J72" s="126" cm="1">
        <f t="array" ref="J72">_xlfn.XLOOKUP(J$1,'PY1 Data(H)'!$A$1:$CZ$1,_xlfn.XLOOKUP($A72,'PY1 Data(H)'!$A$1:$A$288,'PY1 Data(H)'!$A$1:$CZ$288))</f>
        <v>0</v>
      </c>
      <c r="K72" s="126" cm="1">
        <f t="array" ref="K72">_xlfn.XLOOKUP(K$1,'PY1 Data(H)'!$A$1:$CZ$1,_xlfn.XLOOKUP($A72,'PY1 Data(H)'!$A$1:$A$288,'PY1 Data(H)'!$A$1:$CZ$288))</f>
        <v>0</v>
      </c>
      <c r="L72" s="126" cm="1">
        <f t="array" ref="L72">_xlfn.XLOOKUP(L$1,'PY1 Data(H)'!$A$1:$CZ$1,_xlfn.XLOOKUP($A72,'PY1 Data(H)'!$A$1:$A$288,'PY1 Data(H)'!$A$1:$CZ$288))</f>
        <v>0</v>
      </c>
      <c r="M72" s="126" cm="1">
        <f t="array" ref="M72">_xlfn.XLOOKUP(M$1,'PY1 Data(H)'!$A$1:$CZ$1,_xlfn.XLOOKUP($A72,'PY1 Data(H)'!$A$1:$A$288,'PY1 Data(H)'!$A$1:$CZ$288))</f>
        <v>0</v>
      </c>
      <c r="N72" s="126" cm="1">
        <f t="array" ref="N72">_xlfn.XLOOKUP(N$1,'PY1 Data(H)'!$A$1:$CZ$1,_xlfn.XLOOKUP($A72,'PY1 Data(H)'!$A$1:$A$288,'PY1 Data(H)'!$A$1:$CZ$288))</f>
        <v>0</v>
      </c>
      <c r="O72" s="126" cm="1">
        <f t="array" ref="O72">_xlfn.XLOOKUP(O$1,'PY1 Data(H)'!$A$1:$CZ$1,_xlfn.XLOOKUP($A72,'PY1 Data(H)'!$A$1:$A$288,'PY1 Data(H)'!$A$1:$CZ$288))</f>
        <v>0</v>
      </c>
      <c r="P72" s="126" cm="1">
        <f t="array" ref="P72">_xlfn.XLOOKUP(P$1,'PY1 Data(H)'!$A$1:$CZ$1,_xlfn.XLOOKUP($A72,'PY1 Data(H)'!$A$1:$A$288,'PY1 Data(H)'!$A$1:$CZ$288))</f>
        <v>0</v>
      </c>
      <c r="Q72" s="126" cm="1">
        <f t="array" ref="Q72">_xlfn.XLOOKUP(Q$1,'PY1 Data(H)'!$A$1:$CZ$1,_xlfn.XLOOKUP($A72,'PY1 Data(H)'!$A$1:$A$288,'PY1 Data(H)'!$A$1:$CZ$288))</f>
        <v>0</v>
      </c>
      <c r="R72" s="126" cm="1">
        <f t="array" ref="R72">_xlfn.XLOOKUP(R$1,'PY1 Data(H)'!$A$1:$CZ$1,_xlfn.XLOOKUP($A72,'PY1 Data(H)'!$A$1:$A$288,'PY1 Data(H)'!$A$1:$CZ$288))</f>
        <v>0</v>
      </c>
    </row>
  </sheetData>
  <sheetProtection algorithmName="SHA-512" hashValue="MMN3W7C1sltxqDu8V43AoUqfXKyv8kXwRBqTKRKYioB/jJoYl5PLmREMEnwWEXSqTmS5gLkuZbgUUgz9I1GVxw==" saltValue="ePEBw/mDK7EhLJDYQrwi3A=="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dimension ref="A1:CZ366"/>
  <sheetViews>
    <sheetView topLeftCell="A334" workbookViewId="0">
      <pane xSplit="3" topLeftCell="P1" activePane="topRight" state="frozen"/>
      <selection pane="topRight" activeCell="C35" sqref="C35"/>
    </sheetView>
  </sheetViews>
  <sheetFormatPr defaultRowHeight="14.4" x14ac:dyDescent="0.3"/>
  <cols>
    <col min="1" max="1" width="29.33203125" style="103" customWidth="1"/>
    <col min="2" max="2" width="72.6640625" style="373" customWidth="1"/>
    <col min="3" max="3" width="54.33203125" customWidth="1"/>
    <col min="4" max="97" width="20.6640625" customWidth="1"/>
  </cols>
  <sheetData>
    <row r="1" spans="1:99" ht="28.8" x14ac:dyDescent="0.3">
      <c r="A1" s="408" t="s">
        <v>623</v>
      </c>
      <c r="B1" s="373" t="s">
        <v>228</v>
      </c>
      <c r="C1" s="126" t="s">
        <v>228</v>
      </c>
      <c r="D1" s="373" t="s">
        <v>641</v>
      </c>
      <c r="E1" s="373" t="s">
        <v>642</v>
      </c>
      <c r="F1" s="373" t="s">
        <v>643</v>
      </c>
      <c r="G1" s="373" t="s">
        <v>644</v>
      </c>
      <c r="H1" s="373" t="s">
        <v>645</v>
      </c>
      <c r="I1" s="373" t="s">
        <v>646</v>
      </c>
      <c r="J1" s="373" t="s">
        <v>647</v>
      </c>
      <c r="K1" s="373" t="s">
        <v>648</v>
      </c>
      <c r="L1" s="373" t="s">
        <v>649</v>
      </c>
      <c r="M1" s="373" t="s">
        <v>650</v>
      </c>
      <c r="N1" s="373" t="s">
        <v>651</v>
      </c>
      <c r="O1" s="373" t="s">
        <v>652</v>
      </c>
      <c r="P1" s="373" t="s">
        <v>653</v>
      </c>
      <c r="Q1" s="373" t="s">
        <v>654</v>
      </c>
      <c r="R1" s="373" t="s">
        <v>655</v>
      </c>
      <c r="S1" s="373"/>
      <c r="T1" s="373"/>
      <c r="U1" s="373"/>
      <c r="V1" s="373"/>
      <c r="W1" s="373"/>
      <c r="X1" s="373"/>
      <c r="Y1" s="373"/>
      <c r="Z1" s="373"/>
      <c r="AA1" s="373"/>
      <c r="AB1" s="373"/>
      <c r="AC1" s="373"/>
      <c r="AD1" s="373"/>
      <c r="AE1" s="373"/>
      <c r="AF1" s="373"/>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c r="BO1" s="126"/>
      <c r="BP1" s="126"/>
      <c r="BQ1" s="126"/>
      <c r="BR1" s="126"/>
      <c r="BS1" s="126"/>
      <c r="BT1" s="126"/>
      <c r="BU1" s="126"/>
      <c r="BV1" s="126"/>
      <c r="BW1" s="126"/>
      <c r="BX1" s="126"/>
      <c r="BY1" s="126"/>
      <c r="BZ1" s="126"/>
      <c r="CA1" s="126"/>
      <c r="CB1" s="126"/>
      <c r="CC1" s="126"/>
      <c r="CD1" s="126"/>
      <c r="CE1" s="126"/>
      <c r="CF1" s="126"/>
      <c r="CG1" s="126"/>
      <c r="CH1" s="126"/>
      <c r="CI1" s="126"/>
      <c r="CJ1" s="126"/>
      <c r="CK1" s="126"/>
      <c r="CL1" s="126"/>
      <c r="CM1" s="126"/>
      <c r="CN1" s="126"/>
      <c r="CO1" s="126"/>
      <c r="CP1" s="126"/>
      <c r="CQ1" s="126"/>
      <c r="CR1" s="126"/>
      <c r="CS1" s="126"/>
      <c r="CT1" s="126"/>
      <c r="CU1" s="126"/>
    </row>
    <row r="2" spans="1:99" x14ac:dyDescent="0.3">
      <c r="A2" s="103" t="s">
        <v>402</v>
      </c>
      <c r="B2" s="373" t="s">
        <v>10</v>
      </c>
      <c r="C2" s="126" t="s">
        <v>2</v>
      </c>
      <c r="D2" s="126">
        <v>571300</v>
      </c>
      <c r="E2" s="126">
        <v>571301</v>
      </c>
      <c r="F2" s="126">
        <v>571302</v>
      </c>
      <c r="G2" s="126">
        <v>571303</v>
      </c>
      <c r="H2" s="126">
        <v>572177</v>
      </c>
      <c r="I2" s="126">
        <v>571304</v>
      </c>
      <c r="J2" s="126">
        <v>571305</v>
      </c>
      <c r="K2" s="126">
        <v>571306</v>
      </c>
      <c r="L2" s="126">
        <v>571307</v>
      </c>
      <c r="M2" s="126">
        <v>571309</v>
      </c>
      <c r="N2" s="126">
        <v>571310</v>
      </c>
      <c r="O2" s="126">
        <v>571311</v>
      </c>
      <c r="P2" s="126">
        <v>571313</v>
      </c>
      <c r="Q2" s="126">
        <v>571315</v>
      </c>
      <c r="R2" s="126">
        <v>571316</v>
      </c>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126"/>
      <c r="BO2" s="126"/>
      <c r="BP2" s="126"/>
      <c r="BQ2" s="126"/>
      <c r="BR2" s="126"/>
      <c r="BS2" s="126"/>
      <c r="BT2" s="126"/>
      <c r="BU2" s="126"/>
      <c r="BV2" s="126"/>
      <c r="BW2" s="126"/>
      <c r="BX2" s="126"/>
      <c r="BY2" s="126"/>
      <c r="BZ2" s="126"/>
      <c r="CA2" s="126"/>
      <c r="CB2" s="126"/>
      <c r="CC2" s="126"/>
      <c r="CD2" s="126"/>
      <c r="CE2" s="126"/>
      <c r="CF2" s="126"/>
      <c r="CG2" s="126"/>
      <c r="CH2" s="126"/>
      <c r="CI2" s="126"/>
      <c r="CJ2" s="126"/>
      <c r="CK2" s="126"/>
      <c r="CL2" s="126"/>
      <c r="CM2" s="126"/>
      <c r="CN2" s="126"/>
      <c r="CO2" s="126"/>
      <c r="CP2" s="126"/>
      <c r="CQ2" s="126"/>
      <c r="CR2" s="126"/>
      <c r="CS2" s="126"/>
      <c r="CT2" s="126"/>
      <c r="CU2" s="126"/>
    </row>
    <row r="3" spans="1:99" x14ac:dyDescent="0.3">
      <c r="A3" s="103">
        <v>4</v>
      </c>
      <c r="B3" s="373" t="s">
        <v>48</v>
      </c>
      <c r="C3" s="126"/>
      <c r="D3" s="126">
        <v>0</v>
      </c>
      <c r="E3" s="126">
        <v>42910</v>
      </c>
      <c r="F3" s="126">
        <v>0</v>
      </c>
      <c r="G3" s="126">
        <v>0</v>
      </c>
      <c r="H3" s="126">
        <v>66465</v>
      </c>
      <c r="I3" s="126">
        <v>6034046</v>
      </c>
      <c r="J3" s="126">
        <v>73859</v>
      </c>
      <c r="K3" s="126">
        <v>9977</v>
      </c>
      <c r="L3" s="126">
        <v>196503</v>
      </c>
      <c r="M3" s="126">
        <v>1187</v>
      </c>
      <c r="N3" s="126">
        <v>0</v>
      </c>
      <c r="O3" s="126">
        <v>97875</v>
      </c>
      <c r="P3" s="126">
        <v>2815</v>
      </c>
      <c r="Q3" s="126">
        <v>7563</v>
      </c>
      <c r="R3" s="126">
        <v>7216</v>
      </c>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26"/>
      <c r="BN3" s="126"/>
      <c r="BO3" s="126"/>
      <c r="BP3" s="126"/>
      <c r="BQ3" s="126"/>
      <c r="BR3" s="12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row>
    <row r="4" spans="1:99" x14ac:dyDescent="0.3">
      <c r="A4" s="103">
        <v>5</v>
      </c>
      <c r="B4" s="373" t="s">
        <v>49</v>
      </c>
      <c r="C4" s="126"/>
      <c r="D4" s="126">
        <v>0</v>
      </c>
      <c r="E4" s="126">
        <v>0</v>
      </c>
      <c r="F4" s="126">
        <v>0</v>
      </c>
      <c r="G4" s="126">
        <v>0</v>
      </c>
      <c r="H4" s="126">
        <v>0</v>
      </c>
      <c r="I4" s="126">
        <v>0</v>
      </c>
      <c r="J4" s="126">
        <v>0</v>
      </c>
      <c r="K4" s="126">
        <v>0</v>
      </c>
      <c r="L4" s="126">
        <v>0</v>
      </c>
      <c r="M4" s="126">
        <v>0</v>
      </c>
      <c r="N4" s="126">
        <v>0</v>
      </c>
      <c r="O4" s="126">
        <v>0</v>
      </c>
      <c r="P4" s="126">
        <v>0</v>
      </c>
      <c r="Q4" s="126">
        <v>0</v>
      </c>
      <c r="R4" s="126">
        <v>0</v>
      </c>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c r="BC4" s="126"/>
      <c r="BD4" s="126"/>
      <c r="BE4" s="126"/>
      <c r="BF4" s="126"/>
      <c r="BG4" s="126"/>
      <c r="BH4" s="126"/>
      <c r="BI4" s="126"/>
      <c r="BJ4" s="126"/>
      <c r="BK4" s="126"/>
      <c r="BL4" s="126"/>
      <c r="BM4" s="126"/>
      <c r="BN4" s="126"/>
      <c r="BO4" s="126"/>
      <c r="BP4" s="126"/>
      <c r="BQ4" s="126"/>
      <c r="BR4" s="126"/>
      <c r="BS4" s="126"/>
      <c r="BT4" s="126"/>
      <c r="BU4" s="126"/>
      <c r="BV4" s="126"/>
      <c r="BW4" s="126"/>
      <c r="BX4" s="126"/>
      <c r="BY4" s="126"/>
      <c r="BZ4" s="126"/>
      <c r="CA4" s="126"/>
      <c r="CB4" s="126"/>
      <c r="CC4" s="126"/>
      <c r="CD4" s="126"/>
      <c r="CE4" s="126"/>
      <c r="CF4" s="126"/>
      <c r="CG4" s="126"/>
      <c r="CH4" s="126"/>
      <c r="CI4" s="126"/>
      <c r="CJ4" s="126"/>
      <c r="CK4" s="126"/>
      <c r="CL4" s="126"/>
      <c r="CM4" s="126"/>
      <c r="CN4" s="126"/>
      <c r="CO4" s="126"/>
      <c r="CP4" s="126"/>
      <c r="CQ4" s="126"/>
      <c r="CR4" s="126"/>
      <c r="CS4" s="126"/>
      <c r="CT4" s="126"/>
      <c r="CU4" s="126"/>
    </row>
    <row r="5" spans="1:99" x14ac:dyDescent="0.3">
      <c r="A5" s="103">
        <v>6</v>
      </c>
      <c r="B5" s="373" t="s">
        <v>157</v>
      </c>
      <c r="C5" s="126"/>
      <c r="D5" s="126">
        <v>0</v>
      </c>
      <c r="E5" s="126">
        <v>0</v>
      </c>
      <c r="F5" s="126">
        <v>0</v>
      </c>
      <c r="G5" s="126">
        <v>0</v>
      </c>
      <c r="H5" s="126">
        <v>0</v>
      </c>
      <c r="I5" s="126">
        <v>1422521</v>
      </c>
      <c r="J5" s="126">
        <v>0</v>
      </c>
      <c r="K5" s="126">
        <v>0</v>
      </c>
      <c r="L5" s="126">
        <v>0</v>
      </c>
      <c r="M5" s="126">
        <v>0</v>
      </c>
      <c r="N5" s="126">
        <v>0</v>
      </c>
      <c r="O5" s="126">
        <v>0</v>
      </c>
      <c r="P5" s="126">
        <v>0</v>
      </c>
      <c r="Q5" s="126">
        <v>0</v>
      </c>
      <c r="R5" s="126">
        <v>0</v>
      </c>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c r="BC5" s="126"/>
      <c r="BD5" s="126"/>
      <c r="BE5" s="126"/>
      <c r="BF5" s="126"/>
      <c r="BG5" s="126"/>
      <c r="BH5" s="126"/>
      <c r="BI5" s="126"/>
      <c r="BJ5" s="126"/>
      <c r="BK5" s="126"/>
      <c r="BL5" s="126"/>
      <c r="BM5" s="126"/>
      <c r="BN5" s="126"/>
      <c r="BO5" s="126"/>
      <c r="BP5" s="126"/>
      <c r="BQ5" s="126"/>
      <c r="BR5" s="126"/>
      <c r="BS5" s="126"/>
      <c r="BT5" s="126"/>
      <c r="BU5" s="126"/>
      <c r="BV5" s="126"/>
      <c r="BW5" s="126"/>
      <c r="BX5" s="126"/>
      <c r="BY5" s="126"/>
      <c r="BZ5" s="126"/>
      <c r="CA5" s="126"/>
      <c r="CB5" s="126"/>
      <c r="CC5" s="126"/>
      <c r="CD5" s="126"/>
      <c r="CE5" s="126"/>
      <c r="CF5" s="126"/>
      <c r="CG5" s="126"/>
      <c r="CH5" s="126"/>
      <c r="CI5" s="126"/>
      <c r="CJ5" s="126"/>
      <c r="CK5" s="126"/>
      <c r="CL5" s="126"/>
      <c r="CM5" s="126"/>
      <c r="CN5" s="126"/>
      <c r="CO5" s="126"/>
      <c r="CP5" s="126"/>
      <c r="CQ5" s="126"/>
      <c r="CR5" s="126"/>
      <c r="CS5" s="126"/>
      <c r="CT5" s="126"/>
      <c r="CU5" s="126"/>
    </row>
    <row r="6" spans="1:99" x14ac:dyDescent="0.3">
      <c r="A6" s="103">
        <v>7</v>
      </c>
      <c r="B6" s="373" t="s">
        <v>101</v>
      </c>
      <c r="C6" s="126"/>
      <c r="D6" s="126">
        <v>4421</v>
      </c>
      <c r="E6" s="126">
        <v>0</v>
      </c>
      <c r="F6" s="126">
        <v>0</v>
      </c>
      <c r="G6" s="126">
        <v>0</v>
      </c>
      <c r="H6" s="126">
        <v>0</v>
      </c>
      <c r="I6" s="126">
        <v>102129</v>
      </c>
      <c r="J6" s="126">
        <v>73408</v>
      </c>
      <c r="K6" s="126">
        <v>12604</v>
      </c>
      <c r="L6" s="126">
        <v>48258</v>
      </c>
      <c r="M6" s="126">
        <v>0</v>
      </c>
      <c r="N6" s="126">
        <v>0</v>
      </c>
      <c r="O6" s="126">
        <v>0</v>
      </c>
      <c r="P6" s="126">
        <v>0</v>
      </c>
      <c r="Q6" s="126">
        <v>0</v>
      </c>
      <c r="R6" s="126">
        <v>9432</v>
      </c>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c r="BC6" s="126"/>
      <c r="BD6" s="126"/>
      <c r="BE6" s="126"/>
      <c r="BF6" s="126"/>
      <c r="BG6" s="126"/>
      <c r="BH6" s="126"/>
      <c r="BI6" s="126"/>
      <c r="BJ6" s="126"/>
      <c r="BK6" s="126"/>
      <c r="BL6" s="126"/>
      <c r="BM6" s="126"/>
      <c r="BN6" s="126"/>
      <c r="BO6" s="126"/>
      <c r="BP6" s="126"/>
      <c r="BQ6" s="126"/>
      <c r="BR6" s="126"/>
      <c r="BS6" s="126"/>
      <c r="BT6" s="126"/>
      <c r="BU6" s="126"/>
      <c r="BV6" s="126"/>
      <c r="BW6" s="126"/>
      <c r="BX6" s="126"/>
      <c r="BY6" s="126"/>
      <c r="BZ6" s="126"/>
      <c r="CA6" s="126"/>
      <c r="CB6" s="126"/>
      <c r="CC6" s="126"/>
      <c r="CD6" s="126"/>
      <c r="CE6" s="126"/>
      <c r="CF6" s="126"/>
      <c r="CG6" s="126"/>
      <c r="CH6" s="126"/>
      <c r="CI6" s="126"/>
      <c r="CJ6" s="126"/>
      <c r="CK6" s="126"/>
      <c r="CL6" s="126"/>
      <c r="CM6" s="126"/>
      <c r="CN6" s="126"/>
      <c r="CO6" s="126"/>
      <c r="CP6" s="126"/>
      <c r="CQ6" s="126"/>
      <c r="CR6" s="126"/>
      <c r="CS6" s="126"/>
      <c r="CT6" s="126"/>
      <c r="CU6" s="126"/>
    </row>
    <row r="7" spans="1:99" x14ac:dyDescent="0.3">
      <c r="A7" s="103">
        <v>9</v>
      </c>
      <c r="B7" s="373" t="s">
        <v>103</v>
      </c>
      <c r="C7" s="126"/>
      <c r="D7" s="126">
        <v>1878494</v>
      </c>
      <c r="E7" s="126">
        <v>1109733</v>
      </c>
      <c r="F7" s="126">
        <v>1534297</v>
      </c>
      <c r="G7" s="126">
        <v>738806</v>
      </c>
      <c r="H7" s="126">
        <v>982154</v>
      </c>
      <c r="I7" s="126">
        <v>6376222</v>
      </c>
      <c r="J7" s="126">
        <v>1741689</v>
      </c>
      <c r="K7" s="126">
        <v>165585</v>
      </c>
      <c r="L7" s="126">
        <v>2104712</v>
      </c>
      <c r="M7" s="126">
        <v>1379157</v>
      </c>
      <c r="N7" s="126">
        <v>1592811</v>
      </c>
      <c r="O7" s="126">
        <v>1238353</v>
      </c>
      <c r="P7" s="126">
        <v>544190</v>
      </c>
      <c r="Q7" s="126">
        <v>778621</v>
      </c>
      <c r="R7" s="126">
        <v>384994</v>
      </c>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6"/>
      <c r="CN7" s="126"/>
      <c r="CO7" s="126"/>
      <c r="CP7" s="126"/>
      <c r="CQ7" s="126"/>
      <c r="CR7" s="126"/>
      <c r="CS7" s="126"/>
      <c r="CT7" s="126"/>
      <c r="CU7" s="126"/>
    </row>
    <row r="8" spans="1:99" x14ac:dyDescent="0.3">
      <c r="A8" s="103">
        <v>11</v>
      </c>
      <c r="B8" s="373" t="s">
        <v>102</v>
      </c>
      <c r="C8" s="126"/>
      <c r="D8" s="126">
        <v>0</v>
      </c>
      <c r="E8" s="126">
        <v>0</v>
      </c>
      <c r="F8" s="126">
        <v>0</v>
      </c>
      <c r="G8" s="126">
        <v>0</v>
      </c>
      <c r="H8" s="126">
        <v>0</v>
      </c>
      <c r="I8" s="126">
        <v>0</v>
      </c>
      <c r="J8" s="126">
        <v>0</v>
      </c>
      <c r="K8" s="126">
        <v>0</v>
      </c>
      <c r="L8" s="126">
        <v>0</v>
      </c>
      <c r="M8" s="126">
        <v>0</v>
      </c>
      <c r="N8" s="126">
        <v>0</v>
      </c>
      <c r="O8" s="126">
        <v>0</v>
      </c>
      <c r="P8" s="126">
        <v>0</v>
      </c>
      <c r="Q8" s="126">
        <v>0</v>
      </c>
      <c r="R8" s="126">
        <v>0</v>
      </c>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6"/>
      <c r="CN8" s="126"/>
      <c r="CO8" s="126"/>
      <c r="CP8" s="126"/>
      <c r="CQ8" s="126"/>
      <c r="CR8" s="126"/>
      <c r="CS8" s="126"/>
      <c r="CT8" s="126"/>
      <c r="CU8" s="126"/>
    </row>
    <row r="9" spans="1:99" x14ac:dyDescent="0.3">
      <c r="A9" s="103">
        <v>13</v>
      </c>
      <c r="B9" s="373" t="s">
        <v>403</v>
      </c>
      <c r="C9" s="126"/>
      <c r="D9" s="126">
        <v>0</v>
      </c>
      <c r="E9" s="126">
        <v>0</v>
      </c>
      <c r="F9" s="126">
        <v>0</v>
      </c>
      <c r="G9" s="126">
        <v>0</v>
      </c>
      <c r="H9" s="126">
        <v>0</v>
      </c>
      <c r="I9" s="126">
        <v>0</v>
      </c>
      <c r="J9" s="126">
        <v>0</v>
      </c>
      <c r="K9" s="126">
        <v>0</v>
      </c>
      <c r="L9" s="126">
        <v>0</v>
      </c>
      <c r="M9" s="126">
        <v>0</v>
      </c>
      <c r="N9" s="126">
        <v>0</v>
      </c>
      <c r="O9" s="126">
        <v>0</v>
      </c>
      <c r="P9" s="126">
        <v>0</v>
      </c>
      <c r="Q9" s="126">
        <v>0</v>
      </c>
      <c r="R9" s="126">
        <v>0</v>
      </c>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6"/>
      <c r="CN9" s="126"/>
      <c r="CO9" s="126"/>
      <c r="CP9" s="126"/>
      <c r="CQ9" s="126"/>
      <c r="CR9" s="126"/>
      <c r="CS9" s="126"/>
      <c r="CT9" s="126"/>
      <c r="CU9" s="126"/>
    </row>
    <row r="10" spans="1:99" x14ac:dyDescent="0.3">
      <c r="A10" s="103">
        <v>14</v>
      </c>
      <c r="B10" s="373" t="s">
        <v>404</v>
      </c>
      <c r="C10" s="126"/>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126"/>
      <c r="BD10" s="126"/>
      <c r="BE10" s="126"/>
      <c r="BF10" s="126"/>
      <c r="BG10" s="126"/>
      <c r="BH10" s="126"/>
      <c r="BI10" s="126"/>
      <c r="BJ10" s="126"/>
      <c r="BK10" s="126"/>
      <c r="BL10" s="126"/>
      <c r="BM10" s="126"/>
      <c r="BN10" s="126"/>
      <c r="BO10" s="126"/>
      <c r="BP10" s="126"/>
      <c r="BQ10" s="126"/>
      <c r="BR10" s="126"/>
      <c r="BS10" s="126"/>
      <c r="BT10" s="126"/>
      <c r="BU10" s="126"/>
      <c r="BV10" s="126"/>
      <c r="BW10" s="126"/>
      <c r="BX10" s="126"/>
      <c r="BY10" s="126"/>
      <c r="BZ10" s="126"/>
      <c r="CA10" s="126"/>
      <c r="CB10" s="126"/>
      <c r="CC10" s="126"/>
      <c r="CD10" s="126"/>
      <c r="CE10" s="126"/>
      <c r="CF10" s="126"/>
      <c r="CG10" s="126"/>
      <c r="CH10" s="126"/>
      <c r="CI10" s="126"/>
      <c r="CJ10" s="126"/>
      <c r="CK10" s="126"/>
      <c r="CL10" s="126"/>
      <c r="CM10" s="126"/>
      <c r="CN10" s="126"/>
      <c r="CO10" s="126"/>
      <c r="CP10" s="126"/>
      <c r="CQ10" s="126"/>
      <c r="CR10" s="126"/>
      <c r="CS10" s="126"/>
      <c r="CT10" s="126"/>
      <c r="CU10" s="126"/>
    </row>
    <row r="11" spans="1:99" x14ac:dyDescent="0.3">
      <c r="A11" s="103">
        <v>16</v>
      </c>
      <c r="B11" s="373" t="s">
        <v>105</v>
      </c>
      <c r="C11" s="126"/>
      <c r="D11" s="126">
        <v>1245200</v>
      </c>
      <c r="E11" s="126">
        <v>2470876</v>
      </c>
      <c r="F11" s="126">
        <v>863950</v>
      </c>
      <c r="G11" s="126">
        <v>893016</v>
      </c>
      <c r="H11" s="126">
        <v>2183320</v>
      </c>
      <c r="I11" s="126">
        <v>41736363</v>
      </c>
      <c r="J11" s="126">
        <v>2588378</v>
      </c>
      <c r="K11" s="126">
        <v>406940</v>
      </c>
      <c r="L11" s="126">
        <v>3818435</v>
      </c>
      <c r="M11" s="126">
        <v>1118898</v>
      </c>
      <c r="N11" s="126">
        <v>1875799</v>
      </c>
      <c r="O11" s="126">
        <v>2751748</v>
      </c>
      <c r="P11" s="126">
        <v>1183842</v>
      </c>
      <c r="Q11" s="126">
        <v>1529283</v>
      </c>
      <c r="R11" s="126">
        <v>806532</v>
      </c>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row>
    <row r="12" spans="1:99" x14ac:dyDescent="0.3">
      <c r="A12" s="103">
        <v>17</v>
      </c>
      <c r="B12" s="373" t="s">
        <v>108</v>
      </c>
      <c r="C12" s="126"/>
      <c r="D12" s="126">
        <v>0</v>
      </c>
      <c r="E12" s="126">
        <v>0</v>
      </c>
      <c r="F12" s="126">
        <v>0</v>
      </c>
      <c r="G12" s="126">
        <v>0</v>
      </c>
      <c r="H12" s="126">
        <v>0</v>
      </c>
      <c r="I12" s="126">
        <v>0</v>
      </c>
      <c r="J12" s="126">
        <v>0</v>
      </c>
      <c r="K12" s="126">
        <v>0</v>
      </c>
      <c r="L12" s="126">
        <v>0</v>
      </c>
      <c r="M12" s="126">
        <v>0</v>
      </c>
      <c r="N12" s="126">
        <v>0</v>
      </c>
      <c r="O12" s="126">
        <v>0</v>
      </c>
      <c r="P12" s="126">
        <v>0</v>
      </c>
      <c r="Q12" s="126">
        <v>0</v>
      </c>
      <c r="R12" s="126">
        <v>0</v>
      </c>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26"/>
      <c r="AX12" s="126"/>
      <c r="AY12" s="126"/>
      <c r="AZ12" s="126"/>
      <c r="BA12" s="126"/>
      <c r="BB12" s="126"/>
      <c r="BC12" s="126"/>
      <c r="BD12" s="126"/>
      <c r="BE12" s="126"/>
      <c r="BF12" s="126"/>
      <c r="BG12" s="126"/>
      <c r="BH12" s="126"/>
      <c r="BI12" s="126"/>
      <c r="BJ12" s="126"/>
      <c r="BK12" s="126"/>
      <c r="BL12" s="126"/>
      <c r="BM12" s="126"/>
      <c r="BN12" s="126"/>
      <c r="BO12" s="126"/>
      <c r="BP12" s="126"/>
      <c r="BQ12" s="126"/>
      <c r="BR12" s="126"/>
      <c r="BS12" s="126"/>
      <c r="BT12" s="126"/>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row>
    <row r="13" spans="1:99" x14ac:dyDescent="0.3">
      <c r="A13" s="103">
        <v>20</v>
      </c>
      <c r="B13" s="373" t="s">
        <v>109</v>
      </c>
      <c r="C13" s="126"/>
      <c r="D13" s="126">
        <v>0</v>
      </c>
      <c r="E13" s="126">
        <v>0</v>
      </c>
      <c r="F13" s="126">
        <v>0</v>
      </c>
      <c r="G13" s="126">
        <v>0</v>
      </c>
      <c r="H13" s="126">
        <v>0</v>
      </c>
      <c r="I13" s="126">
        <v>0</v>
      </c>
      <c r="J13" s="126">
        <v>0</v>
      </c>
      <c r="K13" s="126">
        <v>0</v>
      </c>
      <c r="L13" s="126">
        <v>0</v>
      </c>
      <c r="M13" s="126">
        <v>0</v>
      </c>
      <c r="N13" s="126">
        <v>0</v>
      </c>
      <c r="O13" s="126">
        <v>0</v>
      </c>
      <c r="P13" s="126">
        <v>0</v>
      </c>
      <c r="Q13" s="126">
        <v>0</v>
      </c>
      <c r="R13" s="126">
        <v>0</v>
      </c>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6"/>
      <c r="BA13" s="126"/>
      <c r="BB13" s="126"/>
      <c r="BC13" s="126"/>
      <c r="BD13" s="126"/>
      <c r="BE13" s="126"/>
      <c r="BF13" s="126"/>
      <c r="BG13" s="126"/>
      <c r="BH13" s="126"/>
      <c r="BI13" s="126"/>
      <c r="BJ13" s="126"/>
      <c r="BK13" s="126"/>
      <c r="BL13" s="126"/>
      <c r="BM13" s="126"/>
      <c r="BN13" s="126"/>
      <c r="BO13" s="126"/>
      <c r="BP13" s="126"/>
      <c r="BQ13" s="126"/>
      <c r="BR13" s="126"/>
      <c r="BS13" s="126"/>
      <c r="BT13" s="126"/>
      <c r="BU13" s="126"/>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row>
    <row r="14" spans="1:99" x14ac:dyDescent="0.3">
      <c r="A14" s="103">
        <v>22</v>
      </c>
      <c r="B14" s="373" t="s">
        <v>111</v>
      </c>
      <c r="C14" s="126"/>
      <c r="D14" s="126">
        <v>0</v>
      </c>
      <c r="E14" s="126">
        <v>0</v>
      </c>
      <c r="F14" s="126">
        <v>0</v>
      </c>
      <c r="G14" s="126">
        <v>0</v>
      </c>
      <c r="H14" s="126">
        <v>7848</v>
      </c>
      <c r="I14" s="126">
        <v>0</v>
      </c>
      <c r="J14" s="126">
        <v>0</v>
      </c>
      <c r="K14" s="126">
        <v>0</v>
      </c>
      <c r="L14" s="126">
        <v>0</v>
      </c>
      <c r="M14" s="126">
        <v>0</v>
      </c>
      <c r="N14" s="126">
        <v>0</v>
      </c>
      <c r="O14" s="126">
        <v>0</v>
      </c>
      <c r="P14" s="126">
        <v>0</v>
      </c>
      <c r="Q14" s="126">
        <v>0</v>
      </c>
      <c r="R14" s="126">
        <v>0</v>
      </c>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row>
    <row r="15" spans="1:99" x14ac:dyDescent="0.3">
      <c r="A15" s="103">
        <v>23</v>
      </c>
      <c r="B15" s="373" t="s">
        <v>114</v>
      </c>
      <c r="C15" s="126"/>
      <c r="D15" s="126">
        <v>-220547</v>
      </c>
      <c r="E15" s="126">
        <v>-52584</v>
      </c>
      <c r="F15" s="126">
        <v>8809</v>
      </c>
      <c r="G15" s="126">
        <v>59516</v>
      </c>
      <c r="H15" s="126">
        <v>-13072</v>
      </c>
      <c r="I15" s="126">
        <v>-113393</v>
      </c>
      <c r="J15" s="126">
        <v>431239</v>
      </c>
      <c r="K15" s="126">
        <v>-19094</v>
      </c>
      <c r="L15" s="126">
        <v>280856</v>
      </c>
      <c r="M15" s="126">
        <v>-56238</v>
      </c>
      <c r="N15" s="126">
        <v>-90549</v>
      </c>
      <c r="O15" s="126">
        <v>164678</v>
      </c>
      <c r="P15" s="126">
        <v>-41981</v>
      </c>
      <c r="Q15" s="126">
        <v>134773</v>
      </c>
      <c r="R15" s="126">
        <v>1764</v>
      </c>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row>
    <row r="16" spans="1:99" x14ac:dyDescent="0.3">
      <c r="A16" s="103">
        <v>31</v>
      </c>
      <c r="B16" s="373" t="s">
        <v>405</v>
      </c>
      <c r="C16" s="126"/>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row>
    <row r="17" spans="1:99" x14ac:dyDescent="0.3">
      <c r="A17" s="103">
        <v>32</v>
      </c>
      <c r="B17" s="373" t="s">
        <v>406</v>
      </c>
      <c r="C17" s="126"/>
      <c r="D17" s="126">
        <v>0</v>
      </c>
      <c r="E17" s="126">
        <v>0</v>
      </c>
      <c r="F17" s="126">
        <v>0</v>
      </c>
      <c r="G17" s="126">
        <v>0</v>
      </c>
      <c r="H17" s="126">
        <v>0</v>
      </c>
      <c r="I17" s="126">
        <v>0</v>
      </c>
      <c r="J17" s="126">
        <v>0</v>
      </c>
      <c r="K17" s="126">
        <v>0</v>
      </c>
      <c r="L17" s="126">
        <v>0</v>
      </c>
      <c r="M17" s="126">
        <v>0</v>
      </c>
      <c r="N17" s="126">
        <v>0</v>
      </c>
      <c r="O17" s="126">
        <v>0</v>
      </c>
      <c r="P17" s="126">
        <v>0</v>
      </c>
      <c r="Q17" s="126">
        <v>0</v>
      </c>
      <c r="R17" s="126">
        <v>0</v>
      </c>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row>
    <row r="18" spans="1:99" x14ac:dyDescent="0.3">
      <c r="A18" s="103">
        <v>33</v>
      </c>
      <c r="B18" s="373" t="s">
        <v>187</v>
      </c>
      <c r="C18" s="126"/>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row>
    <row r="19" spans="1:99" x14ac:dyDescent="0.3">
      <c r="A19" s="103">
        <v>34</v>
      </c>
      <c r="B19" s="373" t="s">
        <v>407</v>
      </c>
      <c r="C19" s="126"/>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row>
    <row r="20" spans="1:99" x14ac:dyDescent="0.3">
      <c r="A20" s="103">
        <v>35</v>
      </c>
      <c r="B20" s="373" t="s">
        <v>408</v>
      </c>
      <c r="C20" s="126"/>
      <c r="D20" s="126">
        <v>0</v>
      </c>
      <c r="E20" s="126">
        <v>0</v>
      </c>
      <c r="F20" s="126">
        <v>0</v>
      </c>
      <c r="G20" s="126">
        <v>0</v>
      </c>
      <c r="H20" s="126">
        <v>0</v>
      </c>
      <c r="I20" s="126">
        <v>0</v>
      </c>
      <c r="J20" s="126">
        <v>0</v>
      </c>
      <c r="K20" s="126">
        <v>0</v>
      </c>
      <c r="L20" s="126">
        <v>0</v>
      </c>
      <c r="M20" s="126">
        <v>0</v>
      </c>
      <c r="N20" s="126">
        <v>0</v>
      </c>
      <c r="O20" s="126">
        <v>0</v>
      </c>
      <c r="P20" s="126">
        <v>0</v>
      </c>
      <c r="Q20" s="126">
        <v>0</v>
      </c>
      <c r="R20" s="126">
        <v>0</v>
      </c>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6"/>
      <c r="BW20" s="126"/>
      <c r="BX20" s="126"/>
      <c r="BY20" s="126"/>
      <c r="BZ20" s="126"/>
      <c r="CA20" s="126"/>
      <c r="CB20" s="126"/>
      <c r="CC20" s="126"/>
      <c r="CD20" s="126"/>
      <c r="CE20" s="126"/>
      <c r="CF20" s="126"/>
      <c r="CG20" s="126"/>
      <c r="CH20" s="126"/>
      <c r="CI20" s="126"/>
      <c r="CJ20" s="126"/>
      <c r="CK20" s="126"/>
      <c r="CL20" s="126"/>
      <c r="CM20" s="126"/>
      <c r="CN20" s="126"/>
      <c r="CO20" s="126"/>
      <c r="CP20" s="126"/>
      <c r="CQ20" s="126"/>
      <c r="CR20" s="126"/>
      <c r="CS20" s="126"/>
      <c r="CT20" s="126"/>
      <c r="CU20" s="126"/>
    </row>
    <row r="21" spans="1:99" x14ac:dyDescent="0.3">
      <c r="A21" s="103">
        <v>36</v>
      </c>
      <c r="B21" s="373" t="s">
        <v>409</v>
      </c>
      <c r="C21" s="126"/>
      <c r="D21" s="126">
        <v>0</v>
      </c>
      <c r="E21" s="126">
        <v>0</v>
      </c>
      <c r="F21" s="126">
        <v>0</v>
      </c>
      <c r="G21" s="126">
        <v>0</v>
      </c>
      <c r="H21" s="126">
        <v>0</v>
      </c>
      <c r="I21" s="126">
        <v>0</v>
      </c>
      <c r="J21" s="126">
        <v>0</v>
      </c>
      <c r="K21" s="126">
        <v>0</v>
      </c>
      <c r="L21" s="126">
        <v>0</v>
      </c>
      <c r="M21" s="126">
        <v>0</v>
      </c>
      <c r="N21" s="126">
        <v>0</v>
      </c>
      <c r="O21" s="126">
        <v>0</v>
      </c>
      <c r="P21" s="126">
        <v>0</v>
      </c>
      <c r="Q21" s="126">
        <v>0</v>
      </c>
      <c r="R21" s="126">
        <v>0</v>
      </c>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c r="CC21" s="126"/>
      <c r="CD21" s="126"/>
      <c r="CE21" s="126"/>
      <c r="CF21" s="126"/>
      <c r="CG21" s="126"/>
      <c r="CH21" s="126"/>
      <c r="CI21" s="126"/>
      <c r="CJ21" s="126"/>
      <c r="CK21" s="126"/>
      <c r="CL21" s="126"/>
      <c r="CM21" s="126"/>
      <c r="CN21" s="126"/>
      <c r="CO21" s="126"/>
      <c r="CP21" s="126"/>
      <c r="CQ21" s="126"/>
      <c r="CR21" s="126"/>
      <c r="CS21" s="126"/>
      <c r="CT21" s="126"/>
      <c r="CU21" s="126"/>
    </row>
    <row r="22" spans="1:99" x14ac:dyDescent="0.3">
      <c r="A22" s="103">
        <v>37</v>
      </c>
      <c r="B22" s="373" t="s">
        <v>410</v>
      </c>
      <c r="C22" s="126"/>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c r="BE22" s="126"/>
      <c r="BF22" s="126"/>
      <c r="BG22" s="126"/>
      <c r="BH22" s="126"/>
      <c r="BI22" s="126"/>
      <c r="BJ22" s="126"/>
      <c r="BK22" s="126"/>
      <c r="BL22" s="126"/>
      <c r="BM22" s="126"/>
      <c r="BN22" s="126"/>
      <c r="BO22" s="126"/>
      <c r="BP22" s="126"/>
      <c r="BQ22" s="126"/>
      <c r="BR22" s="126"/>
      <c r="BS22" s="126"/>
      <c r="BT22" s="126"/>
      <c r="BU22" s="126"/>
      <c r="BV22" s="126"/>
      <c r="BW22" s="126"/>
      <c r="BX22" s="126"/>
      <c r="BY22" s="126"/>
      <c r="BZ22" s="126"/>
      <c r="CA22" s="126"/>
      <c r="CB22" s="126"/>
      <c r="CC22" s="126"/>
      <c r="CD22" s="126"/>
      <c r="CE22" s="126"/>
      <c r="CF22" s="126"/>
      <c r="CG22" s="126"/>
      <c r="CH22" s="126"/>
      <c r="CI22" s="126"/>
      <c r="CJ22" s="126"/>
      <c r="CK22" s="126"/>
      <c r="CL22" s="126"/>
      <c r="CM22" s="126"/>
      <c r="CN22" s="126"/>
      <c r="CO22" s="126"/>
      <c r="CP22" s="126"/>
      <c r="CQ22" s="126"/>
      <c r="CR22" s="126"/>
      <c r="CS22" s="126"/>
      <c r="CT22" s="126"/>
      <c r="CU22" s="126"/>
    </row>
    <row r="23" spans="1:99" x14ac:dyDescent="0.3">
      <c r="A23" s="103">
        <v>38</v>
      </c>
      <c r="B23" s="373" t="s">
        <v>411</v>
      </c>
      <c r="C23" s="126"/>
      <c r="D23" s="126">
        <v>0</v>
      </c>
      <c r="E23" s="126">
        <v>0</v>
      </c>
      <c r="F23" s="126">
        <v>0</v>
      </c>
      <c r="G23" s="126">
        <v>0</v>
      </c>
      <c r="H23" s="126">
        <v>0</v>
      </c>
      <c r="I23" s="126">
        <v>0</v>
      </c>
      <c r="J23" s="126">
        <v>0</v>
      </c>
      <c r="K23" s="126">
        <v>0</v>
      </c>
      <c r="L23" s="126">
        <v>0</v>
      </c>
      <c r="M23" s="126">
        <v>0</v>
      </c>
      <c r="N23" s="126">
        <v>0</v>
      </c>
      <c r="O23" s="126">
        <v>0</v>
      </c>
      <c r="P23" s="126">
        <v>0</v>
      </c>
      <c r="Q23" s="126">
        <v>0</v>
      </c>
      <c r="R23" s="126">
        <v>0</v>
      </c>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c r="BE23" s="126"/>
      <c r="BF23" s="126"/>
      <c r="BG23" s="126"/>
      <c r="BH23" s="126"/>
      <c r="BI23" s="126"/>
      <c r="BJ23" s="126"/>
      <c r="BK23" s="126"/>
      <c r="BL23" s="126"/>
      <c r="BM23" s="126"/>
      <c r="BN23" s="126"/>
      <c r="BO23" s="126"/>
      <c r="BP23" s="126"/>
      <c r="BQ23" s="126"/>
      <c r="BR23" s="126"/>
      <c r="BS23" s="126"/>
      <c r="BT23" s="126"/>
      <c r="BU23" s="126"/>
      <c r="BV23" s="126"/>
      <c r="BW23" s="126"/>
      <c r="BX23" s="126"/>
      <c r="BY23" s="126"/>
      <c r="BZ23" s="126"/>
      <c r="CA23" s="126"/>
      <c r="CB23" s="126"/>
      <c r="CC23" s="126"/>
      <c r="CD23" s="126"/>
      <c r="CE23" s="126"/>
      <c r="CF23" s="126"/>
      <c r="CG23" s="126"/>
      <c r="CH23" s="126"/>
      <c r="CI23" s="126"/>
      <c r="CJ23" s="126"/>
      <c r="CK23" s="126"/>
      <c r="CL23" s="126"/>
      <c r="CM23" s="126"/>
      <c r="CN23" s="126"/>
      <c r="CO23" s="126"/>
      <c r="CP23" s="126"/>
      <c r="CQ23" s="126"/>
      <c r="CR23" s="126"/>
      <c r="CS23" s="126"/>
      <c r="CT23" s="126"/>
      <c r="CU23" s="126"/>
    </row>
    <row r="24" spans="1:99" x14ac:dyDescent="0.3">
      <c r="A24" s="103">
        <v>39</v>
      </c>
      <c r="B24" s="373" t="s">
        <v>412</v>
      </c>
      <c r="C24" s="126"/>
      <c r="D24" s="126">
        <v>0</v>
      </c>
      <c r="E24" s="126">
        <v>0</v>
      </c>
      <c r="F24" s="126">
        <v>0</v>
      </c>
      <c r="G24" s="126">
        <v>0</v>
      </c>
      <c r="H24" s="126">
        <v>0</v>
      </c>
      <c r="I24" s="126">
        <v>0</v>
      </c>
      <c r="J24" s="126">
        <v>0</v>
      </c>
      <c r="K24" s="126">
        <v>0</v>
      </c>
      <c r="L24" s="126">
        <v>0</v>
      </c>
      <c r="M24" s="126">
        <v>0</v>
      </c>
      <c r="N24" s="126">
        <v>0</v>
      </c>
      <c r="O24" s="126">
        <v>0</v>
      </c>
      <c r="P24" s="126">
        <v>0</v>
      </c>
      <c r="Q24" s="126">
        <v>0</v>
      </c>
      <c r="R24" s="126">
        <v>0</v>
      </c>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26"/>
      <c r="CI24" s="126"/>
      <c r="CJ24" s="126"/>
      <c r="CK24" s="126"/>
      <c r="CL24" s="126"/>
      <c r="CM24" s="126"/>
      <c r="CN24" s="126"/>
      <c r="CO24" s="126"/>
      <c r="CP24" s="126"/>
      <c r="CQ24" s="126"/>
      <c r="CR24" s="126"/>
      <c r="CS24" s="126"/>
      <c r="CT24" s="126"/>
      <c r="CU24" s="126"/>
    </row>
    <row r="25" spans="1:99" x14ac:dyDescent="0.3">
      <c r="A25" s="103">
        <v>40</v>
      </c>
      <c r="B25" s="373" t="s">
        <v>413</v>
      </c>
      <c r="C25" s="126"/>
      <c r="D25" s="126">
        <v>0</v>
      </c>
      <c r="E25" s="126">
        <v>0</v>
      </c>
      <c r="F25" s="126">
        <v>0</v>
      </c>
      <c r="G25" s="126">
        <v>0</v>
      </c>
      <c r="H25" s="126">
        <v>0</v>
      </c>
      <c r="I25" s="126">
        <v>0</v>
      </c>
      <c r="J25" s="126">
        <v>0</v>
      </c>
      <c r="K25" s="126">
        <v>0</v>
      </c>
      <c r="L25" s="126">
        <v>0</v>
      </c>
      <c r="M25" s="126">
        <v>0</v>
      </c>
      <c r="N25" s="126">
        <v>0</v>
      </c>
      <c r="O25" s="126">
        <v>0</v>
      </c>
      <c r="P25" s="126">
        <v>0</v>
      </c>
      <c r="Q25" s="126">
        <v>0</v>
      </c>
      <c r="R25" s="126">
        <v>0</v>
      </c>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c r="BE25" s="126"/>
      <c r="BF25" s="126"/>
      <c r="BG25" s="126"/>
      <c r="BH25" s="126"/>
      <c r="BI25" s="126"/>
      <c r="BJ25" s="126"/>
      <c r="BK25" s="126"/>
      <c r="BL25" s="126"/>
      <c r="BM25" s="126"/>
      <c r="BN25" s="126"/>
      <c r="BO25" s="126"/>
      <c r="BP25" s="126"/>
      <c r="BQ25" s="126"/>
      <c r="BR25" s="126"/>
      <c r="BS25" s="126"/>
      <c r="BT25" s="126"/>
      <c r="BU25" s="126"/>
      <c r="BV25" s="126"/>
      <c r="BW25" s="126"/>
      <c r="BX25" s="126"/>
      <c r="BY25" s="126"/>
      <c r="BZ25" s="126"/>
      <c r="CA25" s="126"/>
      <c r="CB25" s="126"/>
      <c r="CC25" s="126"/>
      <c r="CD25" s="126"/>
      <c r="CE25" s="126"/>
      <c r="CF25" s="126"/>
      <c r="CG25" s="126"/>
      <c r="CH25" s="126"/>
      <c r="CI25" s="126"/>
      <c r="CJ25" s="126"/>
      <c r="CK25" s="126"/>
      <c r="CL25" s="126"/>
      <c r="CM25" s="126"/>
      <c r="CN25" s="126"/>
      <c r="CO25" s="126"/>
      <c r="CP25" s="126"/>
      <c r="CQ25" s="126"/>
      <c r="CR25" s="126"/>
      <c r="CS25" s="126"/>
      <c r="CT25" s="126"/>
      <c r="CU25" s="126"/>
    </row>
    <row r="26" spans="1:99" x14ac:dyDescent="0.3">
      <c r="A26" s="103">
        <v>41</v>
      </c>
      <c r="B26" s="373" t="s">
        <v>414</v>
      </c>
      <c r="C26" s="126"/>
      <c r="D26" s="126">
        <v>0</v>
      </c>
      <c r="E26" s="126">
        <v>0</v>
      </c>
      <c r="F26" s="126">
        <v>0</v>
      </c>
      <c r="G26" s="126">
        <v>0</v>
      </c>
      <c r="H26" s="126">
        <v>0</v>
      </c>
      <c r="I26" s="126">
        <v>0</v>
      </c>
      <c r="J26" s="126">
        <v>0</v>
      </c>
      <c r="K26" s="126">
        <v>0</v>
      </c>
      <c r="L26" s="126">
        <v>0</v>
      </c>
      <c r="M26" s="126">
        <v>0</v>
      </c>
      <c r="N26" s="126">
        <v>0</v>
      </c>
      <c r="O26" s="126">
        <v>0</v>
      </c>
      <c r="P26" s="126">
        <v>0</v>
      </c>
      <c r="Q26" s="126">
        <v>0</v>
      </c>
      <c r="R26" s="126">
        <v>0</v>
      </c>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c r="BE26" s="126"/>
      <c r="BF26" s="126"/>
      <c r="BG26" s="126"/>
      <c r="BH26" s="126"/>
      <c r="BI26" s="126"/>
      <c r="BJ26" s="126"/>
      <c r="BK26" s="126"/>
      <c r="BL26" s="126"/>
      <c r="BM26" s="126"/>
      <c r="BN26" s="126"/>
      <c r="BO26" s="126"/>
      <c r="BP26" s="126"/>
      <c r="BQ26" s="126"/>
      <c r="BR26" s="126"/>
      <c r="BS26" s="126"/>
      <c r="BT26" s="126"/>
      <c r="BU26" s="126"/>
      <c r="BV26" s="126"/>
      <c r="BW26" s="126"/>
      <c r="BX26" s="126"/>
      <c r="BY26" s="126"/>
      <c r="BZ26" s="126"/>
      <c r="CA26" s="126"/>
      <c r="CB26" s="126"/>
      <c r="CC26" s="126"/>
      <c r="CD26" s="126"/>
      <c r="CE26" s="126"/>
      <c r="CF26" s="126"/>
      <c r="CG26" s="126"/>
      <c r="CH26" s="126"/>
      <c r="CI26" s="126"/>
      <c r="CJ26" s="126"/>
      <c r="CK26" s="126"/>
      <c r="CL26" s="126"/>
      <c r="CM26" s="126"/>
      <c r="CN26" s="126"/>
      <c r="CO26" s="126"/>
      <c r="CP26" s="126"/>
      <c r="CQ26" s="126"/>
      <c r="CR26" s="126"/>
      <c r="CS26" s="126"/>
      <c r="CT26" s="126"/>
      <c r="CU26" s="126"/>
    </row>
    <row r="27" spans="1:99" s="414" customFormat="1" x14ac:dyDescent="0.3">
      <c r="A27" s="413">
        <v>44</v>
      </c>
      <c r="B27" s="512" t="s">
        <v>415</v>
      </c>
      <c r="D27" s="414">
        <v>0</v>
      </c>
      <c r="E27" s="414">
        <v>0</v>
      </c>
      <c r="F27" s="414">
        <v>0</v>
      </c>
      <c r="G27" s="414">
        <v>0</v>
      </c>
      <c r="H27" s="414">
        <v>0</v>
      </c>
      <c r="I27" s="414">
        <v>0</v>
      </c>
      <c r="J27" s="414">
        <v>0</v>
      </c>
      <c r="K27" s="414">
        <v>0</v>
      </c>
      <c r="L27" s="414">
        <v>0</v>
      </c>
      <c r="M27" s="414">
        <v>0</v>
      </c>
      <c r="N27" s="414">
        <v>0</v>
      </c>
      <c r="O27" s="414">
        <v>0</v>
      </c>
      <c r="P27" s="414">
        <v>0</v>
      </c>
      <c r="Q27" s="414">
        <v>0</v>
      </c>
      <c r="R27" s="414">
        <v>0</v>
      </c>
    </row>
    <row r="28" spans="1:99" s="414" customFormat="1" x14ac:dyDescent="0.3">
      <c r="A28" s="413">
        <v>45</v>
      </c>
      <c r="B28" s="512" t="s">
        <v>416</v>
      </c>
      <c r="D28" s="414">
        <v>0</v>
      </c>
      <c r="E28" s="414">
        <v>0</v>
      </c>
      <c r="F28" s="414">
        <v>0</v>
      </c>
      <c r="G28" s="414">
        <v>0</v>
      </c>
      <c r="H28" s="414">
        <v>0</v>
      </c>
      <c r="I28" s="414">
        <v>0</v>
      </c>
      <c r="J28" s="414">
        <v>0</v>
      </c>
      <c r="K28" s="414">
        <v>0</v>
      </c>
      <c r="L28" s="414">
        <v>0</v>
      </c>
      <c r="M28" s="414">
        <v>0</v>
      </c>
      <c r="N28" s="414">
        <v>0</v>
      </c>
      <c r="O28" s="414">
        <v>0</v>
      </c>
      <c r="P28" s="414">
        <v>0</v>
      </c>
      <c r="Q28" s="414">
        <v>0</v>
      </c>
      <c r="R28" s="414">
        <v>0</v>
      </c>
    </row>
    <row r="29" spans="1:99" s="414" customFormat="1" x14ac:dyDescent="0.3">
      <c r="A29" s="413">
        <v>47</v>
      </c>
      <c r="B29" s="512" t="s">
        <v>417</v>
      </c>
      <c r="D29" s="414">
        <v>0</v>
      </c>
      <c r="E29" s="414">
        <v>0</v>
      </c>
      <c r="F29" s="414">
        <v>0</v>
      </c>
      <c r="G29" s="414">
        <v>0</v>
      </c>
      <c r="H29" s="414">
        <v>0</v>
      </c>
      <c r="I29" s="414">
        <v>0</v>
      </c>
      <c r="J29" s="414">
        <v>0</v>
      </c>
      <c r="K29" s="414">
        <v>0</v>
      </c>
      <c r="L29" s="414">
        <v>0</v>
      </c>
      <c r="M29" s="414">
        <v>0</v>
      </c>
      <c r="N29" s="414">
        <v>0</v>
      </c>
      <c r="O29" s="414">
        <v>0</v>
      </c>
      <c r="P29" s="414">
        <v>0</v>
      </c>
      <c r="Q29" s="414">
        <v>0</v>
      </c>
      <c r="R29" s="414">
        <v>0</v>
      </c>
    </row>
    <row r="30" spans="1:99" s="414" customFormat="1" ht="13.95" customHeight="1" x14ac:dyDescent="0.3">
      <c r="A30" s="413">
        <v>48</v>
      </c>
      <c r="B30" s="512" t="s">
        <v>52</v>
      </c>
      <c r="D30" s="414">
        <v>0</v>
      </c>
      <c r="E30" s="414">
        <v>0</v>
      </c>
      <c r="F30" s="414">
        <v>0</v>
      </c>
      <c r="G30" s="414">
        <v>0</v>
      </c>
      <c r="H30" s="414">
        <v>0</v>
      </c>
      <c r="I30" s="414">
        <v>0</v>
      </c>
      <c r="J30" s="414">
        <v>0</v>
      </c>
      <c r="K30" s="414">
        <v>0</v>
      </c>
      <c r="L30" s="414">
        <v>0</v>
      </c>
      <c r="M30" s="414">
        <v>0</v>
      </c>
      <c r="N30" s="414">
        <v>0</v>
      </c>
      <c r="O30" s="414">
        <v>0</v>
      </c>
      <c r="P30" s="414">
        <v>0</v>
      </c>
      <c r="Q30" s="414">
        <v>0</v>
      </c>
      <c r="R30" s="414">
        <v>0</v>
      </c>
    </row>
    <row r="31" spans="1:99" x14ac:dyDescent="0.3">
      <c r="A31" s="103">
        <v>49</v>
      </c>
      <c r="B31" s="373" t="s">
        <v>126</v>
      </c>
      <c r="C31" s="126"/>
      <c r="D31" s="126">
        <v>0</v>
      </c>
      <c r="E31" s="126">
        <v>0</v>
      </c>
      <c r="F31" s="126">
        <v>0</v>
      </c>
      <c r="G31" s="126">
        <v>0</v>
      </c>
      <c r="H31" s="126">
        <v>0</v>
      </c>
      <c r="I31" s="126">
        <v>0</v>
      </c>
      <c r="J31" s="126">
        <v>0</v>
      </c>
      <c r="K31" s="126">
        <v>0</v>
      </c>
      <c r="L31" s="126">
        <v>0</v>
      </c>
      <c r="M31" s="126">
        <v>0</v>
      </c>
      <c r="N31" s="126">
        <v>0</v>
      </c>
      <c r="O31" s="126">
        <v>0</v>
      </c>
      <c r="P31" s="126">
        <v>0</v>
      </c>
      <c r="Q31" s="126">
        <v>0</v>
      </c>
      <c r="R31" s="126">
        <v>0</v>
      </c>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6"/>
      <c r="CI31" s="126"/>
      <c r="CJ31" s="126"/>
      <c r="CK31" s="126"/>
      <c r="CL31" s="126"/>
      <c r="CM31" s="126"/>
      <c r="CN31" s="126"/>
      <c r="CO31" s="126"/>
      <c r="CP31" s="126"/>
      <c r="CQ31" s="126"/>
      <c r="CR31" s="126"/>
      <c r="CS31" s="126"/>
      <c r="CT31" s="126"/>
      <c r="CU31" s="126"/>
    </row>
    <row r="32" spans="1:99" x14ac:dyDescent="0.3">
      <c r="A32" s="103">
        <v>50</v>
      </c>
      <c r="B32" s="373" t="s">
        <v>30</v>
      </c>
      <c r="C32" s="126"/>
      <c r="D32" s="126">
        <v>0</v>
      </c>
      <c r="E32" s="126">
        <v>0</v>
      </c>
      <c r="F32" s="126">
        <v>0</v>
      </c>
      <c r="G32" s="126">
        <v>0</v>
      </c>
      <c r="H32" s="126">
        <v>0</v>
      </c>
      <c r="I32" s="126">
        <v>0</v>
      </c>
      <c r="J32" s="126">
        <v>0</v>
      </c>
      <c r="K32" s="126">
        <v>0</v>
      </c>
      <c r="L32" s="126">
        <v>0</v>
      </c>
      <c r="M32" s="126">
        <v>0</v>
      </c>
      <c r="N32" s="126">
        <v>0</v>
      </c>
      <c r="O32" s="126">
        <v>0</v>
      </c>
      <c r="P32" s="126">
        <v>0</v>
      </c>
      <c r="Q32" s="126">
        <v>0</v>
      </c>
      <c r="R32" s="126">
        <v>0</v>
      </c>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6"/>
      <c r="BZ32" s="126"/>
      <c r="CA32" s="126"/>
      <c r="CB32" s="126"/>
      <c r="CC32" s="126"/>
      <c r="CD32" s="126"/>
      <c r="CE32" s="126"/>
      <c r="CF32" s="126"/>
      <c r="CG32" s="126"/>
      <c r="CH32" s="126"/>
      <c r="CI32" s="126"/>
      <c r="CJ32" s="126"/>
      <c r="CK32" s="126"/>
      <c r="CL32" s="126"/>
      <c r="CM32" s="126"/>
      <c r="CN32" s="126"/>
      <c r="CO32" s="126"/>
      <c r="CP32" s="126"/>
      <c r="CQ32" s="126"/>
      <c r="CR32" s="126"/>
      <c r="CS32" s="126"/>
      <c r="CT32" s="126"/>
      <c r="CU32" s="126"/>
    </row>
    <row r="33" spans="1:99" x14ac:dyDescent="0.3">
      <c r="A33" s="103">
        <v>51</v>
      </c>
      <c r="B33" s="373" t="s">
        <v>143</v>
      </c>
      <c r="C33" s="126"/>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c r="BF33" s="126"/>
      <c r="BG33" s="126"/>
      <c r="BH33" s="126"/>
      <c r="BI33" s="126"/>
      <c r="BJ33" s="126"/>
      <c r="BK33" s="126"/>
      <c r="BL33" s="126"/>
      <c r="BM33" s="126"/>
      <c r="BN33" s="126"/>
      <c r="BO33" s="126"/>
      <c r="BP33" s="126"/>
      <c r="BQ33" s="126"/>
      <c r="BR33" s="126"/>
      <c r="BS33" s="126"/>
      <c r="BT33" s="126"/>
      <c r="BU33" s="126"/>
      <c r="BV33" s="126"/>
      <c r="BW33" s="126"/>
      <c r="BX33" s="126"/>
      <c r="BY33" s="126"/>
      <c r="BZ33" s="126"/>
      <c r="CA33" s="126"/>
      <c r="CB33" s="126"/>
      <c r="CC33" s="126"/>
      <c r="CD33" s="126"/>
      <c r="CE33" s="126"/>
      <c r="CF33" s="126"/>
      <c r="CG33" s="126"/>
      <c r="CH33" s="126"/>
      <c r="CI33" s="126"/>
      <c r="CJ33" s="126"/>
      <c r="CK33" s="126"/>
      <c r="CL33" s="126"/>
      <c r="CM33" s="126"/>
      <c r="CN33" s="126"/>
      <c r="CO33" s="126"/>
      <c r="CP33" s="126"/>
      <c r="CQ33" s="126"/>
      <c r="CR33" s="126"/>
      <c r="CS33" s="126"/>
      <c r="CT33" s="126"/>
      <c r="CU33" s="126"/>
    </row>
    <row r="34" spans="1:99" x14ac:dyDescent="0.3">
      <c r="A34" s="103">
        <v>52</v>
      </c>
      <c r="B34" s="373" t="s">
        <v>136</v>
      </c>
      <c r="C34" s="126"/>
      <c r="D34" s="126">
        <v>0</v>
      </c>
      <c r="E34" s="126">
        <v>0</v>
      </c>
      <c r="F34" s="126">
        <v>0</v>
      </c>
      <c r="G34" s="126">
        <v>0</v>
      </c>
      <c r="H34" s="126">
        <v>0</v>
      </c>
      <c r="I34" s="126">
        <v>0</v>
      </c>
      <c r="J34" s="126">
        <v>0</v>
      </c>
      <c r="K34" s="126">
        <v>0</v>
      </c>
      <c r="L34" s="126">
        <v>0</v>
      </c>
      <c r="M34" s="126">
        <v>0</v>
      </c>
      <c r="N34" s="126">
        <v>0</v>
      </c>
      <c r="O34" s="126">
        <v>0</v>
      </c>
      <c r="P34" s="126">
        <v>0</v>
      </c>
      <c r="Q34" s="126">
        <v>0</v>
      </c>
      <c r="R34" s="126">
        <v>0</v>
      </c>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row>
    <row r="35" spans="1:99" x14ac:dyDescent="0.3">
      <c r="A35" s="103">
        <v>53</v>
      </c>
      <c r="B35" s="373" t="s">
        <v>31</v>
      </c>
      <c r="C35" s="126"/>
      <c r="D35" s="126">
        <v>0</v>
      </c>
      <c r="E35" s="126">
        <v>0</v>
      </c>
      <c r="F35" s="126">
        <v>0</v>
      </c>
      <c r="G35" s="126">
        <v>0</v>
      </c>
      <c r="H35" s="126">
        <v>0</v>
      </c>
      <c r="I35" s="126">
        <v>0</v>
      </c>
      <c r="J35" s="126">
        <v>0</v>
      </c>
      <c r="K35" s="126">
        <v>0</v>
      </c>
      <c r="L35" s="126">
        <v>0</v>
      </c>
      <c r="M35" s="126">
        <v>0</v>
      </c>
      <c r="N35" s="126">
        <v>0</v>
      </c>
      <c r="O35" s="126">
        <v>0</v>
      </c>
      <c r="P35" s="126">
        <v>0</v>
      </c>
      <c r="Q35" s="126">
        <v>0</v>
      </c>
      <c r="R35" s="126">
        <v>0</v>
      </c>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6"/>
      <c r="BZ35" s="126"/>
      <c r="CA35" s="126"/>
      <c r="CB35" s="126"/>
      <c r="CC35" s="126"/>
      <c r="CD35" s="126"/>
      <c r="CE35" s="126"/>
      <c r="CF35" s="126"/>
      <c r="CG35" s="126"/>
      <c r="CH35" s="126"/>
      <c r="CI35" s="126"/>
      <c r="CJ35" s="126"/>
      <c r="CK35" s="126"/>
      <c r="CL35" s="126"/>
      <c r="CM35" s="126"/>
      <c r="CN35" s="126"/>
      <c r="CO35" s="126"/>
      <c r="CP35" s="126"/>
      <c r="CQ35" s="126"/>
      <c r="CR35" s="126"/>
      <c r="CS35" s="126"/>
      <c r="CT35" s="126"/>
      <c r="CU35" s="126"/>
    </row>
    <row r="36" spans="1:99" x14ac:dyDescent="0.3">
      <c r="A36" s="103">
        <v>55</v>
      </c>
      <c r="B36" s="373" t="s">
        <v>146</v>
      </c>
      <c r="C36" s="126"/>
      <c r="D36" s="126">
        <v>0</v>
      </c>
      <c r="E36" s="126">
        <v>0</v>
      </c>
      <c r="F36" s="126">
        <v>0</v>
      </c>
      <c r="G36" s="126">
        <v>0</v>
      </c>
      <c r="H36" s="126">
        <v>0</v>
      </c>
      <c r="I36" s="126">
        <v>0</v>
      </c>
      <c r="J36" s="126">
        <v>0</v>
      </c>
      <c r="K36" s="126">
        <v>0</v>
      </c>
      <c r="L36" s="126">
        <v>0</v>
      </c>
      <c r="M36" s="126">
        <v>0</v>
      </c>
      <c r="N36" s="126">
        <v>0</v>
      </c>
      <c r="O36" s="126">
        <v>0</v>
      </c>
      <c r="P36" s="126">
        <v>0</v>
      </c>
      <c r="Q36" s="126">
        <v>0</v>
      </c>
      <c r="R36" s="126">
        <v>0</v>
      </c>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6"/>
      <c r="CI36" s="126"/>
      <c r="CJ36" s="126"/>
      <c r="CK36" s="126"/>
      <c r="CL36" s="126"/>
      <c r="CM36" s="126"/>
      <c r="CN36" s="126"/>
      <c r="CO36" s="126"/>
      <c r="CP36" s="126"/>
      <c r="CQ36" s="126"/>
      <c r="CR36" s="126"/>
      <c r="CS36" s="126"/>
      <c r="CT36" s="126"/>
      <c r="CU36" s="126"/>
    </row>
    <row r="37" spans="1:99" x14ac:dyDescent="0.3">
      <c r="A37" s="103">
        <v>61</v>
      </c>
      <c r="B37" s="373" t="s">
        <v>159</v>
      </c>
      <c r="C37" s="126"/>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6"/>
      <c r="BZ37" s="126"/>
      <c r="CA37" s="126"/>
      <c r="CB37" s="126"/>
      <c r="CC37" s="126"/>
      <c r="CD37" s="126"/>
      <c r="CE37" s="126"/>
      <c r="CF37" s="126"/>
      <c r="CG37" s="126"/>
      <c r="CH37" s="126"/>
      <c r="CI37" s="126"/>
      <c r="CJ37" s="126"/>
      <c r="CK37" s="126"/>
      <c r="CL37" s="126"/>
      <c r="CM37" s="126"/>
      <c r="CN37" s="126"/>
      <c r="CO37" s="126"/>
      <c r="CP37" s="126"/>
      <c r="CQ37" s="126"/>
      <c r="CR37" s="126"/>
      <c r="CS37" s="126"/>
      <c r="CT37" s="126"/>
      <c r="CU37" s="126"/>
    </row>
    <row r="38" spans="1:99" x14ac:dyDescent="0.3">
      <c r="A38" s="103">
        <v>80</v>
      </c>
      <c r="B38" s="373" t="s">
        <v>116</v>
      </c>
      <c r="C38" s="126"/>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6"/>
      <c r="BZ38" s="126"/>
      <c r="CA38" s="126"/>
      <c r="CB38" s="126"/>
      <c r="CC38" s="126"/>
      <c r="CD38" s="126"/>
      <c r="CE38" s="126"/>
      <c r="CF38" s="126"/>
      <c r="CG38" s="126"/>
      <c r="CH38" s="126"/>
      <c r="CI38" s="126"/>
      <c r="CJ38" s="126"/>
      <c r="CK38" s="126"/>
      <c r="CL38" s="126"/>
      <c r="CM38" s="126"/>
      <c r="CN38" s="126"/>
      <c r="CO38" s="126"/>
      <c r="CP38" s="126"/>
      <c r="CQ38" s="126"/>
      <c r="CR38" s="126"/>
      <c r="CS38" s="126"/>
      <c r="CT38" s="126"/>
      <c r="CU38" s="126"/>
    </row>
    <row r="39" spans="1:99" x14ac:dyDescent="0.3">
      <c r="A39" s="103">
        <v>81</v>
      </c>
      <c r="B39" s="373" t="s">
        <v>117</v>
      </c>
      <c r="C39" s="126"/>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6"/>
      <c r="CI39" s="126"/>
      <c r="CJ39" s="126"/>
      <c r="CK39" s="126"/>
      <c r="CL39" s="126"/>
      <c r="CM39" s="126"/>
      <c r="CN39" s="126"/>
      <c r="CO39" s="126"/>
      <c r="CP39" s="126"/>
      <c r="CQ39" s="126"/>
      <c r="CR39" s="126"/>
      <c r="CS39" s="126"/>
      <c r="CT39" s="126"/>
      <c r="CU39" s="126"/>
    </row>
    <row r="40" spans="1:99" x14ac:dyDescent="0.3">
      <c r="A40" s="103">
        <v>82</v>
      </c>
      <c r="B40" s="373" t="s">
        <v>202</v>
      </c>
      <c r="C40" s="126"/>
      <c r="D40" s="126">
        <v>0</v>
      </c>
      <c r="E40" s="126">
        <v>0</v>
      </c>
      <c r="F40" s="126">
        <v>0</v>
      </c>
      <c r="G40" s="126">
        <v>0</v>
      </c>
      <c r="H40" s="126">
        <v>0</v>
      </c>
      <c r="I40" s="126">
        <v>0</v>
      </c>
      <c r="J40" s="126">
        <v>0</v>
      </c>
      <c r="K40" s="126">
        <v>0</v>
      </c>
      <c r="L40" s="126">
        <v>0</v>
      </c>
      <c r="M40" s="126">
        <v>0</v>
      </c>
      <c r="N40" s="126">
        <v>0</v>
      </c>
      <c r="O40" s="126">
        <v>0</v>
      </c>
      <c r="P40" s="126">
        <v>0</v>
      </c>
      <c r="Q40" s="126">
        <v>0</v>
      </c>
      <c r="R40" s="126">
        <v>0</v>
      </c>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c r="BC40" s="126"/>
      <c r="BD40" s="126"/>
      <c r="BE40" s="126"/>
      <c r="BF40" s="126"/>
      <c r="BG40" s="126"/>
      <c r="BH40" s="126"/>
      <c r="BI40" s="126"/>
      <c r="BJ40" s="126"/>
      <c r="BK40" s="126"/>
      <c r="BL40" s="126"/>
      <c r="BM40" s="126"/>
      <c r="BN40" s="126"/>
      <c r="BO40" s="126"/>
      <c r="BP40" s="126"/>
      <c r="BQ40" s="126"/>
      <c r="BR40" s="126"/>
      <c r="BS40" s="126"/>
      <c r="BT40" s="126"/>
      <c r="BU40" s="126"/>
      <c r="BV40" s="126"/>
      <c r="BW40" s="126"/>
      <c r="BX40" s="126"/>
      <c r="BY40" s="126"/>
      <c r="BZ40" s="126"/>
      <c r="CA40" s="126"/>
      <c r="CB40" s="126"/>
      <c r="CC40" s="126"/>
      <c r="CD40" s="126"/>
      <c r="CE40" s="126"/>
      <c r="CF40" s="126"/>
      <c r="CG40" s="126"/>
      <c r="CH40" s="126"/>
      <c r="CI40" s="126"/>
      <c r="CJ40" s="126"/>
      <c r="CK40" s="126"/>
      <c r="CL40" s="126"/>
      <c r="CM40" s="126"/>
      <c r="CN40" s="126"/>
      <c r="CO40" s="126"/>
      <c r="CP40" s="126"/>
      <c r="CQ40" s="126"/>
      <c r="CR40" s="126"/>
      <c r="CS40" s="126"/>
      <c r="CT40" s="126"/>
      <c r="CU40" s="126"/>
    </row>
    <row r="41" spans="1:99" x14ac:dyDescent="0.3">
      <c r="A41" s="103">
        <v>83</v>
      </c>
      <c r="B41" s="373" t="s">
        <v>32</v>
      </c>
      <c r="C41" s="126"/>
      <c r="D41" s="126">
        <v>0</v>
      </c>
      <c r="E41" s="126">
        <v>0</v>
      </c>
      <c r="F41" s="126">
        <v>0</v>
      </c>
      <c r="G41" s="126">
        <v>0</v>
      </c>
      <c r="H41" s="126">
        <v>0</v>
      </c>
      <c r="I41" s="126">
        <v>0</v>
      </c>
      <c r="J41" s="126">
        <v>0</v>
      </c>
      <c r="K41" s="126">
        <v>0</v>
      </c>
      <c r="L41" s="126">
        <v>0</v>
      </c>
      <c r="M41" s="126">
        <v>0</v>
      </c>
      <c r="N41" s="126">
        <v>0</v>
      </c>
      <c r="O41" s="126">
        <v>0</v>
      </c>
      <c r="P41" s="126">
        <v>0</v>
      </c>
      <c r="Q41" s="126">
        <v>0</v>
      </c>
      <c r="R41" s="126">
        <v>0</v>
      </c>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6"/>
      <c r="CI41" s="126"/>
      <c r="CJ41" s="126"/>
      <c r="CK41" s="126"/>
      <c r="CL41" s="126"/>
      <c r="CM41" s="126"/>
      <c r="CN41" s="126"/>
      <c r="CO41" s="126"/>
      <c r="CP41" s="126"/>
      <c r="CQ41" s="126"/>
      <c r="CR41" s="126"/>
      <c r="CS41" s="126"/>
      <c r="CT41" s="126"/>
      <c r="CU41" s="126"/>
    </row>
    <row r="42" spans="1:99" x14ac:dyDescent="0.3">
      <c r="A42" s="103">
        <v>84</v>
      </c>
      <c r="B42" s="373" t="s">
        <v>125</v>
      </c>
      <c r="C42" s="126"/>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c r="BC42" s="126"/>
      <c r="BD42" s="126"/>
      <c r="BE42" s="126"/>
      <c r="BF42" s="126"/>
      <c r="BG42" s="126"/>
      <c r="BH42" s="126"/>
      <c r="BI42" s="126"/>
      <c r="BJ42" s="126"/>
      <c r="BK42" s="126"/>
      <c r="BL42" s="126"/>
      <c r="BM42" s="126"/>
      <c r="BN42" s="126"/>
      <c r="BO42" s="126"/>
      <c r="BP42" s="126"/>
      <c r="BQ42" s="126"/>
      <c r="BR42" s="126"/>
      <c r="BS42" s="126"/>
      <c r="BT42" s="126"/>
      <c r="BU42" s="126"/>
      <c r="BV42" s="126"/>
      <c r="BW42" s="126"/>
      <c r="BX42" s="126"/>
      <c r="BY42" s="126"/>
      <c r="BZ42" s="126"/>
      <c r="CA42" s="126"/>
      <c r="CB42" s="126"/>
      <c r="CC42" s="126"/>
      <c r="CD42" s="126"/>
      <c r="CE42" s="126"/>
      <c r="CF42" s="126"/>
      <c r="CG42" s="126"/>
      <c r="CH42" s="126"/>
      <c r="CI42" s="126"/>
      <c r="CJ42" s="126"/>
      <c r="CK42" s="126"/>
      <c r="CL42" s="126"/>
      <c r="CM42" s="126"/>
      <c r="CN42" s="126"/>
      <c r="CO42" s="126"/>
      <c r="CP42" s="126"/>
      <c r="CQ42" s="126"/>
      <c r="CR42" s="126"/>
      <c r="CS42" s="126"/>
      <c r="CT42" s="126"/>
      <c r="CU42" s="126"/>
    </row>
    <row r="43" spans="1:99" x14ac:dyDescent="0.3">
      <c r="A43" s="103">
        <v>85</v>
      </c>
      <c r="B43" s="373" t="s">
        <v>127</v>
      </c>
      <c r="C43" s="126"/>
      <c r="D43" s="126">
        <v>0</v>
      </c>
      <c r="E43" s="126">
        <v>0</v>
      </c>
      <c r="F43" s="126">
        <v>0</v>
      </c>
      <c r="G43" s="126">
        <v>0</v>
      </c>
      <c r="H43" s="126">
        <v>0</v>
      </c>
      <c r="I43" s="126">
        <v>0</v>
      </c>
      <c r="J43" s="126">
        <v>0</v>
      </c>
      <c r="K43" s="126">
        <v>0</v>
      </c>
      <c r="L43" s="126">
        <v>0</v>
      </c>
      <c r="M43" s="126">
        <v>0</v>
      </c>
      <c r="N43" s="126">
        <v>0</v>
      </c>
      <c r="O43" s="126">
        <v>0</v>
      </c>
      <c r="P43" s="126">
        <v>0</v>
      </c>
      <c r="Q43" s="126">
        <v>0</v>
      </c>
      <c r="R43" s="126">
        <v>0</v>
      </c>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c r="BC43" s="126"/>
      <c r="BD43" s="126"/>
      <c r="BE43" s="126"/>
      <c r="BF43" s="126"/>
      <c r="BG43" s="126"/>
      <c r="BH43" s="126"/>
      <c r="BI43" s="126"/>
      <c r="BJ43" s="126"/>
      <c r="BK43" s="126"/>
      <c r="BL43" s="126"/>
      <c r="BM43" s="126"/>
      <c r="BN43" s="126"/>
      <c r="BO43" s="126"/>
      <c r="BP43" s="126"/>
      <c r="BQ43" s="126"/>
      <c r="BR43" s="126"/>
      <c r="BS43" s="126"/>
      <c r="BT43" s="126"/>
      <c r="BU43" s="126"/>
      <c r="BV43" s="126"/>
      <c r="BW43" s="126"/>
      <c r="BX43" s="126"/>
      <c r="BY43" s="126"/>
      <c r="BZ43" s="126"/>
      <c r="CA43" s="126"/>
      <c r="CB43" s="126"/>
      <c r="CC43" s="126"/>
      <c r="CD43" s="126"/>
      <c r="CE43" s="126"/>
      <c r="CF43" s="126"/>
      <c r="CG43" s="126"/>
      <c r="CH43" s="126"/>
      <c r="CI43" s="126"/>
      <c r="CJ43" s="126"/>
      <c r="CK43" s="126"/>
      <c r="CL43" s="126"/>
      <c r="CM43" s="126"/>
      <c r="CN43" s="126"/>
      <c r="CO43" s="126"/>
      <c r="CP43" s="126"/>
      <c r="CQ43" s="126"/>
      <c r="CR43" s="126"/>
      <c r="CS43" s="126"/>
      <c r="CT43" s="126"/>
      <c r="CU43" s="126"/>
    </row>
    <row r="44" spans="1:99" x14ac:dyDescent="0.3">
      <c r="A44" s="103">
        <v>88</v>
      </c>
      <c r="B44" s="373" t="s">
        <v>124</v>
      </c>
      <c r="C44" s="126"/>
      <c r="D44" s="126">
        <v>0</v>
      </c>
      <c r="E44" s="126">
        <v>0</v>
      </c>
      <c r="F44" s="126">
        <v>0</v>
      </c>
      <c r="G44" s="126">
        <v>0</v>
      </c>
      <c r="H44" s="126">
        <v>0</v>
      </c>
      <c r="I44" s="126">
        <v>0</v>
      </c>
      <c r="J44" s="126">
        <v>0</v>
      </c>
      <c r="K44" s="126">
        <v>0</v>
      </c>
      <c r="L44" s="126">
        <v>0</v>
      </c>
      <c r="M44" s="126">
        <v>0</v>
      </c>
      <c r="N44" s="126">
        <v>0</v>
      </c>
      <c r="O44" s="126">
        <v>0</v>
      </c>
      <c r="P44" s="126">
        <v>0</v>
      </c>
      <c r="Q44" s="126">
        <v>0</v>
      </c>
      <c r="R44" s="126">
        <v>0</v>
      </c>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c r="BC44" s="126"/>
      <c r="BD44" s="126"/>
      <c r="BE44" s="126"/>
      <c r="BF44" s="126"/>
      <c r="BG44" s="126"/>
      <c r="BH44" s="126"/>
      <c r="BI44" s="126"/>
      <c r="BJ44" s="126"/>
      <c r="BK44" s="126"/>
      <c r="BL44" s="126"/>
      <c r="BM44" s="126"/>
      <c r="BN44" s="126"/>
      <c r="BO44" s="126"/>
      <c r="BP44" s="126"/>
      <c r="BQ44" s="126"/>
      <c r="BR44" s="126"/>
      <c r="BS44" s="126"/>
      <c r="BT44" s="126"/>
      <c r="BU44" s="126"/>
      <c r="BV44" s="126"/>
      <c r="BW44" s="126"/>
      <c r="BX44" s="126"/>
      <c r="BY44" s="126"/>
      <c r="BZ44" s="126"/>
      <c r="CA44" s="126"/>
      <c r="CB44" s="126"/>
      <c r="CC44" s="126"/>
      <c r="CD44" s="126"/>
      <c r="CE44" s="126"/>
      <c r="CF44" s="126"/>
      <c r="CG44" s="126"/>
      <c r="CH44" s="126"/>
      <c r="CI44" s="126"/>
      <c r="CJ44" s="126"/>
      <c r="CK44" s="126"/>
      <c r="CL44" s="126"/>
      <c r="CM44" s="126"/>
      <c r="CN44" s="126"/>
      <c r="CO44" s="126"/>
      <c r="CP44" s="126"/>
      <c r="CQ44" s="126"/>
      <c r="CR44" s="126"/>
      <c r="CS44" s="126"/>
      <c r="CT44" s="126"/>
      <c r="CU44" s="126"/>
    </row>
    <row r="45" spans="1:99" x14ac:dyDescent="0.3">
      <c r="A45" s="103">
        <v>89</v>
      </c>
      <c r="B45" s="373" t="s">
        <v>128</v>
      </c>
      <c r="C45" s="126"/>
      <c r="D45" s="126">
        <v>0</v>
      </c>
      <c r="E45" s="126">
        <v>0</v>
      </c>
      <c r="F45" s="126">
        <v>0</v>
      </c>
      <c r="G45" s="126">
        <v>0</v>
      </c>
      <c r="H45" s="126">
        <v>0</v>
      </c>
      <c r="I45" s="126">
        <v>0</v>
      </c>
      <c r="J45" s="126">
        <v>0</v>
      </c>
      <c r="K45" s="126">
        <v>0</v>
      </c>
      <c r="L45" s="126">
        <v>0</v>
      </c>
      <c r="M45" s="126">
        <v>0</v>
      </c>
      <c r="N45" s="126">
        <v>0</v>
      </c>
      <c r="O45" s="126">
        <v>0</v>
      </c>
      <c r="P45" s="126">
        <v>0</v>
      </c>
      <c r="Q45" s="126">
        <v>0</v>
      </c>
      <c r="R45" s="126">
        <v>0</v>
      </c>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c r="BC45" s="126"/>
      <c r="BD45" s="126"/>
      <c r="BE45" s="126"/>
      <c r="BF45" s="126"/>
      <c r="BG45" s="126"/>
      <c r="BH45" s="126"/>
      <c r="BI45" s="126"/>
      <c r="BJ45" s="126"/>
      <c r="BK45" s="126"/>
      <c r="BL45" s="126"/>
      <c r="BM45" s="126"/>
      <c r="BN45" s="126"/>
      <c r="BO45" s="126"/>
      <c r="BP45" s="126"/>
      <c r="BQ45" s="126"/>
      <c r="BR45" s="126"/>
      <c r="BS45" s="126"/>
      <c r="BT45" s="126"/>
      <c r="BU45" s="126"/>
      <c r="BV45" s="126"/>
      <c r="BW45" s="126"/>
      <c r="BX45" s="126"/>
      <c r="BY45" s="126"/>
      <c r="BZ45" s="126"/>
      <c r="CA45" s="126"/>
      <c r="CB45" s="126"/>
      <c r="CC45" s="126"/>
      <c r="CD45" s="126"/>
      <c r="CE45" s="126"/>
      <c r="CF45" s="126"/>
      <c r="CG45" s="126"/>
      <c r="CH45" s="126"/>
      <c r="CI45" s="126"/>
      <c r="CJ45" s="126"/>
      <c r="CK45" s="126"/>
      <c r="CL45" s="126"/>
      <c r="CM45" s="126"/>
      <c r="CN45" s="126"/>
      <c r="CO45" s="126"/>
      <c r="CP45" s="126"/>
      <c r="CQ45" s="126"/>
      <c r="CR45" s="126"/>
      <c r="CS45" s="126"/>
      <c r="CT45" s="126"/>
      <c r="CU45" s="126"/>
    </row>
    <row r="46" spans="1:99" x14ac:dyDescent="0.3">
      <c r="A46" s="103">
        <v>90</v>
      </c>
      <c r="B46" s="373" t="s">
        <v>121</v>
      </c>
      <c r="C46" s="126"/>
      <c r="D46" s="126">
        <v>0</v>
      </c>
      <c r="E46" s="126">
        <v>0</v>
      </c>
      <c r="F46" s="126">
        <v>0</v>
      </c>
      <c r="G46" s="126">
        <v>0</v>
      </c>
      <c r="H46" s="126">
        <v>0</v>
      </c>
      <c r="I46" s="126">
        <v>0</v>
      </c>
      <c r="J46" s="126">
        <v>0</v>
      </c>
      <c r="K46" s="126">
        <v>0</v>
      </c>
      <c r="L46" s="126">
        <v>0</v>
      </c>
      <c r="M46" s="126">
        <v>0</v>
      </c>
      <c r="N46" s="126">
        <v>0</v>
      </c>
      <c r="O46" s="126">
        <v>0</v>
      </c>
      <c r="P46" s="126">
        <v>0</v>
      </c>
      <c r="Q46" s="126">
        <v>0</v>
      </c>
      <c r="R46" s="126">
        <v>0</v>
      </c>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6"/>
      <c r="BZ46" s="126"/>
      <c r="CA46" s="126"/>
      <c r="CB46" s="126"/>
      <c r="CC46" s="126"/>
      <c r="CD46" s="126"/>
      <c r="CE46" s="126"/>
      <c r="CF46" s="126"/>
      <c r="CG46" s="126"/>
      <c r="CH46" s="126"/>
      <c r="CI46" s="126"/>
      <c r="CJ46" s="126"/>
      <c r="CK46" s="126"/>
      <c r="CL46" s="126"/>
      <c r="CM46" s="126"/>
      <c r="CN46" s="126"/>
      <c r="CO46" s="126"/>
      <c r="CP46" s="126"/>
      <c r="CQ46" s="126"/>
      <c r="CR46" s="126"/>
      <c r="CS46" s="126"/>
      <c r="CT46" s="126"/>
      <c r="CU46" s="126"/>
    </row>
    <row r="47" spans="1:99" x14ac:dyDescent="0.3">
      <c r="A47" s="103">
        <v>91</v>
      </c>
      <c r="B47" s="373" t="s">
        <v>122</v>
      </c>
      <c r="C47" s="126"/>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6"/>
      <c r="BZ47" s="126"/>
      <c r="CA47" s="126"/>
      <c r="CB47" s="126"/>
      <c r="CC47" s="126"/>
      <c r="CD47" s="126"/>
      <c r="CE47" s="126"/>
      <c r="CF47" s="126"/>
      <c r="CG47" s="126"/>
      <c r="CH47" s="126"/>
      <c r="CI47" s="126"/>
      <c r="CJ47" s="126"/>
      <c r="CK47" s="126"/>
      <c r="CL47" s="126"/>
      <c r="CM47" s="126"/>
      <c r="CN47" s="126"/>
      <c r="CO47" s="126"/>
      <c r="CP47" s="126"/>
      <c r="CQ47" s="126"/>
      <c r="CR47" s="126"/>
      <c r="CS47" s="126"/>
      <c r="CT47" s="126"/>
      <c r="CU47" s="126"/>
    </row>
    <row r="48" spans="1:99" x14ac:dyDescent="0.3">
      <c r="A48" s="103">
        <v>93</v>
      </c>
      <c r="B48" s="373" t="s">
        <v>134</v>
      </c>
      <c r="C48" s="126"/>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c r="BC48" s="126"/>
      <c r="BD48" s="126"/>
      <c r="BE48" s="126"/>
      <c r="BF48" s="126"/>
      <c r="BG48" s="126"/>
      <c r="BH48" s="126"/>
      <c r="BI48" s="126"/>
      <c r="BJ48" s="126"/>
      <c r="BK48" s="126"/>
      <c r="BL48" s="126"/>
      <c r="BM48" s="126"/>
      <c r="BN48" s="126"/>
      <c r="BO48" s="126"/>
      <c r="BP48" s="126"/>
      <c r="BQ48" s="126"/>
      <c r="BR48" s="126"/>
      <c r="BS48" s="126"/>
      <c r="BT48" s="126"/>
      <c r="BU48" s="126"/>
      <c r="BV48" s="126"/>
      <c r="BW48" s="126"/>
      <c r="BX48" s="126"/>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row>
    <row r="49" spans="1:99" x14ac:dyDescent="0.3">
      <c r="A49" s="103">
        <v>94</v>
      </c>
      <c r="B49" s="373" t="s">
        <v>137</v>
      </c>
      <c r="C49" s="126"/>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c r="BC49" s="126"/>
      <c r="BD49" s="126"/>
      <c r="BE49" s="126"/>
      <c r="BF49" s="126"/>
      <c r="BG49" s="126"/>
      <c r="BH49" s="126"/>
      <c r="BI49" s="126"/>
      <c r="BJ49" s="126"/>
      <c r="BK49" s="126"/>
      <c r="BL49" s="126"/>
      <c r="BM49" s="126"/>
      <c r="BN49" s="126"/>
      <c r="BO49" s="126"/>
      <c r="BP49" s="126"/>
      <c r="BQ49" s="126"/>
      <c r="BR49" s="126"/>
      <c r="BS49" s="126"/>
      <c r="BT49" s="126"/>
      <c r="BU49" s="126"/>
      <c r="BV49" s="126"/>
      <c r="BW49" s="126"/>
      <c r="BX49" s="126"/>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row>
    <row r="50" spans="1:99" x14ac:dyDescent="0.3">
      <c r="A50" s="103">
        <v>97</v>
      </c>
      <c r="B50" s="373" t="s">
        <v>133</v>
      </c>
      <c r="C50" s="126"/>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c r="BC50" s="126"/>
      <c r="BD50" s="126"/>
      <c r="BE50" s="126"/>
      <c r="BF50" s="126"/>
      <c r="BG50" s="126"/>
      <c r="BH50" s="126"/>
      <c r="BI50" s="126"/>
      <c r="BJ50" s="126"/>
      <c r="BK50" s="126"/>
      <c r="BL50" s="126"/>
      <c r="BM50" s="126"/>
      <c r="BN50" s="126"/>
      <c r="BO50" s="126"/>
      <c r="BP50" s="126"/>
      <c r="BQ50" s="126"/>
      <c r="BR50" s="126"/>
      <c r="BS50" s="126"/>
      <c r="BT50" s="126"/>
      <c r="BU50" s="126"/>
      <c r="BV50" s="126"/>
      <c r="BW50" s="126"/>
      <c r="BX50" s="126"/>
      <c r="BY50" s="126"/>
      <c r="BZ50" s="126"/>
      <c r="CA50" s="126"/>
      <c r="CB50" s="126"/>
      <c r="CC50" s="126"/>
      <c r="CD50" s="126"/>
      <c r="CE50" s="126"/>
      <c r="CF50" s="126"/>
      <c r="CG50" s="126"/>
      <c r="CH50" s="126"/>
      <c r="CI50" s="126"/>
      <c r="CJ50" s="126"/>
      <c r="CK50" s="126"/>
      <c r="CL50" s="126"/>
      <c r="CM50" s="126"/>
      <c r="CN50" s="126"/>
      <c r="CO50" s="126"/>
      <c r="CP50" s="126"/>
      <c r="CQ50" s="126"/>
      <c r="CR50" s="126"/>
      <c r="CS50" s="126"/>
      <c r="CT50" s="126"/>
      <c r="CU50" s="126"/>
    </row>
    <row r="51" spans="1:99" x14ac:dyDescent="0.3">
      <c r="A51" s="103">
        <v>98</v>
      </c>
      <c r="B51" s="373" t="s">
        <v>138</v>
      </c>
      <c r="C51" s="126"/>
      <c r="D51" s="126">
        <v>0</v>
      </c>
      <c r="E51" s="126">
        <v>0</v>
      </c>
      <c r="F51" s="126">
        <v>0</v>
      </c>
      <c r="G51" s="126">
        <v>0</v>
      </c>
      <c r="H51" s="126">
        <v>0</v>
      </c>
      <c r="I51" s="126">
        <v>0</v>
      </c>
      <c r="J51" s="126">
        <v>0</v>
      </c>
      <c r="K51" s="126">
        <v>0</v>
      </c>
      <c r="L51" s="126">
        <v>0</v>
      </c>
      <c r="M51" s="126">
        <v>0</v>
      </c>
      <c r="N51" s="126">
        <v>0</v>
      </c>
      <c r="O51" s="126">
        <v>0</v>
      </c>
      <c r="P51" s="126">
        <v>0</v>
      </c>
      <c r="Q51" s="126">
        <v>0</v>
      </c>
      <c r="R51" s="126">
        <v>0</v>
      </c>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c r="BC51" s="126"/>
      <c r="BD51" s="126"/>
      <c r="BE51" s="126"/>
      <c r="BF51" s="126"/>
      <c r="BG51" s="126"/>
      <c r="BH51" s="126"/>
      <c r="BI51" s="126"/>
      <c r="BJ51" s="126"/>
      <c r="BK51" s="126"/>
      <c r="BL51" s="126"/>
      <c r="BM51" s="126"/>
      <c r="BN51" s="126"/>
      <c r="BO51" s="126"/>
      <c r="BP51" s="126"/>
      <c r="BQ51" s="126"/>
      <c r="BR51" s="126"/>
      <c r="BS51" s="126"/>
      <c r="BT51" s="126"/>
      <c r="BU51" s="126"/>
      <c r="BV51" s="126"/>
      <c r="BW51" s="126"/>
      <c r="BX51" s="126"/>
      <c r="BY51" s="126"/>
      <c r="BZ51" s="126"/>
      <c r="CA51" s="126"/>
      <c r="CB51" s="126"/>
      <c r="CC51" s="126"/>
      <c r="CD51" s="126"/>
      <c r="CE51" s="126"/>
      <c r="CF51" s="126"/>
      <c r="CG51" s="126"/>
      <c r="CH51" s="126"/>
      <c r="CI51" s="126"/>
      <c r="CJ51" s="126"/>
      <c r="CK51" s="126"/>
      <c r="CL51" s="126"/>
      <c r="CM51" s="126"/>
      <c r="CN51" s="126"/>
      <c r="CO51" s="126"/>
      <c r="CP51" s="126"/>
      <c r="CQ51" s="126"/>
      <c r="CR51" s="126"/>
      <c r="CS51" s="126"/>
      <c r="CT51" s="126"/>
      <c r="CU51" s="126"/>
    </row>
    <row r="52" spans="1:99" x14ac:dyDescent="0.3">
      <c r="A52" s="103">
        <v>99</v>
      </c>
      <c r="B52" s="373" t="s">
        <v>135</v>
      </c>
      <c r="C52" s="126"/>
      <c r="D52" s="126">
        <v>0</v>
      </c>
      <c r="E52" s="126">
        <v>0</v>
      </c>
      <c r="F52" s="126">
        <v>0</v>
      </c>
      <c r="G52" s="126">
        <v>0</v>
      </c>
      <c r="H52" s="126">
        <v>0</v>
      </c>
      <c r="I52" s="126">
        <v>0</v>
      </c>
      <c r="J52" s="126">
        <v>0</v>
      </c>
      <c r="K52" s="126">
        <v>0</v>
      </c>
      <c r="L52" s="126">
        <v>0</v>
      </c>
      <c r="M52" s="126">
        <v>0</v>
      </c>
      <c r="N52" s="126">
        <v>0</v>
      </c>
      <c r="O52" s="126">
        <v>0</v>
      </c>
      <c r="P52" s="126">
        <v>0</v>
      </c>
      <c r="Q52" s="126">
        <v>0</v>
      </c>
      <c r="R52" s="126">
        <v>0</v>
      </c>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c r="BC52" s="126"/>
      <c r="BD52" s="126"/>
      <c r="BE52" s="126"/>
      <c r="BF52" s="126"/>
      <c r="BG52" s="126"/>
      <c r="BH52" s="126"/>
      <c r="BI52" s="126"/>
      <c r="BJ52" s="126"/>
      <c r="BK52" s="126"/>
      <c r="BL52" s="126"/>
      <c r="BM52" s="126"/>
      <c r="BN52" s="126"/>
      <c r="BO52" s="126"/>
      <c r="BP52" s="126"/>
      <c r="BQ52" s="126"/>
      <c r="BR52" s="126"/>
      <c r="BS52" s="126"/>
      <c r="BT52" s="126"/>
      <c r="BU52" s="126"/>
      <c r="BV52" s="126"/>
      <c r="BW52" s="126"/>
      <c r="BX52" s="126"/>
      <c r="BY52" s="126"/>
      <c r="BZ52" s="126"/>
      <c r="CA52" s="126"/>
      <c r="CB52" s="126"/>
      <c r="CC52" s="126"/>
      <c r="CD52" s="126"/>
      <c r="CE52" s="126"/>
      <c r="CF52" s="126"/>
      <c r="CG52" s="126"/>
      <c r="CH52" s="126"/>
      <c r="CI52" s="126"/>
      <c r="CJ52" s="126"/>
      <c r="CK52" s="126"/>
      <c r="CL52" s="126"/>
      <c r="CM52" s="126"/>
      <c r="CN52" s="126"/>
      <c r="CO52" s="126"/>
      <c r="CP52" s="126"/>
      <c r="CQ52" s="126"/>
      <c r="CR52" s="126"/>
      <c r="CS52" s="126"/>
      <c r="CT52" s="126"/>
      <c r="CU52" s="126"/>
    </row>
    <row r="53" spans="1:99" x14ac:dyDescent="0.3">
      <c r="A53" s="103">
        <v>100</v>
      </c>
      <c r="B53" s="373" t="s">
        <v>148</v>
      </c>
      <c r="C53" s="126"/>
      <c r="D53" s="126">
        <v>0</v>
      </c>
      <c r="E53" s="126">
        <v>0</v>
      </c>
      <c r="F53" s="126">
        <v>0</v>
      </c>
      <c r="G53" s="126">
        <v>0</v>
      </c>
      <c r="H53" s="126">
        <v>0</v>
      </c>
      <c r="I53" s="126">
        <v>0</v>
      </c>
      <c r="J53" s="126">
        <v>0</v>
      </c>
      <c r="K53" s="126">
        <v>0</v>
      </c>
      <c r="L53" s="126">
        <v>0</v>
      </c>
      <c r="M53" s="126">
        <v>0</v>
      </c>
      <c r="N53" s="126">
        <v>0</v>
      </c>
      <c r="O53" s="126">
        <v>0</v>
      </c>
      <c r="P53" s="126">
        <v>0</v>
      </c>
      <c r="Q53" s="126">
        <v>0</v>
      </c>
      <c r="R53" s="126">
        <v>0</v>
      </c>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c r="BF53" s="126"/>
      <c r="BG53" s="126"/>
      <c r="BH53" s="126"/>
      <c r="BI53" s="126"/>
      <c r="BJ53" s="126"/>
      <c r="BK53" s="126"/>
      <c r="BL53" s="126"/>
      <c r="BM53" s="126"/>
      <c r="BN53" s="126"/>
      <c r="BO53" s="126"/>
      <c r="BP53" s="126"/>
      <c r="BQ53" s="126"/>
      <c r="BR53" s="126"/>
      <c r="BS53" s="126"/>
      <c r="BT53" s="126"/>
      <c r="BU53" s="126"/>
      <c r="BV53" s="126"/>
      <c r="BW53" s="126"/>
      <c r="BX53" s="126"/>
      <c r="BY53" s="126"/>
      <c r="BZ53" s="126"/>
      <c r="CA53" s="126"/>
      <c r="CB53" s="126"/>
      <c r="CC53" s="126"/>
      <c r="CD53" s="126"/>
      <c r="CE53" s="126"/>
      <c r="CF53" s="126"/>
      <c r="CG53" s="126"/>
      <c r="CH53" s="126"/>
      <c r="CI53" s="126"/>
      <c r="CJ53" s="126"/>
      <c r="CK53" s="126"/>
      <c r="CL53" s="126"/>
      <c r="CM53" s="126"/>
      <c r="CN53" s="126"/>
      <c r="CO53" s="126"/>
      <c r="CP53" s="126"/>
      <c r="CQ53" s="126"/>
      <c r="CR53" s="126"/>
      <c r="CS53" s="126"/>
      <c r="CT53" s="126"/>
      <c r="CU53" s="126"/>
    </row>
    <row r="54" spans="1:99" x14ac:dyDescent="0.3">
      <c r="A54" s="103">
        <v>101</v>
      </c>
      <c r="B54" s="373" t="s">
        <v>147</v>
      </c>
      <c r="C54" s="126"/>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6"/>
      <c r="BG54" s="126"/>
      <c r="BH54" s="126"/>
      <c r="BI54" s="126"/>
      <c r="BJ54" s="126"/>
      <c r="BK54" s="126"/>
      <c r="BL54" s="126"/>
      <c r="BM54" s="126"/>
      <c r="BN54" s="126"/>
      <c r="BO54" s="126"/>
      <c r="BP54" s="126"/>
      <c r="BQ54" s="126"/>
      <c r="BR54" s="126"/>
      <c r="BS54" s="126"/>
      <c r="BT54" s="126"/>
      <c r="BU54" s="126"/>
      <c r="BV54" s="126"/>
      <c r="BW54" s="126"/>
      <c r="BX54" s="126"/>
      <c r="BY54" s="126"/>
      <c r="BZ54" s="126"/>
      <c r="CA54" s="126"/>
      <c r="CB54" s="126"/>
      <c r="CC54" s="126"/>
      <c r="CD54" s="126"/>
      <c r="CE54" s="126"/>
      <c r="CF54" s="126"/>
      <c r="CG54" s="126"/>
      <c r="CH54" s="126"/>
      <c r="CI54" s="126"/>
      <c r="CJ54" s="126"/>
      <c r="CK54" s="126"/>
      <c r="CL54" s="126"/>
      <c r="CM54" s="126"/>
      <c r="CN54" s="126"/>
      <c r="CO54" s="126"/>
      <c r="CP54" s="126"/>
      <c r="CQ54" s="126"/>
      <c r="CR54" s="126"/>
      <c r="CS54" s="126"/>
      <c r="CT54" s="126"/>
      <c r="CU54" s="126"/>
    </row>
    <row r="55" spans="1:99" x14ac:dyDescent="0.3">
      <c r="A55" s="103">
        <v>102</v>
      </c>
      <c r="B55" s="373" t="s">
        <v>160</v>
      </c>
      <c r="C55" s="126"/>
      <c r="D55" s="126">
        <v>0</v>
      </c>
      <c r="E55" s="126">
        <v>0</v>
      </c>
      <c r="F55" s="126">
        <v>0</v>
      </c>
      <c r="G55" s="126">
        <v>0</v>
      </c>
      <c r="H55" s="126">
        <v>0</v>
      </c>
      <c r="I55" s="126">
        <v>0</v>
      </c>
      <c r="J55" s="126">
        <v>0</v>
      </c>
      <c r="K55" s="126">
        <v>0</v>
      </c>
      <c r="L55" s="126">
        <v>0</v>
      </c>
      <c r="M55" s="126">
        <v>0</v>
      </c>
      <c r="N55" s="126">
        <v>0</v>
      </c>
      <c r="O55" s="126">
        <v>0</v>
      </c>
      <c r="P55" s="126">
        <v>0</v>
      </c>
      <c r="Q55" s="126">
        <v>0</v>
      </c>
      <c r="R55" s="126">
        <v>0</v>
      </c>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c r="BF55" s="126"/>
      <c r="BG55" s="126"/>
      <c r="BH55" s="126"/>
      <c r="BI55" s="126"/>
      <c r="BJ55" s="126"/>
      <c r="BK55" s="126"/>
      <c r="BL55" s="126"/>
      <c r="BM55" s="126"/>
      <c r="BN55" s="126"/>
      <c r="BO55" s="126"/>
      <c r="BP55" s="126"/>
      <c r="BQ55" s="126"/>
      <c r="BR55" s="126"/>
      <c r="BS55" s="126"/>
      <c r="BT55" s="126"/>
      <c r="BU55" s="126"/>
      <c r="BV55" s="126"/>
      <c r="BW55" s="126"/>
      <c r="BX55" s="126"/>
      <c r="BY55" s="126"/>
      <c r="BZ55" s="126"/>
      <c r="CA55" s="126"/>
      <c r="CB55" s="126"/>
      <c r="CC55" s="126"/>
      <c r="CD55" s="126"/>
      <c r="CE55" s="126"/>
      <c r="CF55" s="126"/>
      <c r="CG55" s="126"/>
      <c r="CH55" s="126"/>
      <c r="CI55" s="126"/>
      <c r="CJ55" s="126"/>
      <c r="CK55" s="126"/>
      <c r="CL55" s="126"/>
      <c r="CM55" s="126"/>
      <c r="CN55" s="126"/>
      <c r="CO55" s="126"/>
      <c r="CP55" s="126"/>
      <c r="CQ55" s="126"/>
      <c r="CR55" s="126"/>
      <c r="CS55" s="126"/>
      <c r="CT55" s="126"/>
      <c r="CU55" s="126"/>
    </row>
    <row r="56" spans="1:99" x14ac:dyDescent="0.3">
      <c r="A56" s="103">
        <v>103</v>
      </c>
      <c r="B56" s="373" t="s">
        <v>161</v>
      </c>
      <c r="C56" s="126"/>
      <c r="D56" s="126">
        <v>0</v>
      </c>
      <c r="E56" s="126">
        <v>0</v>
      </c>
      <c r="F56" s="126">
        <v>0</v>
      </c>
      <c r="G56" s="126">
        <v>0</v>
      </c>
      <c r="H56" s="126">
        <v>0</v>
      </c>
      <c r="I56" s="126">
        <v>0</v>
      </c>
      <c r="J56" s="126">
        <v>0</v>
      </c>
      <c r="K56" s="126">
        <v>0</v>
      </c>
      <c r="L56" s="126">
        <v>0</v>
      </c>
      <c r="M56" s="126">
        <v>0</v>
      </c>
      <c r="N56" s="126">
        <v>0</v>
      </c>
      <c r="O56" s="126">
        <v>0</v>
      </c>
      <c r="P56" s="126">
        <v>0</v>
      </c>
      <c r="Q56" s="126">
        <v>0</v>
      </c>
      <c r="R56" s="126">
        <v>0</v>
      </c>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c r="BF56" s="126"/>
      <c r="BG56" s="126"/>
      <c r="BH56" s="126"/>
      <c r="BI56" s="126"/>
      <c r="BJ56" s="126"/>
      <c r="BK56" s="126"/>
      <c r="BL56" s="126"/>
      <c r="BM56" s="126"/>
      <c r="BN56" s="126"/>
      <c r="BO56" s="126"/>
      <c r="BP56" s="126"/>
      <c r="BQ56" s="126"/>
      <c r="BR56" s="126"/>
      <c r="BS56" s="126"/>
      <c r="BT56" s="126"/>
      <c r="BU56" s="126"/>
      <c r="BV56" s="126"/>
      <c r="BW56" s="126"/>
      <c r="BX56" s="126"/>
      <c r="BY56" s="126"/>
      <c r="BZ56" s="126"/>
      <c r="CA56" s="126"/>
      <c r="CB56" s="126"/>
      <c r="CC56" s="126"/>
      <c r="CD56" s="126"/>
      <c r="CE56" s="126"/>
      <c r="CF56" s="126"/>
      <c r="CG56" s="126"/>
      <c r="CH56" s="126"/>
      <c r="CI56" s="126"/>
      <c r="CJ56" s="126"/>
      <c r="CK56" s="126"/>
      <c r="CL56" s="126"/>
      <c r="CM56" s="126"/>
      <c r="CN56" s="126"/>
      <c r="CO56" s="126"/>
      <c r="CP56" s="126"/>
      <c r="CQ56" s="126"/>
      <c r="CR56" s="126"/>
      <c r="CS56" s="126"/>
      <c r="CT56" s="126"/>
      <c r="CU56" s="126"/>
    </row>
    <row r="57" spans="1:99" x14ac:dyDescent="0.3">
      <c r="A57" s="103">
        <v>104</v>
      </c>
      <c r="B57" s="373" t="s">
        <v>418</v>
      </c>
      <c r="C57" s="126"/>
      <c r="D57" s="126">
        <v>0</v>
      </c>
      <c r="E57" s="126">
        <v>0</v>
      </c>
      <c r="F57" s="126">
        <v>0</v>
      </c>
      <c r="G57" s="126">
        <v>0</v>
      </c>
      <c r="H57" s="126">
        <v>0</v>
      </c>
      <c r="I57" s="126">
        <v>0</v>
      </c>
      <c r="J57" s="126">
        <v>0</v>
      </c>
      <c r="K57" s="126">
        <v>0</v>
      </c>
      <c r="L57" s="126">
        <v>0</v>
      </c>
      <c r="M57" s="126">
        <v>0</v>
      </c>
      <c r="N57" s="126">
        <v>0</v>
      </c>
      <c r="O57" s="126">
        <v>0</v>
      </c>
      <c r="P57" s="126">
        <v>0</v>
      </c>
      <c r="Q57" s="126">
        <v>0</v>
      </c>
      <c r="R57" s="126">
        <v>0</v>
      </c>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c r="CH57" s="126"/>
      <c r="CI57" s="126"/>
      <c r="CJ57" s="126"/>
      <c r="CK57" s="126"/>
      <c r="CL57" s="126"/>
      <c r="CM57" s="126"/>
      <c r="CN57" s="126"/>
      <c r="CO57" s="126"/>
      <c r="CP57" s="126"/>
      <c r="CQ57" s="126"/>
      <c r="CR57" s="126"/>
      <c r="CS57" s="126"/>
      <c r="CT57" s="126"/>
      <c r="CU57" s="126"/>
    </row>
    <row r="58" spans="1:99" x14ac:dyDescent="0.3">
      <c r="A58" s="103">
        <v>107</v>
      </c>
      <c r="B58" s="373" t="s">
        <v>419</v>
      </c>
      <c r="C58" s="126"/>
      <c r="D58" s="126">
        <v>0</v>
      </c>
      <c r="E58" s="126">
        <v>0</v>
      </c>
      <c r="F58" s="126">
        <v>0</v>
      </c>
      <c r="G58" s="126">
        <v>0</v>
      </c>
      <c r="H58" s="126">
        <v>0</v>
      </c>
      <c r="I58" s="126">
        <v>0</v>
      </c>
      <c r="J58" s="126">
        <v>0</v>
      </c>
      <c r="K58" s="126">
        <v>0</v>
      </c>
      <c r="L58" s="126">
        <v>0</v>
      </c>
      <c r="M58" s="126">
        <v>0</v>
      </c>
      <c r="N58" s="126">
        <v>0</v>
      </c>
      <c r="O58" s="126">
        <v>0</v>
      </c>
      <c r="P58" s="126">
        <v>0</v>
      </c>
      <c r="Q58" s="126">
        <v>0</v>
      </c>
      <c r="R58" s="126">
        <v>0</v>
      </c>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c r="CH58" s="126"/>
      <c r="CI58" s="126"/>
      <c r="CJ58" s="126"/>
      <c r="CK58" s="126"/>
      <c r="CL58" s="126"/>
      <c r="CM58" s="126"/>
      <c r="CN58" s="126"/>
      <c r="CO58" s="126"/>
      <c r="CP58" s="126"/>
      <c r="CQ58" s="126"/>
      <c r="CR58" s="126"/>
      <c r="CS58" s="126"/>
      <c r="CT58" s="126"/>
      <c r="CU58" s="126"/>
    </row>
    <row r="59" spans="1:99" x14ac:dyDescent="0.3">
      <c r="A59" s="103">
        <v>108</v>
      </c>
      <c r="B59" s="373" t="s">
        <v>420</v>
      </c>
      <c r="C59" s="126"/>
      <c r="D59" s="126">
        <v>0</v>
      </c>
      <c r="E59" s="126">
        <v>0</v>
      </c>
      <c r="F59" s="126">
        <v>0</v>
      </c>
      <c r="G59" s="126">
        <v>0</v>
      </c>
      <c r="H59" s="126">
        <v>0</v>
      </c>
      <c r="I59" s="126">
        <v>0</v>
      </c>
      <c r="J59" s="126">
        <v>0</v>
      </c>
      <c r="K59" s="126">
        <v>0</v>
      </c>
      <c r="L59" s="126">
        <v>0</v>
      </c>
      <c r="M59" s="126">
        <v>0</v>
      </c>
      <c r="N59" s="126">
        <v>0</v>
      </c>
      <c r="O59" s="126">
        <v>0</v>
      </c>
      <c r="P59" s="126">
        <v>0</v>
      </c>
      <c r="Q59" s="126">
        <v>0</v>
      </c>
      <c r="R59" s="126">
        <v>0</v>
      </c>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c r="BF59" s="126"/>
      <c r="BG59" s="126"/>
      <c r="BH59" s="126"/>
      <c r="BI59" s="126"/>
      <c r="BJ59" s="126"/>
      <c r="BK59" s="126"/>
      <c r="BL59" s="126"/>
      <c r="BM59" s="126"/>
      <c r="BN59" s="126"/>
      <c r="BO59" s="126"/>
      <c r="BP59" s="126"/>
      <c r="BQ59" s="126"/>
      <c r="BR59" s="126"/>
      <c r="BS59" s="126"/>
      <c r="BT59" s="126"/>
      <c r="BU59" s="126"/>
      <c r="BV59" s="126"/>
      <c r="BW59" s="126"/>
      <c r="BX59" s="126"/>
      <c r="BY59" s="126"/>
      <c r="BZ59" s="126"/>
      <c r="CA59" s="126"/>
      <c r="CB59" s="126"/>
      <c r="CC59" s="126"/>
      <c r="CD59" s="126"/>
      <c r="CE59" s="126"/>
      <c r="CF59" s="126"/>
      <c r="CG59" s="126"/>
      <c r="CH59" s="126"/>
      <c r="CI59" s="126"/>
      <c r="CJ59" s="126"/>
      <c r="CK59" s="126"/>
      <c r="CL59" s="126"/>
      <c r="CM59" s="126"/>
      <c r="CN59" s="126"/>
      <c r="CO59" s="126"/>
      <c r="CP59" s="126"/>
      <c r="CQ59" s="126"/>
      <c r="CR59" s="126"/>
      <c r="CS59" s="126"/>
      <c r="CT59" s="126"/>
      <c r="CU59" s="126"/>
    </row>
    <row r="60" spans="1:99" x14ac:dyDescent="0.3">
      <c r="A60" s="103">
        <v>147</v>
      </c>
      <c r="B60" s="373" t="s">
        <v>421</v>
      </c>
      <c r="C60" s="126"/>
      <c r="D60" s="126">
        <v>0</v>
      </c>
      <c r="E60" s="126">
        <v>0</v>
      </c>
      <c r="F60" s="126">
        <v>0</v>
      </c>
      <c r="G60" s="126">
        <v>0</v>
      </c>
      <c r="H60" s="126">
        <v>0</v>
      </c>
      <c r="I60" s="126">
        <v>0</v>
      </c>
      <c r="J60" s="126">
        <v>0</v>
      </c>
      <c r="K60" s="126">
        <v>0</v>
      </c>
      <c r="L60" s="126">
        <v>0</v>
      </c>
      <c r="M60" s="126">
        <v>0</v>
      </c>
      <c r="N60" s="126">
        <v>0</v>
      </c>
      <c r="O60" s="126">
        <v>0</v>
      </c>
      <c r="P60" s="126">
        <v>0</v>
      </c>
      <c r="Q60" s="126">
        <v>0</v>
      </c>
      <c r="R60" s="126">
        <v>0</v>
      </c>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6"/>
      <c r="BN60" s="126"/>
      <c r="BO60" s="126"/>
      <c r="BP60" s="126"/>
      <c r="BQ60" s="126"/>
      <c r="BR60" s="126"/>
      <c r="BS60" s="126"/>
      <c r="BT60" s="126"/>
      <c r="BU60" s="126"/>
      <c r="BV60" s="126"/>
      <c r="BW60" s="126"/>
      <c r="BX60" s="126"/>
      <c r="BY60" s="126"/>
      <c r="BZ60" s="126"/>
      <c r="CA60" s="126"/>
      <c r="CB60" s="126"/>
      <c r="CC60" s="126"/>
      <c r="CD60" s="126"/>
      <c r="CE60" s="126"/>
      <c r="CF60" s="126"/>
      <c r="CG60" s="126"/>
      <c r="CH60" s="126"/>
      <c r="CI60" s="126"/>
      <c r="CJ60" s="126"/>
      <c r="CK60" s="126"/>
      <c r="CL60" s="126"/>
      <c r="CM60" s="126"/>
      <c r="CN60" s="126"/>
      <c r="CO60" s="126"/>
      <c r="CP60" s="126"/>
      <c r="CQ60" s="126"/>
      <c r="CR60" s="126"/>
      <c r="CS60" s="126"/>
      <c r="CT60" s="126"/>
      <c r="CU60" s="126"/>
    </row>
    <row r="61" spans="1:99" x14ac:dyDescent="0.3">
      <c r="A61" s="103">
        <v>148</v>
      </c>
      <c r="B61" s="373" t="s">
        <v>422</v>
      </c>
      <c r="C61" s="126"/>
      <c r="D61" s="126">
        <v>0</v>
      </c>
      <c r="E61" s="126">
        <v>0</v>
      </c>
      <c r="F61" s="126">
        <v>0</v>
      </c>
      <c r="G61" s="126">
        <v>0</v>
      </c>
      <c r="H61" s="126">
        <v>0</v>
      </c>
      <c r="I61" s="126">
        <v>0</v>
      </c>
      <c r="J61" s="126">
        <v>0</v>
      </c>
      <c r="K61" s="126">
        <v>0</v>
      </c>
      <c r="L61" s="126">
        <v>0</v>
      </c>
      <c r="M61" s="126">
        <v>0</v>
      </c>
      <c r="N61" s="126">
        <v>0</v>
      </c>
      <c r="O61" s="126">
        <v>0</v>
      </c>
      <c r="P61" s="126">
        <v>0</v>
      </c>
      <c r="Q61" s="126">
        <v>0</v>
      </c>
      <c r="R61" s="126">
        <v>0</v>
      </c>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6"/>
      <c r="BY61" s="126"/>
      <c r="BZ61" s="126"/>
      <c r="CA61" s="126"/>
      <c r="CB61" s="126"/>
      <c r="CC61" s="126"/>
      <c r="CD61" s="126"/>
      <c r="CE61" s="126"/>
      <c r="CF61" s="126"/>
      <c r="CG61" s="126"/>
      <c r="CH61" s="126"/>
      <c r="CI61" s="126"/>
      <c r="CJ61" s="126"/>
      <c r="CK61" s="126"/>
      <c r="CL61" s="126"/>
      <c r="CM61" s="126"/>
      <c r="CN61" s="126"/>
      <c r="CO61" s="126"/>
      <c r="CP61" s="126"/>
      <c r="CQ61" s="126"/>
      <c r="CR61" s="126"/>
      <c r="CS61" s="126"/>
      <c r="CT61" s="126"/>
      <c r="CU61" s="126"/>
    </row>
    <row r="62" spans="1:99" x14ac:dyDescent="0.3">
      <c r="A62" s="103">
        <v>149</v>
      </c>
      <c r="B62" s="373" t="s">
        <v>423</v>
      </c>
      <c r="C62" s="126"/>
      <c r="D62" s="126">
        <v>0</v>
      </c>
      <c r="E62" s="126">
        <v>0</v>
      </c>
      <c r="F62" s="126">
        <v>0</v>
      </c>
      <c r="G62" s="126">
        <v>0</v>
      </c>
      <c r="H62" s="126">
        <v>0</v>
      </c>
      <c r="I62" s="126">
        <v>0</v>
      </c>
      <c r="J62" s="126">
        <v>0</v>
      </c>
      <c r="K62" s="126">
        <v>0</v>
      </c>
      <c r="L62" s="126">
        <v>0</v>
      </c>
      <c r="M62" s="126">
        <v>0</v>
      </c>
      <c r="N62" s="126">
        <v>0</v>
      </c>
      <c r="O62" s="126">
        <v>0</v>
      </c>
      <c r="P62" s="126">
        <v>0</v>
      </c>
      <c r="Q62" s="126">
        <v>0</v>
      </c>
      <c r="R62" s="126">
        <v>0</v>
      </c>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6"/>
      <c r="AS62" s="126"/>
      <c r="AT62" s="126"/>
      <c r="AU62" s="126"/>
      <c r="AV62" s="126"/>
      <c r="AW62" s="126"/>
      <c r="AX62" s="126"/>
      <c r="AY62" s="126"/>
      <c r="AZ62" s="126"/>
      <c r="BA62" s="126"/>
      <c r="BB62" s="126"/>
      <c r="BC62" s="126"/>
      <c r="BD62" s="126"/>
      <c r="BE62" s="126"/>
      <c r="BF62" s="126"/>
      <c r="BG62" s="126"/>
      <c r="BH62" s="126"/>
      <c r="BI62" s="126"/>
      <c r="BJ62" s="126"/>
      <c r="BK62" s="126"/>
      <c r="BL62" s="126"/>
      <c r="BM62" s="126"/>
      <c r="BN62" s="126"/>
      <c r="BO62" s="126"/>
      <c r="BP62" s="126"/>
      <c r="BQ62" s="126"/>
      <c r="BR62" s="126"/>
      <c r="BS62" s="126"/>
      <c r="BT62" s="126"/>
      <c r="BU62" s="126"/>
      <c r="BV62" s="126"/>
      <c r="BW62" s="126"/>
      <c r="BX62" s="126"/>
      <c r="BY62" s="126"/>
      <c r="BZ62" s="126"/>
      <c r="CA62" s="126"/>
      <c r="CB62" s="126"/>
      <c r="CC62" s="126"/>
      <c r="CD62" s="126"/>
      <c r="CE62" s="126"/>
      <c r="CF62" s="126"/>
      <c r="CG62" s="126"/>
      <c r="CH62" s="126"/>
      <c r="CI62" s="126"/>
      <c r="CJ62" s="126"/>
      <c r="CK62" s="126"/>
      <c r="CL62" s="126"/>
      <c r="CM62" s="126"/>
      <c r="CN62" s="126"/>
      <c r="CO62" s="126"/>
      <c r="CP62" s="126"/>
      <c r="CQ62" s="126"/>
      <c r="CR62" s="126"/>
      <c r="CS62" s="126"/>
      <c r="CT62" s="126"/>
      <c r="CU62" s="126"/>
    </row>
    <row r="63" spans="1:99" x14ac:dyDescent="0.3">
      <c r="A63" s="103">
        <v>150</v>
      </c>
      <c r="B63" s="373" t="s">
        <v>424</v>
      </c>
      <c r="C63" s="126"/>
      <c r="D63" s="126">
        <v>0</v>
      </c>
      <c r="E63" s="126">
        <v>0</v>
      </c>
      <c r="F63" s="126">
        <v>0</v>
      </c>
      <c r="G63" s="126">
        <v>0</v>
      </c>
      <c r="H63" s="126">
        <v>0</v>
      </c>
      <c r="I63" s="126">
        <v>0</v>
      </c>
      <c r="J63" s="126">
        <v>0</v>
      </c>
      <c r="K63" s="126">
        <v>0</v>
      </c>
      <c r="L63" s="126">
        <v>0</v>
      </c>
      <c r="M63" s="126">
        <v>0</v>
      </c>
      <c r="N63" s="126">
        <v>0</v>
      </c>
      <c r="O63" s="126">
        <v>0</v>
      </c>
      <c r="P63" s="126">
        <v>0</v>
      </c>
      <c r="Q63" s="126">
        <v>0</v>
      </c>
      <c r="R63" s="126">
        <v>0</v>
      </c>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6"/>
      <c r="CI63" s="126"/>
      <c r="CJ63" s="126"/>
      <c r="CK63" s="126"/>
      <c r="CL63" s="126"/>
      <c r="CM63" s="126"/>
      <c r="CN63" s="126"/>
      <c r="CO63" s="126"/>
      <c r="CP63" s="126"/>
      <c r="CQ63" s="126"/>
      <c r="CR63" s="126"/>
      <c r="CS63" s="126"/>
      <c r="CT63" s="126"/>
      <c r="CU63" s="126"/>
    </row>
    <row r="64" spans="1:99" x14ac:dyDescent="0.3">
      <c r="A64" s="103">
        <v>171</v>
      </c>
      <c r="B64" s="373" t="s">
        <v>115</v>
      </c>
      <c r="C64" s="126"/>
      <c r="D64" s="126">
        <v>0</v>
      </c>
      <c r="E64" s="126">
        <v>0</v>
      </c>
      <c r="F64" s="126">
        <v>0</v>
      </c>
      <c r="G64" s="126">
        <v>0</v>
      </c>
      <c r="H64" s="126">
        <v>0</v>
      </c>
      <c r="I64" s="126">
        <v>0</v>
      </c>
      <c r="J64" s="126">
        <v>0</v>
      </c>
      <c r="K64" s="126">
        <v>0</v>
      </c>
      <c r="L64" s="126">
        <v>0</v>
      </c>
      <c r="M64" s="126">
        <v>0</v>
      </c>
      <c r="N64" s="126">
        <v>0</v>
      </c>
      <c r="O64" s="126">
        <v>0</v>
      </c>
      <c r="P64" s="126">
        <v>0</v>
      </c>
      <c r="Q64" s="126">
        <v>0</v>
      </c>
      <c r="R64" s="126">
        <v>0</v>
      </c>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6"/>
      <c r="BL64" s="126"/>
      <c r="BM64" s="126"/>
      <c r="BN64" s="126"/>
      <c r="BO64" s="126"/>
      <c r="BP64" s="126"/>
      <c r="BQ64" s="126"/>
      <c r="BR64" s="126"/>
      <c r="BS64" s="126"/>
      <c r="BT64" s="126"/>
      <c r="BU64" s="126"/>
      <c r="BV64" s="126"/>
      <c r="BW64" s="126"/>
      <c r="BX64" s="126"/>
      <c r="BY64" s="126"/>
      <c r="BZ64" s="126"/>
      <c r="CA64" s="126"/>
      <c r="CB64" s="126"/>
      <c r="CC64" s="126"/>
      <c r="CD64" s="126"/>
      <c r="CE64" s="126"/>
      <c r="CF64" s="126"/>
      <c r="CG64" s="126"/>
      <c r="CH64" s="126"/>
      <c r="CI64" s="126"/>
      <c r="CJ64" s="126"/>
      <c r="CK64" s="126"/>
      <c r="CL64" s="126"/>
      <c r="CM64" s="126"/>
      <c r="CN64" s="126"/>
      <c r="CO64" s="126"/>
      <c r="CP64" s="126"/>
      <c r="CQ64" s="126"/>
      <c r="CR64" s="126"/>
      <c r="CS64" s="126"/>
      <c r="CT64" s="126"/>
      <c r="CU64" s="126"/>
    </row>
    <row r="65" spans="1:99" x14ac:dyDescent="0.3">
      <c r="A65" s="103">
        <v>191</v>
      </c>
      <c r="B65" s="373" t="s">
        <v>130</v>
      </c>
      <c r="C65" s="126"/>
      <c r="D65" s="126">
        <v>0</v>
      </c>
      <c r="E65" s="126">
        <v>0</v>
      </c>
      <c r="F65" s="126">
        <v>0</v>
      </c>
      <c r="G65" s="126">
        <v>0</v>
      </c>
      <c r="H65" s="126">
        <v>0</v>
      </c>
      <c r="I65" s="126">
        <v>0</v>
      </c>
      <c r="J65" s="126">
        <v>0</v>
      </c>
      <c r="K65" s="126">
        <v>0</v>
      </c>
      <c r="L65" s="126">
        <v>0</v>
      </c>
      <c r="M65" s="126">
        <v>0</v>
      </c>
      <c r="N65" s="126">
        <v>0</v>
      </c>
      <c r="O65" s="126">
        <v>0</v>
      </c>
      <c r="P65" s="126">
        <v>0</v>
      </c>
      <c r="Q65" s="126">
        <v>0</v>
      </c>
      <c r="R65" s="126">
        <v>0</v>
      </c>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c r="BT65" s="126"/>
      <c r="BU65" s="126"/>
      <c r="BV65" s="126"/>
      <c r="BW65" s="126"/>
      <c r="BX65" s="126"/>
      <c r="BY65" s="126"/>
      <c r="BZ65" s="126"/>
      <c r="CA65" s="126"/>
      <c r="CB65" s="126"/>
      <c r="CC65" s="126"/>
      <c r="CD65" s="126"/>
      <c r="CE65" s="126"/>
      <c r="CF65" s="126"/>
      <c r="CG65" s="126"/>
      <c r="CH65" s="126"/>
      <c r="CI65" s="126"/>
      <c r="CJ65" s="126"/>
      <c r="CK65" s="126"/>
      <c r="CL65" s="126"/>
      <c r="CM65" s="126"/>
      <c r="CN65" s="126"/>
      <c r="CO65" s="126"/>
      <c r="CP65" s="126"/>
      <c r="CQ65" s="126"/>
      <c r="CR65" s="126"/>
      <c r="CS65" s="126"/>
      <c r="CT65" s="126"/>
      <c r="CU65" s="126"/>
    </row>
    <row r="66" spans="1:99" x14ac:dyDescent="0.3">
      <c r="A66" s="103">
        <v>192</v>
      </c>
      <c r="B66" s="373" t="s">
        <v>141</v>
      </c>
      <c r="C66" s="126"/>
      <c r="D66" s="126">
        <v>0</v>
      </c>
      <c r="E66" s="126">
        <v>0</v>
      </c>
      <c r="F66" s="126">
        <v>0</v>
      </c>
      <c r="G66" s="126">
        <v>0</v>
      </c>
      <c r="H66" s="126">
        <v>0</v>
      </c>
      <c r="I66" s="126">
        <v>0</v>
      </c>
      <c r="J66" s="126">
        <v>0</v>
      </c>
      <c r="K66" s="126">
        <v>0</v>
      </c>
      <c r="L66" s="126">
        <v>0</v>
      </c>
      <c r="M66" s="126">
        <v>0</v>
      </c>
      <c r="N66" s="126">
        <v>0</v>
      </c>
      <c r="O66" s="126">
        <v>0</v>
      </c>
      <c r="P66" s="126">
        <v>0</v>
      </c>
      <c r="Q66" s="126">
        <v>0</v>
      </c>
      <c r="R66" s="126">
        <v>0</v>
      </c>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6"/>
      <c r="BN66" s="126"/>
      <c r="BO66" s="126"/>
      <c r="BP66" s="126"/>
      <c r="BQ66" s="126"/>
      <c r="BR66" s="126"/>
      <c r="BS66" s="126"/>
      <c r="BT66" s="126"/>
      <c r="BU66" s="126"/>
      <c r="BV66" s="126"/>
      <c r="BW66" s="126"/>
      <c r="BX66" s="126"/>
      <c r="BY66" s="126"/>
      <c r="BZ66" s="126"/>
      <c r="CA66" s="126"/>
      <c r="CB66" s="126"/>
      <c r="CC66" s="126"/>
      <c r="CD66" s="126"/>
      <c r="CE66" s="126"/>
      <c r="CF66" s="126"/>
      <c r="CG66" s="126"/>
      <c r="CH66" s="126"/>
      <c r="CI66" s="126"/>
      <c r="CJ66" s="126"/>
      <c r="CK66" s="126"/>
      <c r="CL66" s="126"/>
      <c r="CM66" s="126"/>
      <c r="CN66" s="126"/>
      <c r="CO66" s="126"/>
      <c r="CP66" s="126"/>
      <c r="CQ66" s="126"/>
      <c r="CR66" s="126"/>
      <c r="CS66" s="126"/>
      <c r="CT66" s="126"/>
      <c r="CU66" s="126"/>
    </row>
    <row r="67" spans="1:99" x14ac:dyDescent="0.3">
      <c r="A67" s="103">
        <v>193</v>
      </c>
      <c r="B67" s="373" t="s">
        <v>188</v>
      </c>
      <c r="C67" s="126"/>
      <c r="D67" s="126">
        <v>0</v>
      </c>
      <c r="E67" s="126">
        <v>0</v>
      </c>
      <c r="F67" s="126">
        <v>0</v>
      </c>
      <c r="G67" s="126">
        <v>0</v>
      </c>
      <c r="H67" s="126">
        <v>0</v>
      </c>
      <c r="I67" s="126">
        <v>0</v>
      </c>
      <c r="J67" s="126">
        <v>0</v>
      </c>
      <c r="K67" s="126">
        <v>0</v>
      </c>
      <c r="L67" s="126">
        <v>0</v>
      </c>
      <c r="M67" s="126">
        <v>0</v>
      </c>
      <c r="N67" s="126">
        <v>0</v>
      </c>
      <c r="O67" s="126">
        <v>0</v>
      </c>
      <c r="P67" s="126">
        <v>0</v>
      </c>
      <c r="Q67" s="126">
        <v>0</v>
      </c>
      <c r="R67" s="126">
        <v>0</v>
      </c>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c r="BT67" s="126"/>
      <c r="BU67" s="126"/>
      <c r="BV67" s="126"/>
      <c r="BW67" s="126"/>
      <c r="BX67" s="126"/>
      <c r="BY67" s="126"/>
      <c r="BZ67" s="126"/>
      <c r="CA67" s="126"/>
      <c r="CB67" s="126"/>
      <c r="CC67" s="126"/>
      <c r="CD67" s="126"/>
      <c r="CE67" s="126"/>
      <c r="CF67" s="126"/>
      <c r="CG67" s="126"/>
      <c r="CH67" s="126"/>
      <c r="CI67" s="126"/>
      <c r="CJ67" s="126"/>
      <c r="CK67" s="126"/>
      <c r="CL67" s="126"/>
      <c r="CM67" s="126"/>
      <c r="CN67" s="126"/>
      <c r="CO67" s="126"/>
      <c r="CP67" s="126"/>
      <c r="CQ67" s="126"/>
      <c r="CR67" s="126"/>
      <c r="CS67" s="126"/>
      <c r="CT67" s="126"/>
      <c r="CU67" s="126"/>
    </row>
    <row r="68" spans="1:99" x14ac:dyDescent="0.3">
      <c r="A68" s="103">
        <v>194</v>
      </c>
      <c r="B68" s="373" t="s">
        <v>425</v>
      </c>
      <c r="C68" s="126"/>
      <c r="D68" s="126">
        <v>0</v>
      </c>
      <c r="E68" s="126">
        <v>0</v>
      </c>
      <c r="F68" s="126">
        <v>0</v>
      </c>
      <c r="G68" s="126">
        <v>0</v>
      </c>
      <c r="H68" s="126">
        <v>0</v>
      </c>
      <c r="I68" s="126">
        <v>0</v>
      </c>
      <c r="J68" s="126">
        <v>0</v>
      </c>
      <c r="K68" s="126">
        <v>0</v>
      </c>
      <c r="L68" s="126">
        <v>0</v>
      </c>
      <c r="M68" s="126">
        <v>0</v>
      </c>
      <c r="N68" s="126">
        <v>0</v>
      </c>
      <c r="O68" s="126">
        <v>0</v>
      </c>
      <c r="P68" s="126">
        <v>0</v>
      </c>
      <c r="Q68" s="126">
        <v>0</v>
      </c>
      <c r="R68" s="126">
        <v>0</v>
      </c>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6"/>
      <c r="BL68" s="126"/>
      <c r="BM68" s="126"/>
      <c r="BN68" s="126"/>
      <c r="BO68" s="126"/>
      <c r="BP68" s="126"/>
      <c r="BQ68" s="126"/>
      <c r="BR68" s="126"/>
      <c r="BS68" s="126"/>
      <c r="BT68" s="126"/>
      <c r="BU68" s="126"/>
      <c r="BV68" s="126"/>
      <c r="BW68" s="126"/>
      <c r="BX68" s="126"/>
      <c r="BY68" s="126"/>
      <c r="BZ68" s="126"/>
      <c r="CA68" s="126"/>
      <c r="CB68" s="126"/>
      <c r="CC68" s="126"/>
      <c r="CD68" s="126"/>
      <c r="CE68" s="126"/>
      <c r="CF68" s="126"/>
      <c r="CG68" s="126"/>
      <c r="CH68" s="126"/>
      <c r="CI68" s="126"/>
      <c r="CJ68" s="126"/>
      <c r="CK68" s="126"/>
      <c r="CL68" s="126"/>
      <c r="CM68" s="126"/>
      <c r="CN68" s="126"/>
      <c r="CO68" s="126"/>
      <c r="CP68" s="126"/>
      <c r="CQ68" s="126"/>
      <c r="CR68" s="126"/>
      <c r="CS68" s="126"/>
      <c r="CT68" s="126"/>
      <c r="CU68" s="126"/>
    </row>
    <row r="69" spans="1:99" x14ac:dyDescent="0.3">
      <c r="A69" s="103">
        <v>252</v>
      </c>
      <c r="B69" s="373" t="s">
        <v>33</v>
      </c>
      <c r="C69" s="126"/>
      <c r="D69" s="126">
        <v>484147</v>
      </c>
      <c r="E69" s="126">
        <v>419980</v>
      </c>
      <c r="F69" s="126">
        <v>23454</v>
      </c>
      <c r="G69" s="126">
        <v>661840</v>
      </c>
      <c r="H69" s="126">
        <v>52339</v>
      </c>
      <c r="I69" s="126">
        <v>111028886</v>
      </c>
      <c r="J69" s="126">
        <v>924192</v>
      </c>
      <c r="K69" s="126">
        <v>45088</v>
      </c>
      <c r="L69" s="126">
        <v>1011216</v>
      </c>
      <c r="M69" s="126">
        <v>784825</v>
      </c>
      <c r="N69" s="126">
        <v>3071361</v>
      </c>
      <c r="O69" s="126">
        <v>659597</v>
      </c>
      <c r="P69" s="126">
        <v>275288</v>
      </c>
      <c r="Q69" s="126">
        <v>270014</v>
      </c>
      <c r="R69" s="126">
        <v>279381</v>
      </c>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6"/>
      <c r="BL69" s="126"/>
      <c r="BM69" s="126"/>
      <c r="BN69" s="126"/>
      <c r="BO69" s="126"/>
      <c r="BP69" s="126"/>
      <c r="BQ69" s="126"/>
      <c r="BR69" s="126"/>
      <c r="BS69" s="126"/>
      <c r="BT69" s="126"/>
      <c r="BU69" s="126"/>
      <c r="BV69" s="126"/>
      <c r="BW69" s="126"/>
      <c r="BX69" s="126"/>
      <c r="BY69" s="126"/>
      <c r="BZ69" s="126"/>
      <c r="CA69" s="126"/>
      <c r="CB69" s="126"/>
      <c r="CC69" s="126"/>
      <c r="CD69" s="126"/>
      <c r="CE69" s="126"/>
      <c r="CF69" s="126"/>
      <c r="CG69" s="126"/>
      <c r="CH69" s="126"/>
      <c r="CI69" s="126"/>
      <c r="CJ69" s="126"/>
      <c r="CK69" s="126"/>
      <c r="CL69" s="126"/>
      <c r="CM69" s="126"/>
      <c r="CN69" s="126"/>
      <c r="CO69" s="126"/>
      <c r="CP69" s="126"/>
      <c r="CQ69" s="126"/>
      <c r="CR69" s="126"/>
      <c r="CS69" s="126"/>
      <c r="CT69" s="126"/>
      <c r="CU69" s="126"/>
    </row>
    <row r="70" spans="1:99" x14ac:dyDescent="0.3">
      <c r="A70" s="103">
        <v>253</v>
      </c>
      <c r="B70" s="373" t="s">
        <v>34</v>
      </c>
      <c r="C70" s="126"/>
      <c r="D70" s="126">
        <v>103588</v>
      </c>
      <c r="E70" s="126">
        <v>66519</v>
      </c>
      <c r="F70" s="126">
        <v>1385997</v>
      </c>
      <c r="G70" s="126">
        <v>3407</v>
      </c>
      <c r="H70" s="126">
        <v>133928</v>
      </c>
      <c r="I70" s="126">
        <v>41759915</v>
      </c>
      <c r="J70" s="126">
        <v>124325</v>
      </c>
      <c r="K70" s="126">
        <v>63555</v>
      </c>
      <c r="L70" s="126">
        <v>629521</v>
      </c>
      <c r="M70" s="126">
        <v>1139268</v>
      </c>
      <c r="N70" s="126">
        <v>44757</v>
      </c>
      <c r="O70" s="126">
        <v>136706</v>
      </c>
      <c r="P70" s="126">
        <v>216403</v>
      </c>
      <c r="Q70" s="126">
        <v>53597</v>
      </c>
      <c r="R70" s="126">
        <v>45990</v>
      </c>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6"/>
      <c r="BN70" s="126"/>
      <c r="BO70" s="126"/>
      <c r="BP70" s="126"/>
      <c r="BQ70" s="126"/>
      <c r="BR70" s="126"/>
      <c r="BS70" s="126"/>
      <c r="BT70" s="126"/>
      <c r="BU70" s="126"/>
      <c r="BV70" s="126"/>
      <c r="BW70" s="126"/>
      <c r="BX70" s="126"/>
      <c r="BY70" s="126"/>
      <c r="BZ70" s="126"/>
      <c r="CA70" s="126"/>
      <c r="CB70" s="126"/>
      <c r="CC70" s="126"/>
      <c r="CD70" s="126"/>
      <c r="CE70" s="126"/>
      <c r="CF70" s="126"/>
      <c r="CG70" s="126"/>
      <c r="CH70" s="126"/>
      <c r="CI70" s="126"/>
      <c r="CJ70" s="126"/>
      <c r="CK70" s="126"/>
      <c r="CL70" s="126"/>
      <c r="CM70" s="126"/>
      <c r="CN70" s="126"/>
      <c r="CO70" s="126"/>
      <c r="CP70" s="126"/>
      <c r="CQ70" s="126"/>
      <c r="CR70" s="126"/>
      <c r="CS70" s="126"/>
      <c r="CT70" s="126"/>
      <c r="CU70" s="126"/>
    </row>
    <row r="71" spans="1:99" x14ac:dyDescent="0.3">
      <c r="A71" s="103">
        <v>254</v>
      </c>
      <c r="B71" s="373" t="s">
        <v>35</v>
      </c>
      <c r="C71" s="126"/>
      <c r="D71" s="126">
        <v>1675587</v>
      </c>
      <c r="E71" s="126">
        <v>720900</v>
      </c>
      <c r="F71" s="126">
        <v>-8321</v>
      </c>
      <c r="G71" s="126">
        <v>668933</v>
      </c>
      <c r="H71" s="126">
        <v>523903</v>
      </c>
      <c r="I71" s="126">
        <v>-75608790</v>
      </c>
      <c r="J71" s="126">
        <v>1331944</v>
      </c>
      <c r="K71" s="126">
        <v>60326</v>
      </c>
      <c r="L71" s="126">
        <v>1094785</v>
      </c>
      <c r="M71" s="126">
        <v>174402</v>
      </c>
      <c r="N71" s="126">
        <v>1315362</v>
      </c>
      <c r="O71" s="126">
        <v>773115</v>
      </c>
      <c r="P71" s="126">
        <v>235916</v>
      </c>
      <c r="Q71" s="126">
        <v>531298</v>
      </c>
      <c r="R71" s="126">
        <v>246371</v>
      </c>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6"/>
      <c r="AS71" s="126"/>
      <c r="AT71" s="126"/>
      <c r="AU71" s="126"/>
      <c r="AV71" s="126"/>
      <c r="AW71" s="126"/>
      <c r="AX71" s="126"/>
      <c r="AY71" s="126"/>
      <c r="AZ71" s="126"/>
      <c r="BA71" s="126"/>
      <c r="BB71" s="126"/>
      <c r="BC71" s="126"/>
      <c r="BD71" s="126"/>
      <c r="BE71" s="126"/>
      <c r="BF71" s="126"/>
      <c r="BG71" s="126"/>
      <c r="BH71" s="126"/>
      <c r="BI71" s="126"/>
      <c r="BJ71" s="126"/>
      <c r="BK71" s="126"/>
      <c r="BL71" s="126"/>
      <c r="BM71" s="126"/>
      <c r="BN71" s="126"/>
      <c r="BO71" s="126"/>
      <c r="BP71" s="126"/>
      <c r="BQ71" s="126"/>
      <c r="BR71" s="126"/>
      <c r="BS71" s="126"/>
      <c r="BT71" s="126"/>
      <c r="BU71" s="126"/>
      <c r="BV71" s="126"/>
      <c r="BW71" s="126"/>
      <c r="BX71" s="126"/>
      <c r="BY71" s="126"/>
      <c r="BZ71" s="126"/>
      <c r="CA71" s="126"/>
      <c r="CB71" s="126"/>
      <c r="CC71" s="126"/>
      <c r="CD71" s="126"/>
      <c r="CE71" s="126"/>
      <c r="CF71" s="126"/>
      <c r="CG71" s="126"/>
      <c r="CH71" s="126"/>
      <c r="CI71" s="126"/>
      <c r="CJ71" s="126"/>
      <c r="CK71" s="126"/>
      <c r="CL71" s="126"/>
      <c r="CM71" s="126"/>
      <c r="CN71" s="126"/>
      <c r="CO71" s="126"/>
      <c r="CP71" s="126"/>
      <c r="CQ71" s="126"/>
      <c r="CR71" s="126"/>
      <c r="CS71" s="126"/>
      <c r="CT71" s="126"/>
      <c r="CU71" s="126"/>
    </row>
    <row r="72" spans="1:99" x14ac:dyDescent="0.3">
      <c r="A72" s="103">
        <v>255</v>
      </c>
      <c r="B72" s="373" t="s">
        <v>96</v>
      </c>
      <c r="C72" s="126"/>
      <c r="D72" s="126">
        <v>-51568</v>
      </c>
      <c r="E72" s="126">
        <v>-172843</v>
      </c>
      <c r="F72" s="126">
        <v>-35373</v>
      </c>
      <c r="G72" s="126">
        <v>-71413</v>
      </c>
      <c r="H72" s="126">
        <v>-100587</v>
      </c>
      <c r="I72" s="126">
        <v>12653715</v>
      </c>
      <c r="J72" s="126">
        <v>-7304</v>
      </c>
      <c r="K72" s="126">
        <v>-39096</v>
      </c>
      <c r="L72" s="126">
        <v>178888</v>
      </c>
      <c r="M72" s="126">
        <v>-34533</v>
      </c>
      <c r="N72" s="126">
        <v>-262129</v>
      </c>
      <c r="O72" s="126">
        <v>72757</v>
      </c>
      <c r="P72" s="126">
        <v>-74590</v>
      </c>
      <c r="Q72" s="126">
        <v>235856</v>
      </c>
      <c r="R72" s="126">
        <v>-7269</v>
      </c>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6"/>
      <c r="AS72" s="126"/>
      <c r="AT72" s="126"/>
      <c r="AU72" s="126"/>
      <c r="AV72" s="126"/>
      <c r="AW72" s="126"/>
      <c r="AX72" s="126"/>
      <c r="AY72" s="126"/>
      <c r="AZ72" s="126"/>
      <c r="BA72" s="126"/>
      <c r="BB72" s="126"/>
      <c r="BC72" s="126"/>
      <c r="BD72" s="126"/>
      <c r="BE72" s="126"/>
      <c r="BF72" s="126"/>
      <c r="BG72" s="126"/>
      <c r="BH72" s="126"/>
      <c r="BI72" s="126"/>
      <c r="BJ72" s="126"/>
      <c r="BK72" s="126"/>
      <c r="BL72" s="126"/>
      <c r="BM72" s="126"/>
      <c r="BN72" s="126"/>
      <c r="BO72" s="126"/>
      <c r="BP72" s="126"/>
      <c r="BQ72" s="126"/>
      <c r="BR72" s="126"/>
      <c r="BS72" s="126"/>
      <c r="BT72" s="126"/>
      <c r="BU72" s="126"/>
      <c r="BV72" s="126"/>
      <c r="BW72" s="126"/>
      <c r="BX72" s="126"/>
      <c r="BY72" s="126"/>
      <c r="BZ72" s="126"/>
      <c r="CA72" s="126"/>
      <c r="CB72" s="126"/>
      <c r="CC72" s="126"/>
      <c r="CD72" s="126"/>
      <c r="CE72" s="126"/>
      <c r="CF72" s="126"/>
      <c r="CG72" s="126"/>
      <c r="CH72" s="126"/>
      <c r="CI72" s="126"/>
      <c r="CJ72" s="126"/>
      <c r="CK72" s="126"/>
      <c r="CL72" s="126"/>
      <c r="CM72" s="126"/>
      <c r="CN72" s="126"/>
      <c r="CO72" s="126"/>
      <c r="CP72" s="126"/>
      <c r="CQ72" s="126"/>
      <c r="CR72" s="126"/>
      <c r="CS72" s="126"/>
      <c r="CT72" s="126"/>
      <c r="CU72" s="126"/>
    </row>
    <row r="73" spans="1:99" x14ac:dyDescent="0.3">
      <c r="A73" s="103">
        <v>294</v>
      </c>
      <c r="B73" s="373" t="s">
        <v>426</v>
      </c>
      <c r="C73" s="126"/>
      <c r="D73" s="126">
        <v>0</v>
      </c>
      <c r="E73" s="126">
        <v>0</v>
      </c>
      <c r="F73" s="126">
        <v>0</v>
      </c>
      <c r="G73" s="126">
        <v>0</v>
      </c>
      <c r="H73" s="126">
        <v>0</v>
      </c>
      <c r="I73" s="126">
        <v>0</v>
      </c>
      <c r="J73" s="126">
        <v>0</v>
      </c>
      <c r="K73" s="126">
        <v>0</v>
      </c>
      <c r="L73" s="126">
        <v>0</v>
      </c>
      <c r="M73" s="126">
        <v>0</v>
      </c>
      <c r="N73" s="126">
        <v>0</v>
      </c>
      <c r="O73" s="126">
        <v>0</v>
      </c>
      <c r="P73" s="126">
        <v>0</v>
      </c>
      <c r="Q73" s="126">
        <v>0</v>
      </c>
      <c r="R73" s="126">
        <v>0</v>
      </c>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row>
    <row r="74" spans="1:99" x14ac:dyDescent="0.3">
      <c r="A74" s="103">
        <v>327</v>
      </c>
      <c r="B74" s="373" t="s">
        <v>427</v>
      </c>
      <c r="C74" s="126"/>
      <c r="D74" s="126">
        <v>0</v>
      </c>
      <c r="E74" s="126">
        <v>0</v>
      </c>
      <c r="F74" s="126">
        <v>0</v>
      </c>
      <c r="G74" s="126">
        <v>0</v>
      </c>
      <c r="H74" s="126">
        <v>0</v>
      </c>
      <c r="I74" s="126">
        <v>0</v>
      </c>
      <c r="J74" s="126">
        <v>0</v>
      </c>
      <c r="K74" s="126">
        <v>0</v>
      </c>
      <c r="L74" s="126">
        <v>0</v>
      </c>
      <c r="M74" s="126">
        <v>0</v>
      </c>
      <c r="N74" s="126">
        <v>0</v>
      </c>
      <c r="O74" s="126">
        <v>0</v>
      </c>
      <c r="P74" s="126">
        <v>0</v>
      </c>
      <c r="Q74" s="126">
        <v>0</v>
      </c>
      <c r="R74" s="126">
        <v>0</v>
      </c>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row>
    <row r="75" spans="1:99" x14ac:dyDescent="0.3">
      <c r="A75" s="103">
        <v>328</v>
      </c>
      <c r="B75" s="373" t="s">
        <v>199</v>
      </c>
      <c r="C75" s="126"/>
      <c r="D75" s="126">
        <v>0</v>
      </c>
      <c r="E75" s="126">
        <v>0</v>
      </c>
      <c r="F75" s="126">
        <v>0</v>
      </c>
      <c r="G75" s="126">
        <v>0</v>
      </c>
      <c r="H75" s="126">
        <v>0</v>
      </c>
      <c r="I75" s="126">
        <v>0</v>
      </c>
      <c r="J75" s="126">
        <v>0</v>
      </c>
      <c r="K75" s="126">
        <v>0</v>
      </c>
      <c r="L75" s="126">
        <v>0</v>
      </c>
      <c r="M75" s="126">
        <v>0</v>
      </c>
      <c r="N75" s="126">
        <v>0</v>
      </c>
      <c r="O75" s="126">
        <v>0</v>
      </c>
      <c r="P75" s="126">
        <v>0</v>
      </c>
      <c r="Q75" s="126">
        <v>0</v>
      </c>
      <c r="R75" s="126">
        <v>0</v>
      </c>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row>
    <row r="76" spans="1:99" x14ac:dyDescent="0.3">
      <c r="A76" s="103">
        <v>331</v>
      </c>
      <c r="B76" s="373" t="s">
        <v>144</v>
      </c>
      <c r="C76" s="126"/>
      <c r="D76" s="126">
        <v>0</v>
      </c>
      <c r="E76" s="126">
        <v>0</v>
      </c>
      <c r="F76" s="126">
        <v>0</v>
      </c>
      <c r="G76" s="126">
        <v>0</v>
      </c>
      <c r="H76" s="126">
        <v>0</v>
      </c>
      <c r="I76" s="126">
        <v>0</v>
      </c>
      <c r="J76" s="126">
        <v>0</v>
      </c>
      <c r="K76" s="126">
        <v>0</v>
      </c>
      <c r="L76" s="126">
        <v>0</v>
      </c>
      <c r="M76" s="126">
        <v>0</v>
      </c>
      <c r="N76" s="126">
        <v>0</v>
      </c>
      <c r="O76" s="126">
        <v>0</v>
      </c>
      <c r="P76" s="126">
        <v>0</v>
      </c>
      <c r="Q76" s="126">
        <v>0</v>
      </c>
      <c r="R76" s="126">
        <v>0</v>
      </c>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row>
    <row r="77" spans="1:99" x14ac:dyDescent="0.3">
      <c r="A77" s="103">
        <v>332</v>
      </c>
      <c r="B77" s="373" t="s">
        <v>145</v>
      </c>
      <c r="C77" s="126"/>
      <c r="D77" s="126">
        <v>0</v>
      </c>
      <c r="E77" s="126">
        <v>0</v>
      </c>
      <c r="F77" s="126">
        <v>0</v>
      </c>
      <c r="G77" s="126">
        <v>0</v>
      </c>
      <c r="H77" s="126">
        <v>0</v>
      </c>
      <c r="I77" s="126">
        <v>0</v>
      </c>
      <c r="J77" s="126">
        <v>0</v>
      </c>
      <c r="K77" s="126">
        <v>0</v>
      </c>
      <c r="L77" s="126">
        <v>0</v>
      </c>
      <c r="M77" s="126">
        <v>0</v>
      </c>
      <c r="N77" s="126">
        <v>0</v>
      </c>
      <c r="O77" s="126">
        <v>0</v>
      </c>
      <c r="P77" s="126">
        <v>0</v>
      </c>
      <c r="Q77" s="126">
        <v>0</v>
      </c>
      <c r="R77" s="126">
        <v>0</v>
      </c>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row>
    <row r="78" spans="1:99" x14ac:dyDescent="0.3">
      <c r="A78" s="103">
        <v>333</v>
      </c>
      <c r="B78" s="373" t="s">
        <v>84</v>
      </c>
      <c r="C78" s="126"/>
      <c r="D78" s="126">
        <v>1770485</v>
      </c>
      <c r="E78" s="126">
        <v>1084117</v>
      </c>
      <c r="F78" s="126">
        <v>136425</v>
      </c>
      <c r="G78" s="126">
        <v>735399</v>
      </c>
      <c r="H78" s="126">
        <v>1027874</v>
      </c>
      <c r="I78" s="126">
        <v>13261559</v>
      </c>
      <c r="J78" s="126">
        <v>1617815</v>
      </c>
      <c r="K78" s="126">
        <v>99402</v>
      </c>
      <c r="L78" s="126">
        <v>2003479</v>
      </c>
      <c r="M78" s="126">
        <v>126924</v>
      </c>
      <c r="N78" s="126">
        <v>1548054</v>
      </c>
      <c r="O78" s="126">
        <v>1173696</v>
      </c>
      <c r="P78" s="126">
        <v>363081</v>
      </c>
      <c r="Q78" s="126">
        <v>732587</v>
      </c>
      <c r="R78" s="126">
        <v>364615</v>
      </c>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row>
    <row r="79" spans="1:99" x14ac:dyDescent="0.3">
      <c r="A79" s="103">
        <v>334</v>
      </c>
      <c r="B79" s="373" t="s">
        <v>166</v>
      </c>
      <c r="C79" s="126"/>
      <c r="D79" s="126">
        <v>0</v>
      </c>
      <c r="E79" s="126">
        <v>0</v>
      </c>
      <c r="F79" s="126">
        <v>0</v>
      </c>
      <c r="G79" s="126">
        <v>0</v>
      </c>
      <c r="H79" s="126">
        <v>0</v>
      </c>
      <c r="I79" s="126">
        <v>0</v>
      </c>
      <c r="J79" s="126">
        <v>0</v>
      </c>
      <c r="K79" s="126">
        <v>0</v>
      </c>
      <c r="L79" s="126">
        <v>0</v>
      </c>
      <c r="M79" s="126">
        <v>0</v>
      </c>
      <c r="N79" s="126">
        <v>0</v>
      </c>
      <c r="O79" s="126">
        <v>0</v>
      </c>
      <c r="P79" s="126">
        <v>0</v>
      </c>
      <c r="Q79" s="126">
        <v>0</v>
      </c>
      <c r="R79" s="126">
        <v>0</v>
      </c>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c r="BF79" s="126"/>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row>
    <row r="80" spans="1:99" x14ac:dyDescent="0.3">
      <c r="A80" s="103">
        <v>335</v>
      </c>
      <c r="B80" s="373" t="s">
        <v>46</v>
      </c>
      <c r="C80" s="126"/>
      <c r="D80" s="126">
        <v>0</v>
      </c>
      <c r="E80" s="126">
        <v>0</v>
      </c>
      <c r="F80" s="126">
        <v>0</v>
      </c>
      <c r="G80" s="126">
        <v>0</v>
      </c>
      <c r="H80" s="126">
        <v>0</v>
      </c>
      <c r="I80" s="126">
        <v>0</v>
      </c>
      <c r="J80" s="126">
        <v>0</v>
      </c>
      <c r="K80" s="126">
        <v>0</v>
      </c>
      <c r="L80" s="126">
        <v>0</v>
      </c>
      <c r="M80" s="126">
        <v>0</v>
      </c>
      <c r="N80" s="126">
        <v>0</v>
      </c>
      <c r="O80" s="126">
        <v>0</v>
      </c>
      <c r="P80" s="126">
        <v>0</v>
      </c>
      <c r="Q80" s="126">
        <v>0</v>
      </c>
      <c r="R80" s="126">
        <v>0</v>
      </c>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c r="BT80" s="126"/>
      <c r="BU80" s="126"/>
      <c r="BV80" s="126"/>
      <c r="BW80" s="126"/>
      <c r="BX80" s="126"/>
      <c r="BY80" s="126"/>
      <c r="BZ80" s="126"/>
      <c r="CA80" s="126"/>
      <c r="CB80" s="126"/>
      <c r="CC80" s="126"/>
      <c r="CD80" s="126"/>
      <c r="CE80" s="126"/>
      <c r="CF80" s="126"/>
      <c r="CG80" s="126"/>
      <c r="CH80" s="126"/>
      <c r="CI80" s="126"/>
      <c r="CJ80" s="126"/>
      <c r="CK80" s="126"/>
      <c r="CL80" s="126"/>
      <c r="CM80" s="126"/>
      <c r="CN80" s="126"/>
      <c r="CO80" s="126"/>
      <c r="CP80" s="126"/>
      <c r="CQ80" s="126"/>
      <c r="CR80" s="126"/>
      <c r="CS80" s="126"/>
      <c r="CT80" s="126"/>
      <c r="CU80" s="126"/>
    </row>
    <row r="81" spans="1:99" s="414" customFormat="1" x14ac:dyDescent="0.3">
      <c r="A81" s="413">
        <v>336</v>
      </c>
      <c r="B81" s="512" t="s">
        <v>428</v>
      </c>
      <c r="D81" s="414">
        <v>0</v>
      </c>
      <c r="E81" s="414">
        <v>42910</v>
      </c>
      <c r="F81" s="414">
        <v>0</v>
      </c>
      <c r="G81" s="414">
        <v>2184</v>
      </c>
      <c r="H81" s="414">
        <v>212597</v>
      </c>
      <c r="I81" s="414">
        <v>6206692</v>
      </c>
      <c r="J81" s="414">
        <v>100968</v>
      </c>
      <c r="K81" s="414">
        <v>9977</v>
      </c>
      <c r="L81" s="414">
        <v>215025</v>
      </c>
      <c r="M81" s="414">
        <v>1168</v>
      </c>
      <c r="N81" s="414">
        <v>0</v>
      </c>
      <c r="O81" s="414">
        <v>97875</v>
      </c>
      <c r="P81" s="414">
        <v>2815</v>
      </c>
      <c r="Q81" s="414">
        <v>7563</v>
      </c>
      <c r="R81" s="414">
        <v>7216</v>
      </c>
    </row>
    <row r="82" spans="1:99" x14ac:dyDescent="0.3">
      <c r="A82" s="103">
        <v>337</v>
      </c>
      <c r="B82" s="373" t="s">
        <v>151</v>
      </c>
      <c r="C82" s="126"/>
      <c r="D82" s="126">
        <v>0</v>
      </c>
      <c r="E82" s="126">
        <v>0</v>
      </c>
      <c r="F82" s="126">
        <v>0</v>
      </c>
      <c r="G82" s="126">
        <v>0</v>
      </c>
      <c r="H82" s="126">
        <v>0</v>
      </c>
      <c r="I82" s="126">
        <v>0</v>
      </c>
      <c r="J82" s="126">
        <v>0</v>
      </c>
      <c r="K82" s="126">
        <v>0</v>
      </c>
      <c r="L82" s="126">
        <v>0</v>
      </c>
      <c r="M82" s="126">
        <v>0</v>
      </c>
      <c r="N82" s="126">
        <v>0</v>
      </c>
      <c r="O82" s="126">
        <v>0</v>
      </c>
      <c r="P82" s="126">
        <v>0</v>
      </c>
      <c r="Q82" s="126">
        <v>0</v>
      </c>
      <c r="R82" s="126">
        <v>0</v>
      </c>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c r="BT82" s="126"/>
      <c r="BU82" s="126"/>
      <c r="BV82" s="126"/>
      <c r="BW82" s="126"/>
      <c r="BX82" s="126"/>
      <c r="BY82" s="126"/>
      <c r="BZ82" s="126"/>
      <c r="CA82" s="126"/>
      <c r="CB82" s="126"/>
      <c r="CC82" s="126"/>
      <c r="CD82" s="126"/>
      <c r="CE82" s="126"/>
      <c r="CF82" s="126"/>
      <c r="CG82" s="126"/>
      <c r="CH82" s="126"/>
      <c r="CI82" s="126"/>
      <c r="CJ82" s="126"/>
      <c r="CK82" s="126"/>
      <c r="CL82" s="126"/>
      <c r="CM82" s="126"/>
      <c r="CN82" s="126"/>
      <c r="CO82" s="126"/>
      <c r="CP82" s="126"/>
      <c r="CQ82" s="126"/>
      <c r="CR82" s="126"/>
      <c r="CS82" s="126"/>
      <c r="CT82" s="126"/>
      <c r="CU82" s="126"/>
    </row>
    <row r="83" spans="1:99" s="418" customFormat="1" x14ac:dyDescent="0.3">
      <c r="A83" s="417">
        <v>338</v>
      </c>
      <c r="B83" s="513" t="s">
        <v>45</v>
      </c>
      <c r="D83" s="418">
        <v>258861</v>
      </c>
      <c r="E83" s="418">
        <v>749049</v>
      </c>
      <c r="F83" s="418">
        <v>264814</v>
      </c>
      <c r="G83" s="418">
        <v>149665</v>
      </c>
      <c r="H83" s="418">
        <v>688287</v>
      </c>
      <c r="I83" s="418">
        <v>97815006</v>
      </c>
      <c r="J83" s="418">
        <v>792851</v>
      </c>
      <c r="K83" s="418">
        <v>112368</v>
      </c>
      <c r="L83" s="418">
        <v>1015405</v>
      </c>
      <c r="M83" s="418">
        <v>142036</v>
      </c>
      <c r="N83" s="418">
        <v>487585</v>
      </c>
      <c r="O83" s="418">
        <v>764174</v>
      </c>
      <c r="P83" s="418">
        <v>237491</v>
      </c>
      <c r="Q83" s="418">
        <v>370278</v>
      </c>
      <c r="R83" s="418">
        <v>175777</v>
      </c>
    </row>
    <row r="84" spans="1:99" x14ac:dyDescent="0.3">
      <c r="A84" s="103">
        <v>339</v>
      </c>
      <c r="B84" s="373" t="s">
        <v>89</v>
      </c>
      <c r="C84" s="126"/>
      <c r="D84" s="126">
        <v>47556</v>
      </c>
      <c r="E84" s="126">
        <v>34259</v>
      </c>
      <c r="F84" s="126">
        <v>5326</v>
      </c>
      <c r="G84" s="126">
        <v>8231</v>
      </c>
      <c r="H84" s="126">
        <v>0</v>
      </c>
      <c r="I84" s="126">
        <v>1379760</v>
      </c>
      <c r="J84" s="126">
        <v>31735</v>
      </c>
      <c r="K84" s="126">
        <v>0</v>
      </c>
      <c r="L84" s="126">
        <v>40296</v>
      </c>
      <c r="M84" s="126">
        <v>5576</v>
      </c>
      <c r="N84" s="126">
        <v>0</v>
      </c>
      <c r="O84" s="126">
        <v>36672</v>
      </c>
      <c r="P84" s="126">
        <v>0</v>
      </c>
      <c r="Q84" s="126">
        <v>3929</v>
      </c>
      <c r="R84" s="126">
        <v>139597</v>
      </c>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c r="BT84" s="126"/>
      <c r="BU84" s="126"/>
      <c r="BV84" s="126"/>
      <c r="BW84" s="126"/>
      <c r="BX84" s="126"/>
      <c r="BY84" s="126"/>
      <c r="BZ84" s="126"/>
      <c r="CA84" s="126"/>
      <c r="CB84" s="126"/>
      <c r="CC84" s="126"/>
      <c r="CD84" s="126"/>
      <c r="CE84" s="126"/>
      <c r="CF84" s="126"/>
      <c r="CG84" s="126"/>
      <c r="CH84" s="126"/>
      <c r="CI84" s="126"/>
      <c r="CJ84" s="126"/>
      <c r="CK84" s="126"/>
      <c r="CL84" s="126"/>
      <c r="CM84" s="126"/>
      <c r="CN84" s="126"/>
      <c r="CO84" s="126"/>
      <c r="CP84" s="126"/>
      <c r="CQ84" s="126"/>
      <c r="CR84" s="126"/>
      <c r="CS84" s="126"/>
      <c r="CT84" s="126"/>
      <c r="CU84" s="126"/>
    </row>
    <row r="85" spans="1:99" x14ac:dyDescent="0.3">
      <c r="A85" s="103">
        <v>341</v>
      </c>
      <c r="B85" s="373" t="s">
        <v>429</v>
      </c>
      <c r="C85" s="126"/>
      <c r="D85" s="126">
        <v>1136723</v>
      </c>
      <c r="E85" s="126">
        <v>2014652</v>
      </c>
      <c r="F85" s="126">
        <v>9954</v>
      </c>
      <c r="G85" s="126">
        <v>82630</v>
      </c>
      <c r="H85" s="126">
        <v>2183320</v>
      </c>
      <c r="I85" s="126">
        <v>63170981</v>
      </c>
      <c r="J85" s="126">
        <v>184979</v>
      </c>
      <c r="K85" s="126">
        <v>231</v>
      </c>
      <c r="L85" s="126">
        <v>3191123</v>
      </c>
      <c r="M85" s="126">
        <v>1051265</v>
      </c>
      <c r="N85" s="126">
        <v>158008</v>
      </c>
      <c r="O85" s="126">
        <v>339866</v>
      </c>
      <c r="P85" s="126">
        <v>22756</v>
      </c>
      <c r="Q85" s="126">
        <v>51290</v>
      </c>
      <c r="R85" s="126">
        <v>592080</v>
      </c>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c r="BT85" s="126"/>
      <c r="BU85" s="126"/>
      <c r="BV85" s="126"/>
      <c r="BW85" s="126"/>
      <c r="BX85" s="126"/>
      <c r="BY85" s="126"/>
      <c r="BZ85" s="126"/>
      <c r="CA85" s="126"/>
      <c r="CB85" s="126"/>
      <c r="CC85" s="126"/>
      <c r="CD85" s="126"/>
      <c r="CE85" s="126"/>
      <c r="CF85" s="126"/>
      <c r="CG85" s="126"/>
      <c r="CH85" s="126"/>
      <c r="CI85" s="126"/>
      <c r="CJ85" s="126"/>
      <c r="CK85" s="126"/>
      <c r="CL85" s="126"/>
      <c r="CM85" s="126"/>
      <c r="CN85" s="126"/>
      <c r="CO85" s="126"/>
      <c r="CP85" s="126"/>
      <c r="CQ85" s="126"/>
      <c r="CR85" s="126"/>
      <c r="CS85" s="126"/>
      <c r="CT85" s="126"/>
      <c r="CU85" s="126"/>
    </row>
    <row r="86" spans="1:99" x14ac:dyDescent="0.3">
      <c r="A86" s="103">
        <v>343</v>
      </c>
      <c r="B86" s="373" t="s">
        <v>152</v>
      </c>
      <c r="C86" s="126"/>
      <c r="D86" s="126">
        <v>0</v>
      </c>
      <c r="E86" s="126">
        <v>0</v>
      </c>
      <c r="F86" s="126">
        <v>0</v>
      </c>
      <c r="G86" s="126">
        <v>0</v>
      </c>
      <c r="H86" s="126">
        <v>0</v>
      </c>
      <c r="I86" s="126">
        <v>0</v>
      </c>
      <c r="J86" s="126">
        <v>0</v>
      </c>
      <c r="K86" s="126">
        <v>0</v>
      </c>
      <c r="L86" s="126">
        <v>0</v>
      </c>
      <c r="M86" s="126">
        <v>0</v>
      </c>
      <c r="N86" s="126">
        <v>0</v>
      </c>
      <c r="O86" s="126">
        <v>0</v>
      </c>
      <c r="P86" s="126">
        <v>0</v>
      </c>
      <c r="Q86" s="126">
        <v>0</v>
      </c>
      <c r="R86" s="126">
        <v>0</v>
      </c>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c r="BT86" s="126"/>
      <c r="BU86" s="126"/>
      <c r="BV86" s="126"/>
      <c r="BW86" s="126"/>
      <c r="BX86" s="126"/>
      <c r="BY86" s="126"/>
      <c r="BZ86" s="126"/>
      <c r="CA86" s="126"/>
      <c r="CB86" s="126"/>
      <c r="CC86" s="126"/>
      <c r="CD86" s="126"/>
      <c r="CE86" s="126"/>
      <c r="CF86" s="126"/>
      <c r="CG86" s="126"/>
      <c r="CH86" s="126"/>
      <c r="CI86" s="126"/>
      <c r="CJ86" s="126"/>
      <c r="CK86" s="126"/>
      <c r="CL86" s="126"/>
      <c r="CM86" s="126"/>
      <c r="CN86" s="126"/>
      <c r="CO86" s="126"/>
      <c r="CP86" s="126"/>
      <c r="CQ86" s="126"/>
      <c r="CR86" s="126"/>
      <c r="CS86" s="126"/>
      <c r="CT86" s="126"/>
      <c r="CU86" s="126"/>
    </row>
    <row r="87" spans="1:99" x14ac:dyDescent="0.3">
      <c r="A87" s="103">
        <v>344</v>
      </c>
      <c r="B87" s="373" t="s">
        <v>87</v>
      </c>
      <c r="C87" s="126"/>
      <c r="D87" s="126">
        <v>0</v>
      </c>
      <c r="E87" s="126">
        <v>0</v>
      </c>
      <c r="F87" s="126">
        <v>0</v>
      </c>
      <c r="G87" s="126">
        <v>0</v>
      </c>
      <c r="H87" s="126">
        <v>0</v>
      </c>
      <c r="I87" s="126">
        <v>0</v>
      </c>
      <c r="J87" s="126">
        <v>0</v>
      </c>
      <c r="K87" s="126">
        <v>0</v>
      </c>
      <c r="L87" s="126">
        <v>0</v>
      </c>
      <c r="M87" s="126">
        <v>0</v>
      </c>
      <c r="N87" s="126">
        <v>0</v>
      </c>
      <c r="O87" s="126">
        <v>0</v>
      </c>
      <c r="P87" s="126">
        <v>0</v>
      </c>
      <c r="Q87" s="126">
        <v>0</v>
      </c>
      <c r="R87" s="126">
        <v>0</v>
      </c>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c r="BT87" s="126"/>
      <c r="BU87" s="126"/>
      <c r="BV87" s="126"/>
      <c r="BW87" s="126"/>
      <c r="BX87" s="126"/>
      <c r="BY87" s="126"/>
      <c r="BZ87" s="126"/>
      <c r="CA87" s="126"/>
      <c r="CB87" s="126"/>
      <c r="CC87" s="126"/>
      <c r="CD87" s="126"/>
      <c r="CE87" s="126"/>
      <c r="CF87" s="126"/>
      <c r="CG87" s="126"/>
      <c r="CH87" s="126"/>
      <c r="CI87" s="126"/>
      <c r="CJ87" s="126"/>
      <c r="CK87" s="126"/>
      <c r="CL87" s="126"/>
      <c r="CM87" s="126"/>
      <c r="CN87" s="126"/>
      <c r="CO87" s="126"/>
      <c r="CP87" s="126"/>
      <c r="CQ87" s="126"/>
      <c r="CR87" s="126"/>
      <c r="CS87" s="126"/>
      <c r="CT87" s="126"/>
      <c r="CU87" s="126"/>
    </row>
    <row r="88" spans="1:99" x14ac:dyDescent="0.3">
      <c r="A88" s="103">
        <v>349</v>
      </c>
      <c r="B88" s="373" t="s">
        <v>51</v>
      </c>
      <c r="C88" s="126"/>
      <c r="D88" s="126">
        <v>0</v>
      </c>
      <c r="E88" s="126">
        <v>0</v>
      </c>
      <c r="F88" s="126">
        <v>0</v>
      </c>
      <c r="G88" s="126">
        <v>0</v>
      </c>
      <c r="H88" s="126">
        <v>0</v>
      </c>
      <c r="I88" s="126">
        <v>0</v>
      </c>
      <c r="J88" s="126">
        <v>0</v>
      </c>
      <c r="K88" s="126">
        <v>0</v>
      </c>
      <c r="L88" s="126">
        <v>0</v>
      </c>
      <c r="M88" s="126">
        <v>0</v>
      </c>
      <c r="N88" s="126">
        <v>0</v>
      </c>
      <c r="O88" s="126">
        <v>0</v>
      </c>
      <c r="P88" s="126">
        <v>0</v>
      </c>
      <c r="Q88" s="126">
        <v>0</v>
      </c>
      <c r="R88" s="126">
        <v>0</v>
      </c>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c r="BT88" s="126"/>
      <c r="BU88" s="126"/>
      <c r="BV88" s="126"/>
      <c r="BW88" s="126"/>
      <c r="BX88" s="126"/>
      <c r="BY88" s="126"/>
      <c r="BZ88" s="126"/>
      <c r="CA88" s="126"/>
      <c r="CB88" s="126"/>
      <c r="CC88" s="126"/>
      <c r="CD88" s="126"/>
      <c r="CE88" s="126"/>
      <c r="CF88" s="126"/>
      <c r="CG88" s="126"/>
      <c r="CH88" s="126"/>
      <c r="CI88" s="126"/>
      <c r="CJ88" s="126"/>
      <c r="CK88" s="126"/>
      <c r="CL88" s="126"/>
      <c r="CM88" s="126"/>
      <c r="CN88" s="126"/>
      <c r="CO88" s="126"/>
      <c r="CP88" s="126"/>
      <c r="CQ88" s="126"/>
      <c r="CR88" s="126"/>
      <c r="CS88" s="126"/>
      <c r="CT88" s="126"/>
      <c r="CU88" s="126"/>
    </row>
    <row r="89" spans="1:99" x14ac:dyDescent="0.3">
      <c r="A89" s="103">
        <v>350</v>
      </c>
      <c r="B89" s="373" t="s">
        <v>430</v>
      </c>
      <c r="C89" s="126"/>
      <c r="D89" s="126">
        <v>0</v>
      </c>
      <c r="E89" s="126">
        <v>0</v>
      </c>
      <c r="F89" s="126">
        <v>0</v>
      </c>
      <c r="G89" s="126">
        <v>0</v>
      </c>
      <c r="H89" s="126">
        <v>0</v>
      </c>
      <c r="I89" s="126">
        <v>0</v>
      </c>
      <c r="J89" s="126">
        <v>0</v>
      </c>
      <c r="K89" s="126">
        <v>0</v>
      </c>
      <c r="L89" s="126">
        <v>0</v>
      </c>
      <c r="M89" s="126">
        <v>0</v>
      </c>
      <c r="N89" s="126">
        <v>0</v>
      </c>
      <c r="O89" s="126">
        <v>0</v>
      </c>
      <c r="P89" s="126">
        <v>0</v>
      </c>
      <c r="Q89" s="126">
        <v>0</v>
      </c>
      <c r="R89" s="126">
        <v>0</v>
      </c>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26"/>
      <c r="CE89" s="126"/>
      <c r="CF89" s="126"/>
      <c r="CG89" s="126"/>
      <c r="CH89" s="126"/>
      <c r="CI89" s="126"/>
      <c r="CJ89" s="126"/>
      <c r="CK89" s="126"/>
      <c r="CL89" s="126"/>
      <c r="CM89" s="126"/>
      <c r="CN89" s="126"/>
      <c r="CO89" s="126"/>
      <c r="CP89" s="126"/>
      <c r="CQ89" s="126"/>
      <c r="CR89" s="126"/>
      <c r="CS89" s="126"/>
      <c r="CT89" s="126"/>
      <c r="CU89" s="126"/>
    </row>
    <row r="90" spans="1:99" x14ac:dyDescent="0.3">
      <c r="A90" s="103">
        <v>351</v>
      </c>
      <c r="B90" s="373" t="s">
        <v>129</v>
      </c>
      <c r="C90" s="126"/>
      <c r="D90" s="126">
        <v>0</v>
      </c>
      <c r="E90" s="126">
        <v>0</v>
      </c>
      <c r="F90" s="126">
        <v>0</v>
      </c>
      <c r="G90" s="126">
        <v>0</v>
      </c>
      <c r="H90" s="126">
        <v>0</v>
      </c>
      <c r="I90" s="126">
        <v>0</v>
      </c>
      <c r="J90" s="126">
        <v>0</v>
      </c>
      <c r="K90" s="126">
        <v>0</v>
      </c>
      <c r="L90" s="126">
        <v>0</v>
      </c>
      <c r="M90" s="126">
        <v>0</v>
      </c>
      <c r="N90" s="126">
        <v>0</v>
      </c>
      <c r="O90" s="126">
        <v>0</v>
      </c>
      <c r="P90" s="126">
        <v>0</v>
      </c>
      <c r="Q90" s="126">
        <v>0</v>
      </c>
      <c r="R90" s="126">
        <v>0</v>
      </c>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6"/>
      <c r="BZ90" s="126"/>
      <c r="CA90" s="126"/>
      <c r="CB90" s="126"/>
      <c r="CC90" s="126"/>
      <c r="CD90" s="126"/>
      <c r="CE90" s="126"/>
      <c r="CF90" s="126"/>
      <c r="CG90" s="126"/>
      <c r="CH90" s="126"/>
      <c r="CI90" s="126"/>
      <c r="CJ90" s="126"/>
      <c r="CK90" s="126"/>
      <c r="CL90" s="126"/>
      <c r="CM90" s="126"/>
      <c r="CN90" s="126"/>
      <c r="CO90" s="126"/>
      <c r="CP90" s="126"/>
      <c r="CQ90" s="126"/>
      <c r="CR90" s="126"/>
      <c r="CS90" s="126"/>
      <c r="CT90" s="126"/>
      <c r="CU90" s="126"/>
    </row>
    <row r="91" spans="1:99" x14ac:dyDescent="0.3">
      <c r="A91" s="103">
        <v>352</v>
      </c>
      <c r="B91" s="373" t="s">
        <v>131</v>
      </c>
      <c r="C91" s="126"/>
      <c r="D91" s="126">
        <v>0</v>
      </c>
      <c r="E91" s="126">
        <v>0</v>
      </c>
      <c r="F91" s="126">
        <v>0</v>
      </c>
      <c r="G91" s="126">
        <v>0</v>
      </c>
      <c r="H91" s="126">
        <v>0</v>
      </c>
      <c r="I91" s="126">
        <v>0</v>
      </c>
      <c r="J91" s="126">
        <v>0</v>
      </c>
      <c r="K91" s="126">
        <v>0</v>
      </c>
      <c r="L91" s="126">
        <v>0</v>
      </c>
      <c r="M91" s="126">
        <v>0</v>
      </c>
      <c r="N91" s="126">
        <v>0</v>
      </c>
      <c r="O91" s="126">
        <v>0</v>
      </c>
      <c r="P91" s="126">
        <v>0</v>
      </c>
      <c r="Q91" s="126">
        <v>0</v>
      </c>
      <c r="R91" s="126">
        <v>0</v>
      </c>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6"/>
      <c r="BZ91" s="126"/>
      <c r="CA91" s="126"/>
      <c r="CB91" s="126"/>
      <c r="CC91" s="126"/>
      <c r="CD91" s="126"/>
      <c r="CE91" s="126"/>
      <c r="CF91" s="126"/>
      <c r="CG91" s="126"/>
      <c r="CH91" s="126"/>
      <c r="CI91" s="126"/>
      <c r="CJ91" s="126"/>
      <c r="CK91" s="126"/>
      <c r="CL91" s="126"/>
      <c r="CM91" s="126"/>
      <c r="CN91" s="126"/>
      <c r="CO91" s="126"/>
      <c r="CP91" s="126"/>
      <c r="CQ91" s="126"/>
      <c r="CR91" s="126"/>
      <c r="CS91" s="126"/>
      <c r="CT91" s="126"/>
      <c r="CU91" s="126"/>
    </row>
    <row r="92" spans="1:99" x14ac:dyDescent="0.3">
      <c r="A92" s="103">
        <v>353</v>
      </c>
      <c r="B92" s="373" t="s">
        <v>132</v>
      </c>
      <c r="C92" s="126"/>
      <c r="D92" s="126">
        <v>0</v>
      </c>
      <c r="E92" s="126">
        <v>0</v>
      </c>
      <c r="F92" s="126">
        <v>0</v>
      </c>
      <c r="G92" s="126">
        <v>0</v>
      </c>
      <c r="H92" s="126">
        <v>0</v>
      </c>
      <c r="I92" s="126">
        <v>0</v>
      </c>
      <c r="J92" s="126">
        <v>0</v>
      </c>
      <c r="K92" s="126">
        <v>0</v>
      </c>
      <c r="L92" s="126">
        <v>0</v>
      </c>
      <c r="M92" s="126">
        <v>0</v>
      </c>
      <c r="N92" s="126">
        <v>0</v>
      </c>
      <c r="O92" s="126">
        <v>0</v>
      </c>
      <c r="P92" s="126">
        <v>0</v>
      </c>
      <c r="Q92" s="126">
        <v>0</v>
      </c>
      <c r="R92" s="126">
        <v>0</v>
      </c>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6"/>
      <c r="AU92" s="126"/>
      <c r="AV92" s="126"/>
      <c r="AW92" s="126"/>
      <c r="AX92" s="126"/>
      <c r="AY92" s="126"/>
      <c r="AZ92" s="126"/>
      <c r="BA92" s="126"/>
      <c r="BB92" s="126"/>
      <c r="BC92" s="126"/>
      <c r="BD92" s="126"/>
      <c r="BE92" s="126"/>
      <c r="BF92" s="126"/>
      <c r="BG92" s="126"/>
      <c r="BH92" s="126"/>
      <c r="BI92" s="126"/>
      <c r="BJ92" s="126"/>
      <c r="BK92" s="126"/>
      <c r="BL92" s="126"/>
      <c r="BM92" s="126"/>
      <c r="BN92" s="126"/>
      <c r="BO92" s="126"/>
      <c r="BP92" s="126"/>
      <c r="BQ92" s="126"/>
      <c r="BR92" s="126"/>
      <c r="BS92" s="126"/>
      <c r="BT92" s="126"/>
      <c r="BU92" s="126"/>
      <c r="BV92" s="126"/>
      <c r="BW92" s="126"/>
      <c r="BX92" s="126"/>
      <c r="BY92" s="126"/>
      <c r="BZ92" s="126"/>
      <c r="CA92" s="126"/>
      <c r="CB92" s="126"/>
      <c r="CC92" s="126"/>
      <c r="CD92" s="126"/>
      <c r="CE92" s="126"/>
      <c r="CF92" s="126"/>
      <c r="CG92" s="126"/>
      <c r="CH92" s="126"/>
      <c r="CI92" s="126"/>
      <c r="CJ92" s="126"/>
      <c r="CK92" s="126"/>
      <c r="CL92" s="126"/>
      <c r="CM92" s="126"/>
      <c r="CN92" s="126"/>
      <c r="CO92" s="126"/>
      <c r="CP92" s="126"/>
      <c r="CQ92" s="126"/>
      <c r="CR92" s="126"/>
      <c r="CS92" s="126"/>
      <c r="CT92" s="126"/>
      <c r="CU92" s="126"/>
    </row>
    <row r="93" spans="1:99" x14ac:dyDescent="0.3">
      <c r="A93" s="103">
        <v>356</v>
      </c>
      <c r="B93" s="373" t="s">
        <v>200</v>
      </c>
      <c r="C93" s="126"/>
      <c r="D93" s="126">
        <v>0</v>
      </c>
      <c r="E93" s="126">
        <v>0</v>
      </c>
      <c r="F93" s="126">
        <v>0</v>
      </c>
      <c r="G93" s="126">
        <v>0</v>
      </c>
      <c r="H93" s="126">
        <v>0</v>
      </c>
      <c r="I93" s="126">
        <v>0</v>
      </c>
      <c r="J93" s="126">
        <v>0</v>
      </c>
      <c r="K93" s="126">
        <v>0</v>
      </c>
      <c r="L93" s="126">
        <v>0</v>
      </c>
      <c r="M93" s="126">
        <v>0</v>
      </c>
      <c r="N93" s="126">
        <v>0</v>
      </c>
      <c r="O93" s="126">
        <v>0</v>
      </c>
      <c r="P93" s="126">
        <v>0</v>
      </c>
      <c r="Q93" s="126">
        <v>0</v>
      </c>
      <c r="R93" s="126">
        <v>0</v>
      </c>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6"/>
      <c r="AU93" s="126"/>
      <c r="AV93" s="126"/>
      <c r="AW93" s="126"/>
      <c r="AX93" s="126"/>
      <c r="AY93" s="126"/>
      <c r="AZ93" s="126"/>
      <c r="BA93" s="126"/>
      <c r="BB93" s="126"/>
      <c r="BC93" s="126"/>
      <c r="BD93" s="126"/>
      <c r="BE93" s="126"/>
      <c r="BF93" s="126"/>
      <c r="BG93" s="126"/>
      <c r="BH93" s="126"/>
      <c r="BI93" s="126"/>
      <c r="BJ93" s="126"/>
      <c r="BK93" s="126"/>
      <c r="BL93" s="126"/>
      <c r="BM93" s="126"/>
      <c r="BN93" s="126"/>
      <c r="BO93" s="126"/>
      <c r="BP93" s="126"/>
      <c r="BQ93" s="126"/>
      <c r="BR93" s="126"/>
      <c r="BS93" s="126"/>
      <c r="BT93" s="126"/>
      <c r="BU93" s="126"/>
      <c r="BV93" s="126"/>
      <c r="BW93" s="126"/>
      <c r="BX93" s="126"/>
      <c r="BY93" s="126"/>
      <c r="BZ93" s="126"/>
      <c r="CA93" s="126"/>
      <c r="CB93" s="126"/>
      <c r="CC93" s="126"/>
      <c r="CD93" s="126"/>
      <c r="CE93" s="126"/>
      <c r="CF93" s="126"/>
      <c r="CG93" s="126"/>
      <c r="CH93" s="126"/>
      <c r="CI93" s="126"/>
      <c r="CJ93" s="126"/>
      <c r="CK93" s="126"/>
      <c r="CL93" s="126"/>
      <c r="CM93" s="126"/>
      <c r="CN93" s="126"/>
      <c r="CO93" s="126"/>
      <c r="CP93" s="126"/>
      <c r="CQ93" s="126"/>
      <c r="CR93" s="126"/>
      <c r="CS93" s="126"/>
      <c r="CT93" s="126"/>
      <c r="CU93" s="126"/>
    </row>
    <row r="94" spans="1:99" x14ac:dyDescent="0.3">
      <c r="A94" s="103">
        <v>357</v>
      </c>
      <c r="B94" s="373" t="s">
        <v>201</v>
      </c>
      <c r="C94" s="126"/>
      <c r="D94" s="126">
        <v>0</v>
      </c>
      <c r="E94" s="126">
        <v>0</v>
      </c>
      <c r="F94" s="126">
        <v>0</v>
      </c>
      <c r="G94" s="126">
        <v>0</v>
      </c>
      <c r="H94" s="126">
        <v>0</v>
      </c>
      <c r="I94" s="126">
        <v>0</v>
      </c>
      <c r="J94" s="126">
        <v>0</v>
      </c>
      <c r="K94" s="126">
        <v>0</v>
      </c>
      <c r="L94" s="126">
        <v>0</v>
      </c>
      <c r="M94" s="126">
        <v>0</v>
      </c>
      <c r="N94" s="126">
        <v>0</v>
      </c>
      <c r="O94" s="126">
        <v>0</v>
      </c>
      <c r="P94" s="126">
        <v>0</v>
      </c>
      <c r="Q94" s="126">
        <v>0</v>
      </c>
      <c r="R94" s="126">
        <v>0</v>
      </c>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c r="BT94" s="126"/>
      <c r="BU94" s="126"/>
      <c r="BV94" s="126"/>
      <c r="BW94" s="126"/>
      <c r="BX94" s="126"/>
      <c r="BY94" s="126"/>
      <c r="BZ94" s="126"/>
      <c r="CA94" s="126"/>
      <c r="CB94" s="126"/>
      <c r="CC94" s="126"/>
      <c r="CD94" s="126"/>
      <c r="CE94" s="126"/>
      <c r="CF94" s="126"/>
      <c r="CG94" s="126"/>
      <c r="CH94" s="126"/>
      <c r="CI94" s="126"/>
      <c r="CJ94" s="126"/>
      <c r="CK94" s="126"/>
      <c r="CL94" s="126"/>
      <c r="CM94" s="126"/>
      <c r="CN94" s="126"/>
      <c r="CO94" s="126"/>
      <c r="CP94" s="126"/>
      <c r="CQ94" s="126"/>
      <c r="CR94" s="126"/>
      <c r="CS94" s="126"/>
      <c r="CT94" s="126"/>
      <c r="CU94" s="126"/>
    </row>
    <row r="95" spans="1:99" x14ac:dyDescent="0.3">
      <c r="A95" s="103">
        <v>359</v>
      </c>
      <c r="B95" s="373" t="s">
        <v>153</v>
      </c>
      <c r="C95" s="126"/>
      <c r="D95" s="126">
        <v>0</v>
      </c>
      <c r="E95" s="126">
        <v>0</v>
      </c>
      <c r="F95" s="126">
        <v>0</v>
      </c>
      <c r="G95" s="126">
        <v>0</v>
      </c>
      <c r="H95" s="126">
        <v>0</v>
      </c>
      <c r="I95" s="126">
        <v>0</v>
      </c>
      <c r="J95" s="126">
        <v>0</v>
      </c>
      <c r="K95" s="126">
        <v>0</v>
      </c>
      <c r="L95" s="126">
        <v>0</v>
      </c>
      <c r="M95" s="126">
        <v>0</v>
      </c>
      <c r="N95" s="126">
        <v>0</v>
      </c>
      <c r="O95" s="126">
        <v>0</v>
      </c>
      <c r="P95" s="126">
        <v>0</v>
      </c>
      <c r="Q95" s="126">
        <v>0</v>
      </c>
      <c r="R95" s="126">
        <v>0</v>
      </c>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c r="BT95" s="126"/>
      <c r="BU95" s="126"/>
      <c r="BV95" s="126"/>
      <c r="BW95" s="126"/>
      <c r="BX95" s="126"/>
      <c r="BY95" s="126"/>
      <c r="BZ95" s="126"/>
      <c r="CA95" s="126"/>
      <c r="CB95" s="126"/>
      <c r="CC95" s="126"/>
      <c r="CD95" s="126"/>
      <c r="CE95" s="126"/>
      <c r="CF95" s="126"/>
      <c r="CG95" s="126"/>
      <c r="CH95" s="126"/>
      <c r="CI95" s="126"/>
      <c r="CJ95" s="126"/>
      <c r="CK95" s="126"/>
      <c r="CL95" s="126"/>
      <c r="CM95" s="126"/>
      <c r="CN95" s="126"/>
      <c r="CO95" s="126"/>
      <c r="CP95" s="126"/>
      <c r="CQ95" s="126"/>
      <c r="CR95" s="126"/>
      <c r="CS95" s="126"/>
      <c r="CT95" s="126"/>
      <c r="CU95" s="126"/>
    </row>
    <row r="96" spans="1:99" x14ac:dyDescent="0.3">
      <c r="A96" s="103">
        <v>360</v>
      </c>
      <c r="B96" s="373" t="s">
        <v>54</v>
      </c>
      <c r="C96" s="126"/>
      <c r="D96" s="126">
        <v>0</v>
      </c>
      <c r="E96" s="126">
        <v>0</v>
      </c>
      <c r="F96" s="126">
        <v>0</v>
      </c>
      <c r="G96" s="126">
        <v>0</v>
      </c>
      <c r="H96" s="126">
        <v>0</v>
      </c>
      <c r="I96" s="126">
        <v>0</v>
      </c>
      <c r="J96" s="126">
        <v>0</v>
      </c>
      <c r="K96" s="126">
        <v>0</v>
      </c>
      <c r="L96" s="126">
        <v>0</v>
      </c>
      <c r="M96" s="126">
        <v>0</v>
      </c>
      <c r="N96" s="126">
        <v>0</v>
      </c>
      <c r="O96" s="126">
        <v>0</v>
      </c>
      <c r="P96" s="126">
        <v>0</v>
      </c>
      <c r="Q96" s="126">
        <v>0</v>
      </c>
      <c r="R96" s="126">
        <v>0</v>
      </c>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c r="BM96" s="126"/>
      <c r="BN96" s="126"/>
      <c r="BO96" s="126"/>
      <c r="BP96" s="126"/>
      <c r="BQ96" s="126"/>
      <c r="BR96" s="126"/>
      <c r="BS96" s="126"/>
      <c r="BT96" s="126"/>
      <c r="BU96" s="126"/>
      <c r="BV96" s="126"/>
      <c r="BW96" s="126"/>
      <c r="BX96" s="126"/>
      <c r="BY96" s="126"/>
      <c r="BZ96" s="126"/>
      <c r="CA96" s="126"/>
      <c r="CB96" s="126"/>
      <c r="CC96" s="126"/>
      <c r="CD96" s="126"/>
      <c r="CE96" s="126"/>
      <c r="CF96" s="126"/>
      <c r="CG96" s="126"/>
      <c r="CH96" s="126"/>
      <c r="CI96" s="126"/>
      <c r="CJ96" s="126"/>
      <c r="CK96" s="126"/>
      <c r="CL96" s="126"/>
      <c r="CM96" s="126"/>
      <c r="CN96" s="126"/>
      <c r="CO96" s="126"/>
      <c r="CP96" s="126"/>
      <c r="CQ96" s="126"/>
      <c r="CR96" s="126"/>
      <c r="CS96" s="126"/>
      <c r="CT96" s="126"/>
      <c r="CU96" s="126"/>
    </row>
    <row r="97" spans="1:99" x14ac:dyDescent="0.3">
      <c r="A97" s="103">
        <v>361</v>
      </c>
      <c r="B97" s="373" t="s">
        <v>36</v>
      </c>
      <c r="C97" s="126"/>
      <c r="D97" s="126">
        <v>0</v>
      </c>
      <c r="E97" s="126">
        <v>0</v>
      </c>
      <c r="F97" s="126">
        <v>0</v>
      </c>
      <c r="G97" s="126">
        <v>0</v>
      </c>
      <c r="H97" s="126">
        <v>0</v>
      </c>
      <c r="I97" s="126">
        <v>0</v>
      </c>
      <c r="J97" s="126">
        <v>0</v>
      </c>
      <c r="K97" s="126">
        <v>0</v>
      </c>
      <c r="L97" s="126">
        <v>0</v>
      </c>
      <c r="M97" s="126">
        <v>0</v>
      </c>
      <c r="N97" s="126">
        <v>0</v>
      </c>
      <c r="O97" s="126">
        <v>0</v>
      </c>
      <c r="P97" s="126">
        <v>0</v>
      </c>
      <c r="Q97" s="126">
        <v>0</v>
      </c>
      <c r="R97" s="126">
        <v>0</v>
      </c>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c r="BT97" s="126"/>
      <c r="BU97" s="126"/>
      <c r="BV97" s="126"/>
      <c r="BW97" s="126"/>
      <c r="BX97" s="126"/>
      <c r="BY97" s="126"/>
      <c r="BZ97" s="126"/>
      <c r="CA97" s="126"/>
      <c r="CB97" s="126"/>
      <c r="CC97" s="126"/>
      <c r="CD97" s="126"/>
      <c r="CE97" s="126"/>
      <c r="CF97" s="126"/>
      <c r="CG97" s="126"/>
      <c r="CH97" s="126"/>
      <c r="CI97" s="126"/>
      <c r="CJ97" s="126"/>
      <c r="CK97" s="126"/>
      <c r="CL97" s="126"/>
      <c r="CM97" s="126"/>
      <c r="CN97" s="126"/>
      <c r="CO97" s="126"/>
      <c r="CP97" s="126"/>
      <c r="CQ97" s="126"/>
      <c r="CR97" s="126"/>
      <c r="CS97" s="126"/>
      <c r="CT97" s="126"/>
      <c r="CU97" s="126"/>
    </row>
    <row r="98" spans="1:99" x14ac:dyDescent="0.3">
      <c r="A98" s="103">
        <v>362</v>
      </c>
      <c r="B98" s="373" t="s">
        <v>37</v>
      </c>
      <c r="C98" s="126"/>
      <c r="D98" s="126">
        <v>0</v>
      </c>
      <c r="E98" s="126">
        <v>0</v>
      </c>
      <c r="F98" s="126">
        <v>0</v>
      </c>
      <c r="G98" s="126">
        <v>0</v>
      </c>
      <c r="H98" s="126">
        <v>0</v>
      </c>
      <c r="I98" s="126">
        <v>0</v>
      </c>
      <c r="J98" s="126">
        <v>0</v>
      </c>
      <c r="K98" s="126">
        <v>0</v>
      </c>
      <c r="L98" s="126">
        <v>0</v>
      </c>
      <c r="M98" s="126">
        <v>0</v>
      </c>
      <c r="N98" s="126">
        <v>0</v>
      </c>
      <c r="O98" s="126">
        <v>0</v>
      </c>
      <c r="P98" s="126">
        <v>0</v>
      </c>
      <c r="Q98" s="126">
        <v>0</v>
      </c>
      <c r="R98" s="126">
        <v>0</v>
      </c>
      <c r="S98" s="126"/>
      <c r="T98" s="126"/>
      <c r="U98" s="126"/>
      <c r="V98" s="126"/>
      <c r="W98" s="126"/>
      <c r="X98" s="126"/>
      <c r="Y98" s="126"/>
      <c r="Z98" s="126"/>
      <c r="AA98" s="126"/>
      <c r="AB98" s="126"/>
      <c r="AC98" s="126"/>
      <c r="AD98" s="126"/>
      <c r="AE98" s="126"/>
      <c r="AF98" s="126"/>
      <c r="AG98" s="126"/>
      <c r="AH98" s="126"/>
      <c r="AI98" s="126"/>
      <c r="AJ98" s="126"/>
      <c r="AK98" s="126"/>
      <c r="AL98" s="126"/>
      <c r="AM98" s="126"/>
      <c r="AN98" s="126"/>
      <c r="AO98" s="126"/>
      <c r="AP98" s="126"/>
      <c r="AQ98" s="126"/>
      <c r="AR98" s="126"/>
      <c r="AS98" s="126"/>
      <c r="AT98" s="126"/>
      <c r="AU98" s="126"/>
      <c r="AV98" s="126"/>
      <c r="AW98" s="126"/>
      <c r="AX98" s="126"/>
      <c r="AY98" s="126"/>
      <c r="AZ98" s="126"/>
      <c r="BA98" s="126"/>
      <c r="BB98" s="126"/>
      <c r="BC98" s="126"/>
      <c r="BD98" s="126"/>
      <c r="BE98" s="126"/>
      <c r="BF98" s="126"/>
      <c r="BG98" s="126"/>
      <c r="BH98" s="126"/>
      <c r="BI98" s="126"/>
      <c r="BJ98" s="126"/>
      <c r="BK98" s="126"/>
      <c r="BL98" s="126"/>
      <c r="BM98" s="126"/>
      <c r="BN98" s="126"/>
      <c r="BO98" s="126"/>
      <c r="BP98" s="126"/>
      <c r="BQ98" s="126"/>
      <c r="BR98" s="126"/>
      <c r="BS98" s="126"/>
      <c r="BT98" s="126"/>
      <c r="BU98" s="126"/>
      <c r="BV98" s="126"/>
      <c r="BW98" s="126"/>
      <c r="BX98" s="126"/>
      <c r="BY98" s="126"/>
      <c r="BZ98" s="126"/>
      <c r="CA98" s="126"/>
      <c r="CB98" s="126"/>
      <c r="CC98" s="126"/>
      <c r="CD98" s="126"/>
      <c r="CE98" s="126"/>
      <c r="CF98" s="126"/>
      <c r="CG98" s="126"/>
      <c r="CH98" s="126"/>
      <c r="CI98" s="126"/>
      <c r="CJ98" s="126"/>
      <c r="CK98" s="126"/>
      <c r="CL98" s="126"/>
      <c r="CM98" s="126"/>
      <c r="CN98" s="126"/>
      <c r="CO98" s="126"/>
      <c r="CP98" s="126"/>
      <c r="CQ98" s="126"/>
      <c r="CR98" s="126"/>
      <c r="CS98" s="126"/>
      <c r="CT98" s="126"/>
      <c r="CU98" s="126"/>
    </row>
    <row r="99" spans="1:99" x14ac:dyDescent="0.3">
      <c r="A99" s="103">
        <v>363</v>
      </c>
      <c r="B99" s="373" t="s">
        <v>139</v>
      </c>
      <c r="C99" s="126"/>
      <c r="D99" s="126">
        <v>0</v>
      </c>
      <c r="E99" s="126">
        <v>0</v>
      </c>
      <c r="F99" s="126">
        <v>0</v>
      </c>
      <c r="G99" s="126">
        <v>0</v>
      </c>
      <c r="H99" s="126">
        <v>0</v>
      </c>
      <c r="I99" s="126">
        <v>0</v>
      </c>
      <c r="J99" s="126">
        <v>0</v>
      </c>
      <c r="K99" s="126">
        <v>0</v>
      </c>
      <c r="L99" s="126">
        <v>0</v>
      </c>
      <c r="M99" s="126">
        <v>0</v>
      </c>
      <c r="N99" s="126">
        <v>0</v>
      </c>
      <c r="O99" s="126">
        <v>0</v>
      </c>
      <c r="P99" s="126">
        <v>0</v>
      </c>
      <c r="Q99" s="126">
        <v>0</v>
      </c>
      <c r="R99" s="126">
        <v>0</v>
      </c>
      <c r="S99" s="126"/>
      <c r="T99" s="126"/>
      <c r="U99" s="126"/>
      <c r="V99" s="126"/>
      <c r="W99" s="126"/>
      <c r="X99" s="126"/>
      <c r="Y99" s="126"/>
      <c r="Z99" s="126"/>
      <c r="AA99" s="126"/>
      <c r="AB99" s="126"/>
      <c r="AC99" s="126"/>
      <c r="AD99" s="126"/>
      <c r="AE99" s="126"/>
      <c r="AF99" s="126"/>
      <c r="AG99" s="126"/>
      <c r="AH99" s="126"/>
      <c r="AI99" s="126"/>
      <c r="AJ99" s="126"/>
      <c r="AK99" s="126"/>
      <c r="AL99" s="126"/>
      <c r="AM99" s="126"/>
      <c r="AN99" s="126"/>
      <c r="AO99" s="126"/>
      <c r="AP99" s="126"/>
      <c r="AQ99" s="126"/>
      <c r="AR99" s="126"/>
      <c r="AS99" s="126"/>
      <c r="AT99" s="126"/>
      <c r="AU99" s="126"/>
      <c r="AV99" s="126"/>
      <c r="AW99" s="126"/>
      <c r="AX99" s="126"/>
      <c r="AY99" s="126"/>
      <c r="AZ99" s="126"/>
      <c r="BA99" s="126"/>
      <c r="BB99" s="126"/>
      <c r="BC99" s="126"/>
      <c r="BD99" s="126"/>
      <c r="BE99" s="126"/>
      <c r="BF99" s="126"/>
      <c r="BG99" s="126"/>
      <c r="BH99" s="126"/>
      <c r="BI99" s="126"/>
      <c r="BJ99" s="126"/>
      <c r="BK99" s="126"/>
      <c r="BL99" s="126"/>
      <c r="BM99" s="126"/>
      <c r="BN99" s="126"/>
      <c r="BO99" s="126"/>
      <c r="BP99" s="126"/>
      <c r="BQ99" s="126"/>
      <c r="BR99" s="126"/>
      <c r="BS99" s="126"/>
      <c r="BT99" s="126"/>
      <c r="BU99" s="126"/>
      <c r="BV99" s="126"/>
      <c r="BW99" s="126"/>
      <c r="BX99" s="126"/>
      <c r="BY99" s="126"/>
      <c r="BZ99" s="126"/>
      <c r="CA99" s="126"/>
      <c r="CB99" s="126"/>
      <c r="CC99" s="126"/>
      <c r="CD99" s="126"/>
      <c r="CE99" s="126"/>
      <c r="CF99" s="126"/>
      <c r="CG99" s="126"/>
      <c r="CH99" s="126"/>
      <c r="CI99" s="126"/>
      <c r="CJ99" s="126"/>
      <c r="CK99" s="126"/>
      <c r="CL99" s="126"/>
      <c r="CM99" s="126"/>
      <c r="CN99" s="126"/>
      <c r="CO99" s="126"/>
      <c r="CP99" s="126"/>
      <c r="CQ99" s="126"/>
      <c r="CR99" s="126"/>
      <c r="CS99" s="126"/>
      <c r="CT99" s="126"/>
      <c r="CU99" s="126"/>
    </row>
    <row r="100" spans="1:99" x14ac:dyDescent="0.3">
      <c r="A100" s="103">
        <v>364</v>
      </c>
      <c r="B100" s="373" t="s">
        <v>140</v>
      </c>
      <c r="C100" s="126"/>
      <c r="D100" s="126">
        <v>0</v>
      </c>
      <c r="E100" s="126">
        <v>0</v>
      </c>
      <c r="F100" s="126">
        <v>0</v>
      </c>
      <c r="G100" s="126">
        <v>0</v>
      </c>
      <c r="H100" s="126">
        <v>0</v>
      </c>
      <c r="I100" s="126">
        <v>0</v>
      </c>
      <c r="J100" s="126">
        <v>0</v>
      </c>
      <c r="K100" s="126">
        <v>0</v>
      </c>
      <c r="L100" s="126">
        <v>0</v>
      </c>
      <c r="M100" s="126">
        <v>0</v>
      </c>
      <c r="N100" s="126">
        <v>0</v>
      </c>
      <c r="O100" s="126">
        <v>0</v>
      </c>
      <c r="P100" s="126">
        <v>0</v>
      </c>
      <c r="Q100" s="126">
        <v>0</v>
      </c>
      <c r="R100" s="126">
        <v>0</v>
      </c>
      <c r="S100" s="126"/>
      <c r="T100" s="126"/>
      <c r="U100" s="126"/>
      <c r="V100" s="126"/>
      <c r="W100" s="126"/>
      <c r="X100" s="126"/>
      <c r="Y100" s="126"/>
      <c r="Z100" s="126"/>
      <c r="AA100" s="126"/>
      <c r="AB100" s="126"/>
      <c r="AC100" s="126"/>
      <c r="AD100" s="126"/>
      <c r="AE100" s="126"/>
      <c r="AF100" s="126"/>
      <c r="AG100" s="126"/>
      <c r="AH100" s="126"/>
      <c r="AI100" s="126"/>
      <c r="AJ100" s="126"/>
      <c r="AK100" s="126"/>
      <c r="AL100" s="126"/>
      <c r="AM100" s="126"/>
      <c r="AN100" s="126"/>
      <c r="AO100" s="126"/>
      <c r="AP100" s="126"/>
      <c r="AQ100" s="126"/>
      <c r="AR100" s="126"/>
      <c r="AS100" s="126"/>
      <c r="AT100" s="126"/>
      <c r="AU100" s="126"/>
      <c r="AV100" s="126"/>
      <c r="AW100" s="126"/>
      <c r="AX100" s="126"/>
      <c r="AY100" s="126"/>
      <c r="AZ100" s="126"/>
      <c r="BA100" s="126"/>
      <c r="BB100" s="126"/>
      <c r="BC100" s="126"/>
      <c r="BD100" s="126"/>
      <c r="BE100" s="126"/>
      <c r="BF100" s="126"/>
      <c r="BG100" s="126"/>
      <c r="BH100" s="126"/>
      <c r="BI100" s="126"/>
      <c r="BJ100" s="126"/>
      <c r="BK100" s="126"/>
      <c r="BL100" s="126"/>
      <c r="BM100" s="126"/>
      <c r="BN100" s="126"/>
      <c r="BO100" s="126"/>
      <c r="BP100" s="126"/>
      <c r="BQ100" s="126"/>
      <c r="BR100" s="126"/>
      <c r="BS100" s="126"/>
      <c r="BT100" s="126"/>
      <c r="BU100" s="126"/>
      <c r="BV100" s="126"/>
      <c r="BW100" s="126"/>
      <c r="BX100" s="126"/>
      <c r="BY100" s="126"/>
      <c r="BZ100" s="126"/>
      <c r="CA100" s="126"/>
      <c r="CB100" s="126"/>
      <c r="CC100" s="126"/>
      <c r="CD100" s="126"/>
      <c r="CE100" s="126"/>
      <c r="CF100" s="126"/>
      <c r="CG100" s="126"/>
      <c r="CH100" s="126"/>
      <c r="CI100" s="126"/>
      <c r="CJ100" s="126"/>
      <c r="CK100" s="126"/>
      <c r="CL100" s="126"/>
      <c r="CM100" s="126"/>
      <c r="CN100" s="126"/>
      <c r="CO100" s="126"/>
      <c r="CP100" s="126"/>
      <c r="CQ100" s="126"/>
      <c r="CR100" s="126"/>
      <c r="CS100" s="126"/>
      <c r="CT100" s="126"/>
      <c r="CU100" s="126"/>
    </row>
    <row r="101" spans="1:99" x14ac:dyDescent="0.3">
      <c r="A101" s="103">
        <v>365</v>
      </c>
      <c r="B101" s="373" t="s">
        <v>142</v>
      </c>
      <c r="C101" s="126"/>
      <c r="D101" s="126">
        <v>0</v>
      </c>
      <c r="E101" s="126">
        <v>0</v>
      </c>
      <c r="F101" s="126">
        <v>0</v>
      </c>
      <c r="G101" s="126">
        <v>0</v>
      </c>
      <c r="H101" s="126">
        <v>0</v>
      </c>
      <c r="I101" s="126">
        <v>0</v>
      </c>
      <c r="J101" s="126">
        <v>0</v>
      </c>
      <c r="K101" s="126">
        <v>0</v>
      </c>
      <c r="L101" s="126">
        <v>0</v>
      </c>
      <c r="M101" s="126">
        <v>0</v>
      </c>
      <c r="N101" s="126">
        <v>0</v>
      </c>
      <c r="O101" s="126">
        <v>0</v>
      </c>
      <c r="P101" s="126">
        <v>0</v>
      </c>
      <c r="Q101" s="126">
        <v>0</v>
      </c>
      <c r="R101" s="126">
        <v>0</v>
      </c>
      <c r="S101" s="126"/>
      <c r="T101" s="126"/>
      <c r="U101" s="126"/>
      <c r="V101" s="126"/>
      <c r="W101" s="126"/>
      <c r="X101" s="126"/>
      <c r="Y101" s="126"/>
      <c r="Z101" s="126"/>
      <c r="AA101" s="126"/>
      <c r="AB101" s="126"/>
      <c r="AC101" s="126"/>
      <c r="AD101" s="126"/>
      <c r="AE101" s="126"/>
      <c r="AF101" s="126"/>
      <c r="AG101" s="126"/>
      <c r="AH101" s="126"/>
      <c r="AI101" s="126"/>
      <c r="AJ101" s="126"/>
      <c r="AK101" s="126"/>
      <c r="AL101" s="126"/>
      <c r="AM101" s="126"/>
      <c r="AN101" s="126"/>
      <c r="AO101" s="126"/>
      <c r="AP101" s="126"/>
      <c r="AQ101" s="126"/>
      <c r="AR101" s="126"/>
      <c r="AS101" s="126"/>
      <c r="AT101" s="126"/>
      <c r="AU101" s="126"/>
      <c r="AV101" s="126"/>
      <c r="AW101" s="126"/>
      <c r="AX101" s="126"/>
      <c r="AY101" s="126"/>
      <c r="AZ101" s="126"/>
      <c r="BA101" s="126"/>
      <c r="BB101" s="126"/>
      <c r="BC101" s="126"/>
      <c r="BD101" s="126"/>
      <c r="BE101" s="126"/>
      <c r="BF101" s="126"/>
      <c r="BG101" s="126"/>
      <c r="BH101" s="126"/>
      <c r="BI101" s="126"/>
      <c r="BJ101" s="126"/>
      <c r="BK101" s="126"/>
      <c r="BL101" s="126"/>
      <c r="BM101" s="126"/>
      <c r="BN101" s="126"/>
      <c r="BO101" s="126"/>
      <c r="BP101" s="126"/>
      <c r="BQ101" s="126"/>
      <c r="BR101" s="126"/>
      <c r="BS101" s="126"/>
      <c r="BT101" s="126"/>
      <c r="BU101" s="126"/>
      <c r="BV101" s="126"/>
      <c r="BW101" s="126"/>
      <c r="BX101" s="126"/>
      <c r="BY101" s="126"/>
      <c r="BZ101" s="126"/>
      <c r="CA101" s="126"/>
      <c r="CB101" s="126"/>
      <c r="CC101" s="126"/>
      <c r="CD101" s="126"/>
      <c r="CE101" s="126"/>
      <c r="CF101" s="126"/>
      <c r="CG101" s="126"/>
      <c r="CH101" s="126"/>
      <c r="CI101" s="126"/>
      <c r="CJ101" s="126"/>
      <c r="CK101" s="126"/>
      <c r="CL101" s="126"/>
      <c r="CM101" s="126"/>
      <c r="CN101" s="126"/>
      <c r="CO101" s="126"/>
      <c r="CP101" s="126"/>
      <c r="CQ101" s="126"/>
      <c r="CR101" s="126"/>
      <c r="CS101" s="126"/>
      <c r="CT101" s="126"/>
      <c r="CU101" s="126"/>
    </row>
    <row r="102" spans="1:99" x14ac:dyDescent="0.3">
      <c r="A102" s="103">
        <v>366</v>
      </c>
      <c r="B102" s="373" t="s">
        <v>431</v>
      </c>
      <c r="C102" s="126"/>
      <c r="D102" s="126">
        <v>0</v>
      </c>
      <c r="E102" s="126">
        <v>0</v>
      </c>
      <c r="F102" s="126">
        <v>0</v>
      </c>
      <c r="G102" s="126">
        <v>0</v>
      </c>
      <c r="H102" s="126">
        <v>0</v>
      </c>
      <c r="I102" s="126">
        <v>0</v>
      </c>
      <c r="J102" s="126">
        <v>0</v>
      </c>
      <c r="K102" s="126">
        <v>0</v>
      </c>
      <c r="L102" s="126">
        <v>0</v>
      </c>
      <c r="M102" s="126">
        <v>0</v>
      </c>
      <c r="N102" s="126">
        <v>0</v>
      </c>
      <c r="O102" s="126">
        <v>0</v>
      </c>
      <c r="P102" s="126">
        <v>0</v>
      </c>
      <c r="Q102" s="126">
        <v>0</v>
      </c>
      <c r="R102" s="126">
        <v>0</v>
      </c>
      <c r="S102" s="126"/>
      <c r="T102" s="126"/>
      <c r="U102" s="126"/>
      <c r="V102" s="126"/>
      <c r="W102" s="126"/>
      <c r="X102" s="126"/>
      <c r="Y102" s="126"/>
      <c r="Z102" s="126"/>
      <c r="AA102" s="126"/>
      <c r="AB102" s="126"/>
      <c r="AC102" s="126"/>
      <c r="AD102" s="126"/>
      <c r="AE102" s="126"/>
      <c r="AF102" s="126"/>
      <c r="AG102" s="126"/>
      <c r="AH102" s="126"/>
      <c r="AI102" s="126"/>
      <c r="AJ102" s="126"/>
      <c r="AK102" s="126"/>
      <c r="AL102" s="126"/>
      <c r="AM102" s="126"/>
      <c r="AN102" s="126"/>
      <c r="AO102" s="126"/>
      <c r="AP102" s="126"/>
      <c r="AQ102" s="126"/>
      <c r="AR102" s="126"/>
      <c r="AS102" s="126"/>
      <c r="AT102" s="126"/>
      <c r="AU102" s="126"/>
      <c r="AV102" s="126"/>
      <c r="AW102" s="126"/>
      <c r="AX102" s="126"/>
      <c r="AY102" s="126"/>
      <c r="AZ102" s="126"/>
      <c r="BA102" s="126"/>
      <c r="BB102" s="126"/>
      <c r="BC102" s="126"/>
      <c r="BD102" s="126"/>
      <c r="BE102" s="126"/>
      <c r="BF102" s="126"/>
      <c r="BG102" s="126"/>
      <c r="BH102" s="126"/>
      <c r="BI102" s="126"/>
      <c r="BJ102" s="126"/>
      <c r="BK102" s="126"/>
      <c r="BL102" s="126"/>
      <c r="BM102" s="126"/>
      <c r="BN102" s="126"/>
      <c r="BO102" s="126"/>
      <c r="BP102" s="126"/>
      <c r="BQ102" s="126"/>
      <c r="BR102" s="126"/>
      <c r="BS102" s="126"/>
      <c r="BT102" s="126"/>
      <c r="BU102" s="126"/>
      <c r="BV102" s="126"/>
      <c r="BW102" s="126"/>
      <c r="BX102" s="126"/>
      <c r="BY102" s="126"/>
      <c r="BZ102" s="126"/>
      <c r="CA102" s="126"/>
      <c r="CB102" s="126"/>
      <c r="CC102" s="126"/>
      <c r="CD102" s="126"/>
      <c r="CE102" s="126"/>
      <c r="CF102" s="126"/>
      <c r="CG102" s="126"/>
      <c r="CH102" s="126"/>
      <c r="CI102" s="126"/>
      <c r="CJ102" s="126"/>
      <c r="CK102" s="126"/>
      <c r="CL102" s="126"/>
      <c r="CM102" s="126"/>
      <c r="CN102" s="126"/>
      <c r="CO102" s="126"/>
      <c r="CP102" s="126"/>
      <c r="CQ102" s="126"/>
      <c r="CR102" s="126"/>
      <c r="CS102" s="126"/>
      <c r="CT102" s="126"/>
      <c r="CU102" s="126"/>
    </row>
    <row r="103" spans="1:99" x14ac:dyDescent="0.3">
      <c r="A103" s="103">
        <v>368</v>
      </c>
      <c r="B103" s="373" t="s">
        <v>99</v>
      </c>
      <c r="C103" s="126"/>
      <c r="D103" s="126">
        <v>0</v>
      </c>
      <c r="E103" s="126">
        <v>0</v>
      </c>
      <c r="F103" s="126">
        <v>0</v>
      </c>
      <c r="G103" s="126">
        <v>0</v>
      </c>
      <c r="H103" s="126">
        <v>0</v>
      </c>
      <c r="I103" s="126">
        <v>0</v>
      </c>
      <c r="J103" s="126">
        <v>0</v>
      </c>
      <c r="K103" s="126">
        <v>0</v>
      </c>
      <c r="L103" s="126">
        <v>0</v>
      </c>
      <c r="M103" s="126">
        <v>0</v>
      </c>
      <c r="N103" s="126">
        <v>0</v>
      </c>
      <c r="O103" s="126">
        <v>0</v>
      </c>
      <c r="P103" s="126">
        <v>0</v>
      </c>
      <c r="Q103" s="126">
        <v>0</v>
      </c>
      <c r="R103" s="126">
        <v>0</v>
      </c>
      <c r="S103" s="126"/>
      <c r="T103" s="126"/>
      <c r="U103" s="126"/>
      <c r="V103" s="126"/>
      <c r="W103" s="126"/>
      <c r="X103" s="126"/>
      <c r="Y103" s="126"/>
      <c r="Z103" s="126"/>
      <c r="AA103" s="126"/>
      <c r="AB103" s="126"/>
      <c r="AC103" s="126"/>
      <c r="AD103" s="126"/>
      <c r="AE103" s="126"/>
      <c r="AF103" s="126"/>
      <c r="AG103" s="126"/>
      <c r="AH103" s="126"/>
      <c r="AI103" s="126"/>
      <c r="AJ103" s="126"/>
      <c r="AK103" s="126"/>
      <c r="AL103" s="126"/>
      <c r="AM103" s="126"/>
      <c r="AN103" s="126"/>
      <c r="AO103" s="126"/>
      <c r="AP103" s="126"/>
      <c r="AQ103" s="126"/>
      <c r="AR103" s="126"/>
      <c r="AS103" s="126"/>
      <c r="AT103" s="126"/>
      <c r="AU103" s="126"/>
      <c r="AV103" s="126"/>
      <c r="AW103" s="126"/>
      <c r="AX103" s="126"/>
      <c r="AY103" s="126"/>
      <c r="AZ103" s="126"/>
      <c r="BA103" s="126"/>
      <c r="BB103" s="126"/>
      <c r="BC103" s="126"/>
      <c r="BD103" s="126"/>
      <c r="BE103" s="126"/>
      <c r="BF103" s="126"/>
      <c r="BG103" s="126"/>
      <c r="BH103" s="126"/>
      <c r="BI103" s="126"/>
      <c r="BJ103" s="126"/>
      <c r="BK103" s="126"/>
      <c r="BL103" s="126"/>
      <c r="BM103" s="126"/>
      <c r="BN103" s="126"/>
      <c r="BO103" s="126"/>
      <c r="BP103" s="126"/>
      <c r="BQ103" s="126"/>
      <c r="BR103" s="126"/>
      <c r="BS103" s="126"/>
      <c r="BT103" s="126"/>
      <c r="BU103" s="126"/>
      <c r="BV103" s="126"/>
      <c r="BW103" s="126"/>
      <c r="BX103" s="126"/>
      <c r="BY103" s="126"/>
      <c r="BZ103" s="126"/>
      <c r="CA103" s="126"/>
      <c r="CB103" s="126"/>
      <c r="CC103" s="126"/>
      <c r="CD103" s="126"/>
      <c r="CE103" s="126"/>
      <c r="CF103" s="126"/>
      <c r="CG103" s="126"/>
      <c r="CH103" s="126"/>
      <c r="CI103" s="126"/>
      <c r="CJ103" s="126"/>
      <c r="CK103" s="126"/>
      <c r="CL103" s="126"/>
      <c r="CM103" s="126"/>
      <c r="CN103" s="126"/>
      <c r="CO103" s="126"/>
      <c r="CP103" s="126"/>
      <c r="CQ103" s="126"/>
      <c r="CR103" s="126"/>
      <c r="CS103" s="126"/>
      <c r="CT103" s="126"/>
      <c r="CU103" s="126"/>
    </row>
    <row r="104" spans="1:99" x14ac:dyDescent="0.3">
      <c r="A104" s="103">
        <v>369</v>
      </c>
      <c r="B104" s="373" t="s">
        <v>104</v>
      </c>
      <c r="C104" s="126"/>
      <c r="D104" s="126">
        <v>0</v>
      </c>
      <c r="E104" s="126">
        <v>0</v>
      </c>
      <c r="F104" s="126">
        <v>0</v>
      </c>
      <c r="G104" s="126">
        <v>0</v>
      </c>
      <c r="H104" s="126">
        <v>0</v>
      </c>
      <c r="I104" s="126">
        <v>0</v>
      </c>
      <c r="J104" s="126">
        <v>0</v>
      </c>
      <c r="K104" s="126">
        <v>0</v>
      </c>
      <c r="L104" s="126">
        <v>0</v>
      </c>
      <c r="M104" s="126">
        <v>0</v>
      </c>
      <c r="N104" s="126">
        <v>0</v>
      </c>
      <c r="O104" s="126">
        <v>0</v>
      </c>
      <c r="P104" s="126">
        <v>0</v>
      </c>
      <c r="Q104" s="126">
        <v>0</v>
      </c>
      <c r="R104" s="126">
        <v>0</v>
      </c>
      <c r="S104" s="126"/>
      <c r="T104" s="126"/>
      <c r="U104" s="126"/>
      <c r="V104" s="126"/>
      <c r="W104" s="126"/>
      <c r="X104" s="126"/>
      <c r="Y104" s="126"/>
      <c r="Z104" s="126"/>
      <c r="AA104" s="126"/>
      <c r="AB104" s="126"/>
      <c r="AC104" s="126"/>
      <c r="AD104" s="126"/>
      <c r="AE104" s="126"/>
      <c r="AF104" s="126"/>
      <c r="AG104" s="126"/>
      <c r="AH104" s="126"/>
      <c r="AI104" s="126"/>
      <c r="AJ104" s="126"/>
      <c r="AK104" s="126"/>
      <c r="AL104" s="126"/>
      <c r="AM104" s="126"/>
      <c r="AN104" s="126"/>
      <c r="AO104" s="126"/>
      <c r="AP104" s="126"/>
      <c r="AQ104" s="126"/>
      <c r="AR104" s="126"/>
      <c r="AS104" s="126"/>
      <c r="AT104" s="126"/>
      <c r="AU104" s="126"/>
      <c r="AV104" s="126"/>
      <c r="AW104" s="126"/>
      <c r="AX104" s="126"/>
      <c r="AY104" s="126"/>
      <c r="AZ104" s="126"/>
      <c r="BA104" s="126"/>
      <c r="BB104" s="126"/>
      <c r="BC104" s="126"/>
      <c r="BD104" s="126"/>
      <c r="BE104" s="126"/>
      <c r="BF104" s="126"/>
      <c r="BG104" s="126"/>
      <c r="BH104" s="126"/>
      <c r="BI104" s="126"/>
      <c r="BJ104" s="126"/>
      <c r="BK104" s="126"/>
      <c r="BL104" s="126"/>
      <c r="BM104" s="126"/>
      <c r="BN104" s="126"/>
      <c r="BO104" s="126"/>
      <c r="BP104" s="126"/>
      <c r="BQ104" s="126"/>
      <c r="BR104" s="126"/>
      <c r="BS104" s="126"/>
      <c r="BT104" s="126"/>
      <c r="BU104" s="126"/>
      <c r="BV104" s="126"/>
      <c r="BW104" s="126"/>
      <c r="BX104" s="126"/>
      <c r="BY104" s="126"/>
      <c r="BZ104" s="126"/>
      <c r="CA104" s="126"/>
      <c r="CB104" s="126"/>
      <c r="CC104" s="126"/>
      <c r="CD104" s="126"/>
      <c r="CE104" s="126"/>
      <c r="CF104" s="126"/>
      <c r="CG104" s="126"/>
      <c r="CH104" s="126"/>
      <c r="CI104" s="126"/>
      <c r="CJ104" s="126"/>
      <c r="CK104" s="126"/>
      <c r="CL104" s="126"/>
      <c r="CM104" s="126"/>
      <c r="CN104" s="126"/>
      <c r="CO104" s="126"/>
      <c r="CP104" s="126"/>
      <c r="CQ104" s="126"/>
      <c r="CR104" s="126"/>
      <c r="CS104" s="126"/>
      <c r="CT104" s="126"/>
      <c r="CU104" s="126"/>
    </row>
    <row r="105" spans="1:99" x14ac:dyDescent="0.3">
      <c r="A105" s="103">
        <v>370</v>
      </c>
      <c r="B105" s="373" t="s">
        <v>106</v>
      </c>
      <c r="C105" s="126"/>
      <c r="D105" s="126">
        <v>0</v>
      </c>
      <c r="E105" s="126">
        <v>0</v>
      </c>
      <c r="F105" s="126">
        <v>0</v>
      </c>
      <c r="G105" s="126">
        <v>0</v>
      </c>
      <c r="H105" s="126">
        <v>0</v>
      </c>
      <c r="I105" s="126">
        <v>0</v>
      </c>
      <c r="J105" s="126">
        <v>0</v>
      </c>
      <c r="K105" s="126">
        <v>0</v>
      </c>
      <c r="L105" s="126">
        <v>0</v>
      </c>
      <c r="M105" s="126">
        <v>0</v>
      </c>
      <c r="N105" s="126">
        <v>0</v>
      </c>
      <c r="O105" s="126">
        <v>0</v>
      </c>
      <c r="P105" s="126">
        <v>0</v>
      </c>
      <c r="Q105" s="126">
        <v>0</v>
      </c>
      <c r="R105" s="126">
        <v>0</v>
      </c>
      <c r="S105" s="126"/>
      <c r="T105" s="126"/>
      <c r="U105" s="126"/>
      <c r="V105" s="126"/>
      <c r="W105" s="126"/>
      <c r="X105" s="126"/>
      <c r="Y105" s="126"/>
      <c r="Z105" s="126"/>
      <c r="AA105" s="126"/>
      <c r="AB105" s="126"/>
      <c r="AC105" s="126"/>
      <c r="AD105" s="126"/>
      <c r="AE105" s="126"/>
      <c r="AF105" s="126"/>
      <c r="AG105" s="126"/>
      <c r="AH105" s="126"/>
      <c r="AI105" s="126"/>
      <c r="AJ105" s="126"/>
      <c r="AK105" s="126"/>
      <c r="AL105" s="126"/>
      <c r="AM105" s="126"/>
      <c r="AN105" s="126"/>
      <c r="AO105" s="126"/>
      <c r="AP105" s="126"/>
      <c r="AQ105" s="126"/>
      <c r="AR105" s="126"/>
      <c r="AS105" s="126"/>
      <c r="AT105" s="126"/>
      <c r="AU105" s="126"/>
      <c r="AV105" s="126"/>
      <c r="AW105" s="126"/>
      <c r="AX105" s="126"/>
      <c r="AY105" s="126"/>
      <c r="AZ105" s="126"/>
      <c r="BA105" s="126"/>
      <c r="BB105" s="126"/>
      <c r="BC105" s="126"/>
      <c r="BD105" s="126"/>
      <c r="BE105" s="126"/>
      <c r="BF105" s="126"/>
      <c r="BG105" s="126"/>
      <c r="BH105" s="126"/>
      <c r="BI105" s="126"/>
      <c r="BJ105" s="126"/>
      <c r="BK105" s="126"/>
      <c r="BL105" s="126"/>
      <c r="BM105" s="126"/>
      <c r="BN105" s="126"/>
      <c r="BO105" s="126"/>
      <c r="BP105" s="126"/>
      <c r="BQ105" s="126"/>
      <c r="BR105" s="126"/>
      <c r="BS105" s="126"/>
      <c r="BT105" s="126"/>
      <c r="BU105" s="126"/>
      <c r="BV105" s="126"/>
      <c r="BW105" s="126"/>
      <c r="BX105" s="126"/>
      <c r="BY105" s="126"/>
      <c r="BZ105" s="126"/>
      <c r="CA105" s="126"/>
      <c r="CB105" s="126"/>
      <c r="CC105" s="126"/>
      <c r="CD105" s="126"/>
      <c r="CE105" s="126"/>
      <c r="CF105" s="126"/>
      <c r="CG105" s="126"/>
      <c r="CH105" s="126"/>
      <c r="CI105" s="126"/>
      <c r="CJ105" s="126"/>
      <c r="CK105" s="126"/>
      <c r="CL105" s="126"/>
      <c r="CM105" s="126"/>
      <c r="CN105" s="126"/>
      <c r="CO105" s="126"/>
      <c r="CP105" s="126"/>
      <c r="CQ105" s="126"/>
      <c r="CR105" s="126"/>
      <c r="CS105" s="126"/>
      <c r="CT105" s="126"/>
      <c r="CU105" s="126"/>
    </row>
    <row r="106" spans="1:99" x14ac:dyDescent="0.3">
      <c r="A106" s="103">
        <v>371</v>
      </c>
      <c r="B106" s="373" t="s">
        <v>154</v>
      </c>
      <c r="C106" s="126"/>
      <c r="D106" s="126">
        <v>0</v>
      </c>
      <c r="E106" s="126">
        <v>0</v>
      </c>
      <c r="F106" s="126">
        <v>0</v>
      </c>
      <c r="G106" s="126">
        <v>0</v>
      </c>
      <c r="H106" s="126">
        <v>0</v>
      </c>
      <c r="I106" s="126">
        <v>0</v>
      </c>
      <c r="J106" s="126">
        <v>0</v>
      </c>
      <c r="K106" s="126">
        <v>0</v>
      </c>
      <c r="L106" s="126">
        <v>0</v>
      </c>
      <c r="M106" s="126">
        <v>0</v>
      </c>
      <c r="N106" s="126">
        <v>0</v>
      </c>
      <c r="O106" s="126">
        <v>0</v>
      </c>
      <c r="P106" s="126">
        <v>0</v>
      </c>
      <c r="Q106" s="126">
        <v>0</v>
      </c>
      <c r="R106" s="126">
        <v>0</v>
      </c>
      <c r="S106" s="126"/>
      <c r="T106" s="126"/>
      <c r="U106" s="126"/>
      <c r="V106" s="126"/>
      <c r="W106" s="126"/>
      <c r="X106" s="126"/>
      <c r="Y106" s="126"/>
      <c r="Z106" s="126"/>
      <c r="AA106" s="126"/>
      <c r="AB106" s="126"/>
      <c r="AC106" s="126"/>
      <c r="AD106" s="126"/>
      <c r="AE106" s="126"/>
      <c r="AF106" s="126"/>
      <c r="AG106" s="126"/>
      <c r="AH106" s="126"/>
      <c r="AI106" s="126"/>
      <c r="AJ106" s="126"/>
      <c r="AK106" s="126"/>
      <c r="AL106" s="126"/>
      <c r="AM106" s="126"/>
      <c r="AN106" s="126"/>
      <c r="AO106" s="126"/>
      <c r="AP106" s="126"/>
      <c r="AQ106" s="126"/>
      <c r="AR106" s="126"/>
      <c r="AS106" s="126"/>
      <c r="AT106" s="126"/>
      <c r="AU106" s="126"/>
      <c r="AV106" s="126"/>
      <c r="AW106" s="126"/>
      <c r="AX106" s="126"/>
      <c r="AY106" s="126"/>
      <c r="AZ106" s="126"/>
      <c r="BA106" s="126"/>
      <c r="BB106" s="126"/>
      <c r="BC106" s="126"/>
      <c r="BD106" s="126"/>
      <c r="BE106" s="126"/>
      <c r="BF106" s="126"/>
      <c r="BG106" s="126"/>
      <c r="BH106" s="126"/>
      <c r="BI106" s="126"/>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26"/>
      <c r="CK106" s="126"/>
      <c r="CL106" s="126"/>
      <c r="CM106" s="126"/>
      <c r="CN106" s="126"/>
      <c r="CO106" s="126"/>
      <c r="CP106" s="126"/>
      <c r="CQ106" s="126"/>
      <c r="CR106" s="126"/>
      <c r="CS106" s="126"/>
      <c r="CT106" s="126"/>
      <c r="CU106" s="126"/>
    </row>
    <row r="107" spans="1:99" x14ac:dyDescent="0.3">
      <c r="A107" s="103">
        <v>373</v>
      </c>
      <c r="B107" s="373" t="s">
        <v>198</v>
      </c>
      <c r="C107" s="126"/>
      <c r="D107" s="126">
        <v>0</v>
      </c>
      <c r="E107" s="126">
        <v>0</v>
      </c>
      <c r="F107" s="126">
        <v>0</v>
      </c>
      <c r="G107" s="126">
        <v>0</v>
      </c>
      <c r="H107" s="126">
        <v>0</v>
      </c>
      <c r="I107" s="126">
        <v>0</v>
      </c>
      <c r="J107" s="126">
        <v>0</v>
      </c>
      <c r="K107" s="126">
        <v>0</v>
      </c>
      <c r="L107" s="126">
        <v>0</v>
      </c>
      <c r="M107" s="126">
        <v>0</v>
      </c>
      <c r="N107" s="126">
        <v>0</v>
      </c>
      <c r="O107" s="126">
        <v>0</v>
      </c>
      <c r="P107" s="126">
        <v>0</v>
      </c>
      <c r="Q107" s="126">
        <v>0</v>
      </c>
      <c r="R107" s="126">
        <v>0</v>
      </c>
      <c r="S107" s="126"/>
      <c r="T107" s="126"/>
      <c r="U107" s="126"/>
      <c r="V107" s="126"/>
      <c r="W107" s="126"/>
      <c r="X107" s="126"/>
      <c r="Y107" s="126"/>
      <c r="Z107" s="126"/>
      <c r="AA107" s="126"/>
      <c r="AB107" s="126"/>
      <c r="AC107" s="126"/>
      <c r="AD107" s="126"/>
      <c r="AE107" s="126"/>
      <c r="AF107" s="126"/>
      <c r="AG107" s="126"/>
      <c r="AH107" s="126"/>
      <c r="AI107" s="126"/>
      <c r="AJ107" s="126"/>
      <c r="AK107" s="126"/>
      <c r="AL107" s="126"/>
      <c r="AM107" s="126"/>
      <c r="AN107" s="126"/>
      <c r="AO107" s="126"/>
      <c r="AP107" s="126"/>
      <c r="AQ107" s="126"/>
      <c r="AR107" s="126"/>
      <c r="AS107" s="126"/>
      <c r="AT107" s="126"/>
      <c r="AU107" s="126"/>
      <c r="AV107" s="126"/>
      <c r="AW107" s="126"/>
      <c r="AX107" s="126"/>
      <c r="AY107" s="126"/>
      <c r="AZ107" s="126"/>
      <c r="BA107" s="126"/>
      <c r="BB107" s="126"/>
      <c r="BC107" s="126"/>
      <c r="BD107" s="126"/>
      <c r="BE107" s="126"/>
      <c r="BF107" s="126"/>
      <c r="BG107" s="126"/>
      <c r="BH107" s="126"/>
      <c r="BI107" s="126"/>
      <c r="BJ107" s="126"/>
      <c r="BK107" s="126"/>
      <c r="BL107" s="126"/>
      <c r="BM107" s="126"/>
      <c r="BN107" s="126"/>
      <c r="BO107" s="126"/>
      <c r="BP107" s="126"/>
      <c r="BQ107" s="126"/>
      <c r="BR107" s="126"/>
      <c r="BS107" s="126"/>
      <c r="BT107" s="126"/>
      <c r="BU107" s="126"/>
      <c r="BV107" s="126"/>
      <c r="BW107" s="126"/>
      <c r="BX107" s="126"/>
      <c r="BY107" s="126"/>
      <c r="BZ107" s="126"/>
      <c r="CA107" s="126"/>
      <c r="CB107" s="126"/>
      <c r="CC107" s="126"/>
      <c r="CD107" s="126"/>
      <c r="CE107" s="126"/>
      <c r="CF107" s="126"/>
      <c r="CG107" s="126"/>
      <c r="CH107" s="126"/>
      <c r="CI107" s="126"/>
      <c r="CJ107" s="126"/>
      <c r="CK107" s="126"/>
      <c r="CL107" s="126"/>
      <c r="CM107" s="126"/>
      <c r="CN107" s="126"/>
      <c r="CO107" s="126"/>
      <c r="CP107" s="126"/>
      <c r="CQ107" s="126"/>
      <c r="CR107" s="126"/>
      <c r="CS107" s="126"/>
      <c r="CT107" s="126"/>
      <c r="CU107" s="126"/>
    </row>
    <row r="108" spans="1:99" x14ac:dyDescent="0.3">
      <c r="A108" s="103">
        <v>375</v>
      </c>
      <c r="B108" s="373" t="s">
        <v>120</v>
      </c>
      <c r="C108" s="126"/>
      <c r="D108" s="126">
        <v>0</v>
      </c>
      <c r="E108" s="126">
        <v>0</v>
      </c>
      <c r="F108" s="126">
        <v>0</v>
      </c>
      <c r="G108" s="126">
        <v>0</v>
      </c>
      <c r="H108" s="126">
        <v>0</v>
      </c>
      <c r="I108" s="126">
        <v>0</v>
      </c>
      <c r="J108" s="126">
        <v>0</v>
      </c>
      <c r="K108" s="126">
        <v>0</v>
      </c>
      <c r="L108" s="126">
        <v>0</v>
      </c>
      <c r="M108" s="126">
        <v>0</v>
      </c>
      <c r="N108" s="126">
        <v>0</v>
      </c>
      <c r="O108" s="126">
        <v>0</v>
      </c>
      <c r="P108" s="126">
        <v>0</v>
      </c>
      <c r="Q108" s="126">
        <v>0</v>
      </c>
      <c r="R108" s="126">
        <v>0</v>
      </c>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6"/>
      <c r="AV108" s="126"/>
      <c r="AW108" s="126"/>
      <c r="AX108" s="126"/>
      <c r="AY108" s="126"/>
      <c r="AZ108" s="126"/>
      <c r="BA108" s="126"/>
      <c r="BB108" s="126"/>
      <c r="BC108" s="126"/>
      <c r="BD108" s="126"/>
      <c r="BE108" s="126"/>
      <c r="BF108" s="126"/>
      <c r="BG108" s="126"/>
      <c r="BH108" s="126"/>
      <c r="BI108" s="126"/>
      <c r="BJ108" s="126"/>
      <c r="BK108" s="126"/>
      <c r="BL108" s="126"/>
      <c r="BM108" s="126"/>
      <c r="BN108" s="126"/>
      <c r="BO108" s="126"/>
      <c r="BP108" s="126"/>
      <c r="BQ108" s="126"/>
      <c r="BR108" s="126"/>
      <c r="BS108" s="126"/>
      <c r="BT108" s="126"/>
      <c r="BU108" s="126"/>
      <c r="BV108" s="126"/>
      <c r="BW108" s="126"/>
      <c r="BX108" s="126"/>
      <c r="BY108" s="126"/>
      <c r="BZ108" s="126"/>
      <c r="CA108" s="126"/>
      <c r="CB108" s="126"/>
      <c r="CC108" s="126"/>
      <c r="CD108" s="126"/>
      <c r="CE108" s="126"/>
      <c r="CF108" s="126"/>
      <c r="CG108" s="126"/>
      <c r="CH108" s="126"/>
      <c r="CI108" s="126"/>
      <c r="CJ108" s="126"/>
      <c r="CK108" s="126"/>
      <c r="CL108" s="126"/>
      <c r="CM108" s="126"/>
      <c r="CN108" s="126"/>
      <c r="CO108" s="126"/>
      <c r="CP108" s="126"/>
      <c r="CQ108" s="126"/>
      <c r="CR108" s="126"/>
      <c r="CS108" s="126"/>
      <c r="CT108" s="126"/>
      <c r="CU108" s="126"/>
    </row>
    <row r="109" spans="1:99" x14ac:dyDescent="0.3">
      <c r="A109" s="103">
        <v>376</v>
      </c>
      <c r="B109" s="373" t="s">
        <v>38</v>
      </c>
      <c r="C109" s="126"/>
      <c r="D109" s="126">
        <v>0</v>
      </c>
      <c r="E109" s="126">
        <v>0</v>
      </c>
      <c r="F109" s="126">
        <v>0</v>
      </c>
      <c r="G109" s="126">
        <v>0</v>
      </c>
      <c r="H109" s="126">
        <v>0</v>
      </c>
      <c r="I109" s="126">
        <v>0</v>
      </c>
      <c r="J109" s="126">
        <v>0</v>
      </c>
      <c r="K109" s="126">
        <v>0</v>
      </c>
      <c r="L109" s="126">
        <v>49831</v>
      </c>
      <c r="M109" s="126">
        <v>0</v>
      </c>
      <c r="N109" s="126">
        <v>0</v>
      </c>
      <c r="O109" s="126">
        <v>0</v>
      </c>
      <c r="P109" s="126">
        <v>0</v>
      </c>
      <c r="Q109" s="126">
        <v>0</v>
      </c>
      <c r="R109" s="126">
        <v>0</v>
      </c>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6"/>
      <c r="AV109" s="126"/>
      <c r="AW109" s="126"/>
      <c r="AX109" s="126"/>
      <c r="AY109" s="126"/>
      <c r="AZ109" s="126"/>
      <c r="BA109" s="126"/>
      <c r="BB109" s="126"/>
      <c r="BC109" s="126"/>
      <c r="BD109" s="126"/>
      <c r="BE109" s="126"/>
      <c r="BF109" s="126"/>
      <c r="BG109" s="126"/>
      <c r="BH109" s="126"/>
      <c r="BI109" s="126"/>
      <c r="BJ109" s="126"/>
      <c r="BK109" s="126"/>
      <c r="BL109" s="126"/>
      <c r="BM109" s="126"/>
      <c r="BN109" s="126"/>
      <c r="BO109" s="126"/>
      <c r="BP109" s="126"/>
      <c r="BQ109" s="126"/>
      <c r="BR109" s="126"/>
      <c r="BS109" s="126"/>
      <c r="BT109" s="126"/>
      <c r="BU109" s="126"/>
      <c r="BV109" s="126"/>
      <c r="BW109" s="126"/>
      <c r="BX109" s="126"/>
      <c r="BY109" s="126"/>
      <c r="BZ109" s="126"/>
      <c r="CA109" s="126"/>
      <c r="CB109" s="126"/>
      <c r="CC109" s="126"/>
      <c r="CD109" s="126"/>
      <c r="CE109" s="126"/>
      <c r="CF109" s="126"/>
      <c r="CG109" s="126"/>
      <c r="CH109" s="126"/>
      <c r="CI109" s="126"/>
      <c r="CJ109" s="126"/>
      <c r="CK109" s="126"/>
      <c r="CL109" s="126"/>
      <c r="CM109" s="126"/>
      <c r="CN109" s="126"/>
      <c r="CO109" s="126"/>
      <c r="CP109" s="126"/>
      <c r="CQ109" s="126"/>
      <c r="CR109" s="126"/>
      <c r="CS109" s="126"/>
      <c r="CT109" s="126"/>
      <c r="CU109" s="126"/>
    </row>
    <row r="110" spans="1:99" x14ac:dyDescent="0.3">
      <c r="A110" s="103">
        <v>377</v>
      </c>
      <c r="B110" s="373" t="s">
        <v>39</v>
      </c>
      <c r="C110" s="126"/>
      <c r="D110" s="126">
        <v>0</v>
      </c>
      <c r="E110" s="126">
        <v>0</v>
      </c>
      <c r="F110" s="126">
        <v>0</v>
      </c>
      <c r="G110" s="126">
        <v>0</v>
      </c>
      <c r="H110" s="126">
        <v>0</v>
      </c>
      <c r="I110" s="126">
        <v>0</v>
      </c>
      <c r="J110" s="126">
        <v>0</v>
      </c>
      <c r="K110" s="126">
        <v>0</v>
      </c>
      <c r="L110" s="126">
        <v>0</v>
      </c>
      <c r="M110" s="126">
        <v>0</v>
      </c>
      <c r="N110" s="126">
        <v>0</v>
      </c>
      <c r="O110" s="126">
        <v>0</v>
      </c>
      <c r="P110" s="126">
        <v>0</v>
      </c>
      <c r="Q110" s="126">
        <v>0</v>
      </c>
      <c r="R110" s="126">
        <v>0</v>
      </c>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6"/>
      <c r="AV110" s="126"/>
      <c r="AW110" s="126"/>
      <c r="AX110" s="126"/>
      <c r="AY110" s="126"/>
      <c r="AZ110" s="126"/>
      <c r="BA110" s="126"/>
      <c r="BB110" s="126"/>
      <c r="BC110" s="126"/>
      <c r="BD110" s="126"/>
      <c r="BE110" s="126"/>
      <c r="BF110" s="126"/>
      <c r="BG110" s="126"/>
      <c r="BH110" s="126"/>
      <c r="BI110" s="126"/>
      <c r="BJ110" s="126"/>
      <c r="BK110" s="126"/>
      <c r="BL110" s="126"/>
      <c r="BM110" s="126"/>
      <c r="BN110" s="126"/>
      <c r="BO110" s="126"/>
      <c r="BP110" s="126"/>
      <c r="BQ110" s="126"/>
      <c r="BR110" s="126"/>
      <c r="BS110" s="126"/>
      <c r="BT110" s="126"/>
      <c r="BU110" s="126"/>
      <c r="BV110" s="126"/>
      <c r="BW110" s="126"/>
      <c r="BX110" s="126"/>
      <c r="BY110" s="126"/>
      <c r="BZ110" s="126"/>
      <c r="CA110" s="126"/>
      <c r="CB110" s="126"/>
      <c r="CC110" s="126"/>
      <c r="CD110" s="126"/>
      <c r="CE110" s="126"/>
      <c r="CF110" s="126"/>
      <c r="CG110" s="126"/>
      <c r="CH110" s="126"/>
      <c r="CI110" s="126"/>
      <c r="CJ110" s="126"/>
      <c r="CK110" s="126"/>
      <c r="CL110" s="126"/>
      <c r="CM110" s="126"/>
      <c r="CN110" s="126"/>
      <c r="CO110" s="126"/>
      <c r="CP110" s="126"/>
      <c r="CQ110" s="126"/>
      <c r="CR110" s="126"/>
      <c r="CS110" s="126"/>
      <c r="CT110" s="126"/>
      <c r="CU110" s="126"/>
    </row>
    <row r="111" spans="1:99" x14ac:dyDescent="0.3">
      <c r="A111" s="103">
        <v>378</v>
      </c>
      <c r="B111" s="373" t="s">
        <v>40</v>
      </c>
      <c r="C111" s="126"/>
      <c r="D111" s="126">
        <v>0</v>
      </c>
      <c r="E111" s="126">
        <v>0</v>
      </c>
      <c r="F111" s="126">
        <v>0</v>
      </c>
      <c r="G111" s="126">
        <v>0</v>
      </c>
      <c r="H111" s="126">
        <v>0</v>
      </c>
      <c r="I111" s="126">
        <v>0</v>
      </c>
      <c r="J111" s="126">
        <v>0</v>
      </c>
      <c r="K111" s="126">
        <v>0</v>
      </c>
      <c r="L111" s="126">
        <v>0</v>
      </c>
      <c r="M111" s="126">
        <v>0</v>
      </c>
      <c r="N111" s="126">
        <v>0</v>
      </c>
      <c r="O111" s="126">
        <v>0</v>
      </c>
      <c r="P111" s="126">
        <v>0</v>
      </c>
      <c r="Q111" s="126">
        <v>0</v>
      </c>
      <c r="R111" s="126">
        <v>0</v>
      </c>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6"/>
      <c r="AV111" s="126"/>
      <c r="AW111" s="126"/>
      <c r="AX111" s="126"/>
      <c r="AY111" s="126"/>
      <c r="AZ111" s="126"/>
      <c r="BA111" s="126"/>
      <c r="BB111" s="126"/>
      <c r="BC111" s="126"/>
      <c r="BD111" s="126"/>
      <c r="BE111" s="126"/>
      <c r="BF111" s="126"/>
      <c r="BG111" s="126"/>
      <c r="BH111" s="126"/>
      <c r="BI111" s="126"/>
      <c r="BJ111" s="126"/>
      <c r="BK111" s="126"/>
      <c r="BL111" s="126"/>
      <c r="BM111" s="126"/>
      <c r="BN111" s="126"/>
      <c r="BO111" s="126"/>
      <c r="BP111" s="126"/>
      <c r="BQ111" s="126"/>
      <c r="BR111" s="126"/>
      <c r="BS111" s="126"/>
      <c r="BT111" s="126"/>
      <c r="BU111" s="126"/>
      <c r="BV111" s="126"/>
      <c r="BW111" s="126"/>
      <c r="BX111" s="126"/>
      <c r="BY111" s="126"/>
      <c r="BZ111" s="126"/>
      <c r="CA111" s="126"/>
      <c r="CB111" s="126"/>
      <c r="CC111" s="126"/>
      <c r="CD111" s="126"/>
      <c r="CE111" s="126"/>
      <c r="CF111" s="126"/>
      <c r="CG111" s="126"/>
      <c r="CH111" s="126"/>
      <c r="CI111" s="126"/>
      <c r="CJ111" s="126"/>
      <c r="CK111" s="126"/>
      <c r="CL111" s="126"/>
      <c r="CM111" s="126"/>
      <c r="CN111" s="126"/>
      <c r="CO111" s="126"/>
      <c r="CP111" s="126"/>
      <c r="CQ111" s="126"/>
      <c r="CR111" s="126"/>
      <c r="CS111" s="126"/>
      <c r="CT111" s="126"/>
      <c r="CU111" s="126"/>
    </row>
    <row r="112" spans="1:99" x14ac:dyDescent="0.3">
      <c r="A112" s="103">
        <v>379</v>
      </c>
      <c r="B112" s="373" t="s">
        <v>47</v>
      </c>
      <c r="C112" s="126"/>
      <c r="D112" s="126">
        <v>1878494</v>
      </c>
      <c r="E112" s="126">
        <v>1152643</v>
      </c>
      <c r="F112" s="126">
        <v>1534297</v>
      </c>
      <c r="G112" s="126">
        <v>738806</v>
      </c>
      <c r="H112" s="126">
        <v>1048619</v>
      </c>
      <c r="I112" s="126">
        <v>12410268</v>
      </c>
      <c r="J112" s="126">
        <v>1815548</v>
      </c>
      <c r="K112" s="126">
        <v>175562</v>
      </c>
      <c r="L112" s="126">
        <v>2301215</v>
      </c>
      <c r="M112" s="126">
        <v>1380344</v>
      </c>
      <c r="N112" s="126">
        <v>1592811</v>
      </c>
      <c r="O112" s="126">
        <v>1336228</v>
      </c>
      <c r="P112" s="126">
        <v>547005</v>
      </c>
      <c r="Q112" s="126">
        <v>786184</v>
      </c>
      <c r="R112" s="126">
        <v>392210</v>
      </c>
      <c r="S112" s="126"/>
      <c r="T112" s="126"/>
      <c r="U112" s="126"/>
      <c r="V112" s="126"/>
      <c r="W112" s="126"/>
      <c r="X112" s="126"/>
      <c r="Y112" s="126"/>
      <c r="Z112" s="126"/>
      <c r="AA112" s="126"/>
      <c r="AB112" s="126"/>
      <c r="AC112" s="126"/>
      <c r="AD112" s="126"/>
      <c r="AE112" s="126"/>
      <c r="AF112" s="126"/>
      <c r="AG112" s="126"/>
      <c r="AH112" s="126"/>
      <c r="AI112" s="126"/>
      <c r="AJ112" s="126"/>
      <c r="AK112" s="126"/>
      <c r="AL112" s="126"/>
      <c r="AM112" s="126"/>
      <c r="AN112" s="126"/>
      <c r="AO112" s="126"/>
      <c r="AP112" s="126"/>
      <c r="AQ112" s="126"/>
      <c r="AR112" s="126"/>
      <c r="AS112" s="126"/>
      <c r="AT112" s="126"/>
      <c r="AU112" s="126"/>
      <c r="AV112" s="126"/>
      <c r="AW112" s="126"/>
      <c r="AX112" s="126"/>
      <c r="AY112" s="126"/>
      <c r="AZ112" s="126"/>
      <c r="BA112" s="126"/>
      <c r="BB112" s="126"/>
      <c r="BC112" s="126"/>
      <c r="BD112" s="126"/>
      <c r="BE112" s="126"/>
      <c r="BF112" s="126"/>
      <c r="BG112" s="126"/>
      <c r="BH112" s="126"/>
      <c r="BI112" s="126"/>
      <c r="BJ112" s="126"/>
      <c r="BK112" s="126"/>
      <c r="BL112" s="126"/>
      <c r="BM112" s="126"/>
      <c r="BN112" s="126"/>
      <c r="BO112" s="126"/>
      <c r="BP112" s="126"/>
      <c r="BQ112" s="126"/>
      <c r="BR112" s="126"/>
      <c r="BS112" s="126"/>
      <c r="BT112" s="126"/>
      <c r="BU112" s="126"/>
      <c r="BV112" s="126"/>
      <c r="BW112" s="126"/>
      <c r="BX112" s="126"/>
      <c r="BY112" s="126"/>
      <c r="BZ112" s="126"/>
      <c r="CA112" s="126"/>
      <c r="CB112" s="126"/>
      <c r="CC112" s="126"/>
      <c r="CD112" s="126"/>
      <c r="CE112" s="126"/>
      <c r="CF112" s="126"/>
      <c r="CG112" s="126"/>
      <c r="CH112" s="126"/>
      <c r="CI112" s="126"/>
      <c r="CJ112" s="126"/>
      <c r="CK112" s="126"/>
      <c r="CL112" s="126"/>
      <c r="CM112" s="126"/>
      <c r="CN112" s="126"/>
      <c r="CO112" s="126"/>
      <c r="CP112" s="126"/>
      <c r="CQ112" s="126"/>
      <c r="CR112" s="126"/>
      <c r="CS112" s="126"/>
      <c r="CT112" s="126"/>
      <c r="CU112" s="126"/>
    </row>
    <row r="113" spans="1:99" x14ac:dyDescent="0.3">
      <c r="A113" s="103">
        <v>380</v>
      </c>
      <c r="B113" s="373" t="s">
        <v>50</v>
      </c>
      <c r="C113" s="126"/>
      <c r="D113" s="126">
        <v>0</v>
      </c>
      <c r="E113" s="126">
        <v>0</v>
      </c>
      <c r="F113" s="126">
        <v>0</v>
      </c>
      <c r="G113" s="126">
        <v>0</v>
      </c>
      <c r="H113" s="126">
        <v>0</v>
      </c>
      <c r="I113" s="126">
        <v>0</v>
      </c>
      <c r="J113" s="126">
        <v>0</v>
      </c>
      <c r="K113" s="126">
        <v>0</v>
      </c>
      <c r="L113" s="126">
        <v>0</v>
      </c>
      <c r="M113" s="126">
        <v>0</v>
      </c>
      <c r="N113" s="126">
        <v>0</v>
      </c>
      <c r="O113" s="126">
        <v>0</v>
      </c>
      <c r="P113" s="126">
        <v>0</v>
      </c>
      <c r="Q113" s="126">
        <v>0</v>
      </c>
      <c r="R113" s="126">
        <v>0</v>
      </c>
      <c r="S113" s="126"/>
      <c r="T113" s="126"/>
      <c r="U113" s="126"/>
      <c r="V113" s="126"/>
      <c r="W113" s="126"/>
      <c r="X113" s="126"/>
      <c r="Y113" s="126"/>
      <c r="Z113" s="126"/>
      <c r="AA113" s="126"/>
      <c r="AB113" s="126"/>
      <c r="AC113" s="126"/>
      <c r="AD113" s="126"/>
      <c r="AE113" s="126"/>
      <c r="AF113" s="126"/>
      <c r="AG113" s="126"/>
      <c r="AH113" s="126"/>
      <c r="AI113" s="126"/>
      <c r="AJ113" s="126"/>
      <c r="AK113" s="126"/>
      <c r="AL113" s="126"/>
      <c r="AM113" s="126"/>
      <c r="AN113" s="126"/>
      <c r="AO113" s="126"/>
      <c r="AP113" s="126"/>
      <c r="AQ113" s="126"/>
      <c r="AR113" s="126"/>
      <c r="AS113" s="126"/>
      <c r="AT113" s="126"/>
      <c r="AU113" s="126"/>
      <c r="AV113" s="126"/>
      <c r="AW113" s="126"/>
      <c r="AX113" s="126"/>
      <c r="AY113" s="126"/>
      <c r="AZ113" s="126"/>
      <c r="BA113" s="126"/>
      <c r="BB113" s="126"/>
      <c r="BC113" s="126"/>
      <c r="BD113" s="126"/>
      <c r="BE113" s="126"/>
      <c r="BF113" s="126"/>
      <c r="BG113" s="126"/>
      <c r="BH113" s="126"/>
      <c r="BI113" s="126"/>
      <c r="BJ113" s="126"/>
      <c r="BK113" s="126"/>
      <c r="BL113" s="126"/>
      <c r="BM113" s="126"/>
      <c r="BN113" s="126"/>
      <c r="BO113" s="126"/>
      <c r="BP113" s="126"/>
      <c r="BQ113" s="126"/>
      <c r="BR113" s="126"/>
      <c r="BS113" s="126"/>
      <c r="BT113" s="126"/>
      <c r="BU113" s="126"/>
      <c r="BV113" s="126"/>
      <c r="BW113" s="126"/>
      <c r="BX113" s="126"/>
      <c r="BY113" s="126"/>
      <c r="BZ113" s="126"/>
      <c r="CA113" s="126"/>
      <c r="CB113" s="126"/>
      <c r="CC113" s="126"/>
      <c r="CD113" s="126"/>
      <c r="CE113" s="126"/>
      <c r="CF113" s="126"/>
      <c r="CG113" s="126"/>
      <c r="CH113" s="126"/>
      <c r="CI113" s="126"/>
      <c r="CJ113" s="126"/>
      <c r="CK113" s="126"/>
      <c r="CL113" s="126"/>
      <c r="CM113" s="126"/>
      <c r="CN113" s="126"/>
      <c r="CO113" s="126"/>
      <c r="CP113" s="126"/>
      <c r="CQ113" s="126"/>
      <c r="CR113" s="126"/>
      <c r="CS113" s="126"/>
      <c r="CT113" s="126"/>
      <c r="CU113" s="126"/>
    </row>
    <row r="114" spans="1:99" x14ac:dyDescent="0.3">
      <c r="A114" s="103">
        <v>381</v>
      </c>
      <c r="B114" s="373" t="s">
        <v>42</v>
      </c>
      <c r="C114" s="126"/>
      <c r="D114" s="126">
        <v>0</v>
      </c>
      <c r="E114" s="126">
        <v>0</v>
      </c>
      <c r="F114" s="126">
        <v>0</v>
      </c>
      <c r="G114" s="126">
        <v>0</v>
      </c>
      <c r="H114" s="126">
        <v>0</v>
      </c>
      <c r="I114" s="126">
        <v>0</v>
      </c>
      <c r="J114" s="126">
        <v>0</v>
      </c>
      <c r="K114" s="126">
        <v>0</v>
      </c>
      <c r="L114" s="126">
        <v>0</v>
      </c>
      <c r="M114" s="126">
        <v>0</v>
      </c>
      <c r="N114" s="126">
        <v>0</v>
      </c>
      <c r="O114" s="126">
        <v>0</v>
      </c>
      <c r="P114" s="126">
        <v>0</v>
      </c>
      <c r="Q114" s="126">
        <v>0</v>
      </c>
      <c r="R114" s="126">
        <v>0</v>
      </c>
      <c r="S114" s="126"/>
      <c r="T114" s="126"/>
      <c r="U114" s="126"/>
      <c r="V114" s="126"/>
      <c r="W114" s="126"/>
      <c r="X114" s="126"/>
      <c r="Y114" s="126"/>
      <c r="Z114" s="126"/>
      <c r="AA114" s="126"/>
      <c r="AB114" s="126"/>
      <c r="AC114" s="126"/>
      <c r="AD114" s="126"/>
      <c r="AE114" s="126"/>
      <c r="AF114" s="126"/>
      <c r="AG114" s="126"/>
      <c r="AH114" s="126"/>
      <c r="AI114" s="126"/>
      <c r="AJ114" s="126"/>
      <c r="AK114" s="126"/>
      <c r="AL114" s="126"/>
      <c r="AM114" s="126"/>
      <c r="AN114" s="126"/>
      <c r="AO114" s="126"/>
      <c r="AP114" s="126"/>
      <c r="AQ114" s="126"/>
      <c r="AR114" s="126"/>
      <c r="AS114" s="126"/>
      <c r="AT114" s="126"/>
      <c r="AU114" s="126"/>
      <c r="AV114" s="126"/>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6"/>
      <c r="BY114" s="126"/>
      <c r="BZ114" s="126"/>
      <c r="CA114" s="126"/>
      <c r="CB114" s="126"/>
      <c r="CC114" s="126"/>
      <c r="CD114" s="126"/>
      <c r="CE114" s="126"/>
      <c r="CF114" s="126"/>
      <c r="CG114" s="126"/>
      <c r="CH114" s="126"/>
      <c r="CI114" s="126"/>
      <c r="CJ114" s="126"/>
      <c r="CK114" s="126"/>
      <c r="CL114" s="126"/>
      <c r="CM114" s="126"/>
      <c r="CN114" s="126"/>
      <c r="CO114" s="126"/>
      <c r="CP114" s="126"/>
      <c r="CQ114" s="126"/>
      <c r="CR114" s="126"/>
      <c r="CS114" s="126"/>
      <c r="CT114" s="126"/>
      <c r="CU114" s="126"/>
    </row>
    <row r="115" spans="1:99" x14ac:dyDescent="0.3">
      <c r="A115" s="103">
        <v>382</v>
      </c>
      <c r="B115" s="373" t="s">
        <v>43</v>
      </c>
      <c r="C115" s="126"/>
      <c r="D115" s="126">
        <v>0</v>
      </c>
      <c r="E115" s="126">
        <v>0</v>
      </c>
      <c r="F115" s="126">
        <v>0</v>
      </c>
      <c r="G115" s="126">
        <v>0</v>
      </c>
      <c r="H115" s="126">
        <v>0</v>
      </c>
      <c r="I115" s="126">
        <v>0</v>
      </c>
      <c r="J115" s="126">
        <v>0</v>
      </c>
      <c r="K115" s="126">
        <v>0</v>
      </c>
      <c r="L115" s="126">
        <v>0</v>
      </c>
      <c r="M115" s="126">
        <v>0</v>
      </c>
      <c r="N115" s="126">
        <v>0</v>
      </c>
      <c r="O115" s="126">
        <v>0</v>
      </c>
      <c r="P115" s="126">
        <v>0</v>
      </c>
      <c r="Q115" s="126">
        <v>0</v>
      </c>
      <c r="R115" s="126">
        <v>0</v>
      </c>
      <c r="S115" s="126"/>
      <c r="T115" s="126"/>
      <c r="U115" s="126"/>
      <c r="V115" s="126"/>
      <c r="W115" s="126"/>
      <c r="X115" s="126"/>
      <c r="Y115" s="126"/>
      <c r="Z115" s="126"/>
      <c r="AA115" s="126"/>
      <c r="AB115" s="126"/>
      <c r="AC115" s="126"/>
      <c r="AD115" s="126"/>
      <c r="AE115" s="126"/>
      <c r="AF115" s="126"/>
      <c r="AG115" s="126"/>
      <c r="AH115" s="126"/>
      <c r="AI115" s="126"/>
      <c r="AJ115" s="126"/>
      <c r="AK115" s="126"/>
      <c r="AL115" s="126"/>
      <c r="AM115" s="126"/>
      <c r="AN115" s="126"/>
      <c r="AO115" s="126"/>
      <c r="AP115" s="126"/>
      <c r="AQ115" s="126"/>
      <c r="AR115" s="126"/>
      <c r="AS115" s="126"/>
      <c r="AT115" s="126"/>
      <c r="AU115" s="126"/>
      <c r="AV115" s="126"/>
      <c r="AW115" s="126"/>
      <c r="AX115" s="126"/>
      <c r="AY115" s="126"/>
      <c r="AZ115" s="126"/>
      <c r="BA115" s="126"/>
      <c r="BB115" s="126"/>
      <c r="BC115" s="126"/>
      <c r="BD115" s="126"/>
      <c r="BE115" s="126"/>
      <c r="BF115" s="126"/>
      <c r="BG115" s="126"/>
      <c r="BH115" s="126"/>
      <c r="BI115" s="126"/>
      <c r="BJ115" s="126"/>
      <c r="BK115" s="126"/>
      <c r="BL115" s="126"/>
      <c r="BM115" s="126"/>
      <c r="BN115" s="126"/>
      <c r="BO115" s="126"/>
      <c r="BP115" s="126"/>
      <c r="BQ115" s="126"/>
      <c r="BR115" s="126"/>
      <c r="BS115" s="126"/>
      <c r="BT115" s="126"/>
      <c r="BU115" s="126"/>
      <c r="BV115" s="126"/>
      <c r="BW115" s="126"/>
      <c r="BX115" s="126"/>
      <c r="BY115" s="126"/>
      <c r="BZ115" s="126"/>
      <c r="CA115" s="126"/>
      <c r="CB115" s="126"/>
      <c r="CC115" s="126"/>
      <c r="CD115" s="126"/>
      <c r="CE115" s="126"/>
      <c r="CF115" s="126"/>
      <c r="CG115" s="126"/>
      <c r="CH115" s="126"/>
      <c r="CI115" s="126"/>
      <c r="CJ115" s="126"/>
      <c r="CK115" s="126"/>
      <c r="CL115" s="126"/>
      <c r="CM115" s="126"/>
      <c r="CN115" s="126"/>
      <c r="CO115" s="126"/>
      <c r="CP115" s="126"/>
      <c r="CQ115" s="126"/>
      <c r="CR115" s="126"/>
      <c r="CS115" s="126"/>
      <c r="CT115" s="126"/>
      <c r="CU115" s="126"/>
    </row>
    <row r="116" spans="1:99" x14ac:dyDescent="0.3">
      <c r="A116" s="103">
        <v>383</v>
      </c>
      <c r="B116" s="373" t="s">
        <v>119</v>
      </c>
      <c r="C116" s="126"/>
      <c r="D116" s="126">
        <v>0</v>
      </c>
      <c r="E116" s="126">
        <v>0</v>
      </c>
      <c r="F116" s="126">
        <v>0</v>
      </c>
      <c r="G116" s="126">
        <v>0</v>
      </c>
      <c r="H116" s="126">
        <v>0</v>
      </c>
      <c r="I116" s="126">
        <v>0</v>
      </c>
      <c r="J116" s="126">
        <v>0</v>
      </c>
      <c r="K116" s="126">
        <v>0</v>
      </c>
      <c r="L116" s="126">
        <v>0</v>
      </c>
      <c r="M116" s="126">
        <v>0</v>
      </c>
      <c r="N116" s="126">
        <v>0</v>
      </c>
      <c r="O116" s="126">
        <v>0</v>
      </c>
      <c r="P116" s="126">
        <v>0</v>
      </c>
      <c r="Q116" s="126">
        <v>0</v>
      </c>
      <c r="R116" s="126">
        <v>0</v>
      </c>
      <c r="S116" s="126"/>
      <c r="T116" s="126"/>
      <c r="U116" s="126"/>
      <c r="V116" s="126"/>
      <c r="W116" s="126"/>
      <c r="X116" s="126"/>
      <c r="Y116" s="126"/>
      <c r="Z116" s="126"/>
      <c r="AA116" s="126"/>
      <c r="AB116" s="126"/>
      <c r="AC116" s="126"/>
      <c r="AD116" s="126"/>
      <c r="AE116" s="126"/>
      <c r="AF116" s="126"/>
      <c r="AG116" s="126"/>
      <c r="AH116" s="126"/>
      <c r="AI116" s="126"/>
      <c r="AJ116" s="126"/>
      <c r="AK116" s="126"/>
      <c r="AL116" s="126"/>
      <c r="AM116" s="126"/>
      <c r="AN116" s="126"/>
      <c r="AO116" s="126"/>
      <c r="AP116" s="126"/>
      <c r="AQ116" s="126"/>
      <c r="AR116" s="126"/>
      <c r="AS116" s="126"/>
      <c r="AT116" s="126"/>
      <c r="AU116" s="126"/>
      <c r="AV116" s="126"/>
      <c r="AW116" s="126"/>
      <c r="AX116" s="126"/>
      <c r="AY116" s="126"/>
      <c r="AZ116" s="126"/>
      <c r="BA116" s="126"/>
      <c r="BB116" s="126"/>
      <c r="BC116" s="126"/>
      <c r="BD116" s="126"/>
      <c r="BE116" s="126"/>
      <c r="BF116" s="126"/>
      <c r="BG116" s="126"/>
      <c r="BH116" s="126"/>
      <c r="BI116" s="126"/>
      <c r="BJ116" s="126"/>
      <c r="BK116" s="126"/>
      <c r="BL116" s="126"/>
      <c r="BM116" s="126"/>
      <c r="BN116" s="126"/>
      <c r="BO116" s="126"/>
      <c r="BP116" s="126"/>
      <c r="BQ116" s="126"/>
      <c r="BR116" s="126"/>
      <c r="BS116" s="126"/>
      <c r="BT116" s="126"/>
      <c r="BU116" s="126"/>
      <c r="BV116" s="126"/>
      <c r="BW116" s="126"/>
      <c r="BX116" s="126"/>
      <c r="BY116" s="126"/>
      <c r="BZ116" s="126"/>
      <c r="CA116" s="126"/>
      <c r="CB116" s="126"/>
      <c r="CC116" s="126"/>
      <c r="CD116" s="126"/>
      <c r="CE116" s="126"/>
      <c r="CF116" s="126"/>
      <c r="CG116" s="126"/>
      <c r="CH116" s="126"/>
      <c r="CI116" s="126"/>
      <c r="CJ116" s="126"/>
      <c r="CK116" s="126"/>
      <c r="CL116" s="126"/>
      <c r="CM116" s="126"/>
      <c r="CN116" s="126"/>
      <c r="CO116" s="126"/>
      <c r="CP116" s="126"/>
      <c r="CQ116" s="126"/>
      <c r="CR116" s="126"/>
      <c r="CS116" s="126"/>
      <c r="CT116" s="126"/>
      <c r="CU116" s="126"/>
    </row>
    <row r="117" spans="1:99" x14ac:dyDescent="0.3">
      <c r="A117" s="103">
        <v>384</v>
      </c>
      <c r="B117" s="373" t="s">
        <v>53</v>
      </c>
      <c r="C117" s="126"/>
      <c r="D117" s="126">
        <v>0</v>
      </c>
      <c r="E117" s="126">
        <v>0</v>
      </c>
      <c r="F117" s="126">
        <v>0</v>
      </c>
      <c r="G117" s="126">
        <v>0</v>
      </c>
      <c r="H117" s="126">
        <v>0</v>
      </c>
      <c r="I117" s="126">
        <v>0</v>
      </c>
      <c r="J117" s="126">
        <v>0</v>
      </c>
      <c r="K117" s="126">
        <v>0</v>
      </c>
      <c r="L117" s="126">
        <v>0</v>
      </c>
      <c r="M117" s="126">
        <v>0</v>
      </c>
      <c r="N117" s="126">
        <v>0</v>
      </c>
      <c r="O117" s="126">
        <v>0</v>
      </c>
      <c r="P117" s="126">
        <v>0</v>
      </c>
      <c r="Q117" s="126">
        <v>0</v>
      </c>
      <c r="R117" s="126">
        <v>0</v>
      </c>
      <c r="S117" s="126"/>
      <c r="T117" s="126"/>
      <c r="U117" s="126"/>
      <c r="V117" s="126"/>
      <c r="W117" s="126"/>
      <c r="X117" s="126"/>
      <c r="Y117" s="126"/>
      <c r="Z117" s="126"/>
      <c r="AA117" s="126"/>
      <c r="AB117" s="126"/>
      <c r="AC117" s="126"/>
      <c r="AD117" s="126"/>
      <c r="AE117" s="126"/>
      <c r="AF117" s="126"/>
      <c r="AG117" s="126"/>
      <c r="AH117" s="126"/>
      <c r="AI117" s="126"/>
      <c r="AJ117" s="126"/>
      <c r="AK117" s="126"/>
      <c r="AL117" s="126"/>
      <c r="AM117" s="126"/>
      <c r="AN117" s="126"/>
      <c r="AO117" s="126"/>
      <c r="AP117" s="126"/>
      <c r="AQ117" s="126"/>
      <c r="AR117" s="126"/>
      <c r="AS117" s="126"/>
      <c r="AT117" s="126"/>
      <c r="AU117" s="126"/>
      <c r="AV117" s="126"/>
      <c r="AW117" s="126"/>
      <c r="AX117" s="126"/>
      <c r="AY117" s="126"/>
      <c r="AZ117" s="126"/>
      <c r="BA117" s="126"/>
      <c r="BB117" s="126"/>
      <c r="BC117" s="126"/>
      <c r="BD117" s="126"/>
      <c r="BE117" s="126"/>
      <c r="BF117" s="126"/>
      <c r="BG117" s="126"/>
      <c r="BH117" s="126"/>
      <c r="BI117" s="126"/>
      <c r="BJ117" s="126"/>
      <c r="BK117" s="126"/>
      <c r="BL117" s="126"/>
      <c r="BM117" s="126"/>
      <c r="BN117" s="126"/>
      <c r="BO117" s="126"/>
      <c r="BP117" s="126"/>
      <c r="BQ117" s="126"/>
      <c r="BR117" s="126"/>
      <c r="BS117" s="126"/>
      <c r="BT117" s="126"/>
      <c r="BU117" s="126"/>
      <c r="BV117" s="126"/>
      <c r="BW117" s="126"/>
      <c r="BX117" s="126"/>
      <c r="BY117" s="126"/>
      <c r="BZ117" s="126"/>
      <c r="CA117" s="126"/>
      <c r="CB117" s="126"/>
      <c r="CC117" s="126"/>
      <c r="CD117" s="126"/>
      <c r="CE117" s="126"/>
      <c r="CF117" s="126"/>
      <c r="CG117" s="126"/>
      <c r="CH117" s="126"/>
      <c r="CI117" s="126"/>
      <c r="CJ117" s="126"/>
      <c r="CK117" s="126"/>
      <c r="CL117" s="126"/>
      <c r="CM117" s="126"/>
      <c r="CN117" s="126"/>
      <c r="CO117" s="126"/>
      <c r="CP117" s="126"/>
      <c r="CQ117" s="126"/>
      <c r="CR117" s="126"/>
      <c r="CS117" s="126"/>
      <c r="CT117" s="126"/>
      <c r="CU117" s="126"/>
    </row>
    <row r="118" spans="1:99" s="418" customFormat="1" x14ac:dyDescent="0.3">
      <c r="A118" s="417">
        <v>385</v>
      </c>
      <c r="B118" s="513" t="s">
        <v>44</v>
      </c>
      <c r="D118" s="418">
        <v>2522183</v>
      </c>
      <c r="E118" s="418">
        <v>1956448</v>
      </c>
      <c r="F118" s="418">
        <v>1665944</v>
      </c>
      <c r="G118" s="418">
        <v>1483845</v>
      </c>
      <c r="H118" s="418">
        <v>1398457</v>
      </c>
      <c r="I118" s="418">
        <v>174995017</v>
      </c>
      <c r="J118" s="418">
        <v>3173312</v>
      </c>
      <c r="K118" s="418">
        <v>281337</v>
      </c>
      <c r="L118" s="418">
        <v>3750927</v>
      </c>
      <c r="M118" s="418">
        <v>2240531</v>
      </c>
      <c r="N118" s="418">
        <v>4919065</v>
      </c>
      <c r="O118" s="418">
        <v>2333592</v>
      </c>
      <c r="P118" s="418">
        <v>965098</v>
      </c>
      <c r="Q118" s="418">
        <v>1225187</v>
      </c>
      <c r="R118" s="418">
        <v>747519</v>
      </c>
    </row>
    <row r="119" spans="1:99" x14ac:dyDescent="0.3">
      <c r="A119" s="103">
        <v>386</v>
      </c>
      <c r="B119" s="373" t="s">
        <v>93</v>
      </c>
      <c r="C119" s="126"/>
      <c r="D119" s="126">
        <v>0</v>
      </c>
      <c r="E119" s="126">
        <v>0</v>
      </c>
      <c r="F119" s="126">
        <v>0</v>
      </c>
      <c r="G119" s="126">
        <v>0</v>
      </c>
      <c r="H119" s="126">
        <v>0</v>
      </c>
      <c r="I119" s="126">
        <v>0</v>
      </c>
      <c r="J119" s="126">
        <v>0</v>
      </c>
      <c r="K119" s="126">
        <v>0</v>
      </c>
      <c r="L119" s="126">
        <v>0</v>
      </c>
      <c r="M119" s="126">
        <v>0</v>
      </c>
      <c r="N119" s="126">
        <v>0</v>
      </c>
      <c r="O119" s="126">
        <v>0</v>
      </c>
      <c r="P119" s="126">
        <v>0</v>
      </c>
      <c r="Q119" s="126">
        <v>0</v>
      </c>
      <c r="R119" s="126">
        <v>0</v>
      </c>
      <c r="S119" s="126"/>
      <c r="T119" s="126"/>
      <c r="U119" s="126"/>
      <c r="V119" s="126"/>
      <c r="W119" s="126"/>
      <c r="X119" s="126"/>
      <c r="Y119" s="126"/>
      <c r="Z119" s="126"/>
      <c r="AA119" s="126"/>
      <c r="AB119" s="126"/>
      <c r="AC119" s="126"/>
      <c r="AD119" s="126"/>
      <c r="AE119" s="126"/>
      <c r="AF119" s="126"/>
      <c r="AG119" s="126"/>
      <c r="AH119" s="126"/>
      <c r="AI119" s="126"/>
      <c r="AJ119" s="126"/>
      <c r="AK119" s="126"/>
      <c r="AL119" s="126"/>
      <c r="AM119" s="126"/>
      <c r="AN119" s="126"/>
      <c r="AO119" s="126"/>
      <c r="AP119" s="126"/>
      <c r="AQ119" s="126"/>
      <c r="AR119" s="126"/>
      <c r="AS119" s="126"/>
      <c r="AT119" s="126"/>
      <c r="AU119" s="126"/>
      <c r="AV119" s="126"/>
      <c r="AW119" s="126"/>
      <c r="AX119" s="126"/>
      <c r="AY119" s="126"/>
      <c r="AZ119" s="126"/>
      <c r="BA119" s="126"/>
      <c r="BB119" s="126"/>
      <c r="BC119" s="126"/>
      <c r="BD119" s="126"/>
      <c r="BE119" s="126"/>
      <c r="BF119" s="126"/>
      <c r="BG119" s="126"/>
      <c r="BH119" s="126"/>
      <c r="BI119" s="126"/>
      <c r="BJ119" s="126"/>
      <c r="BK119" s="126"/>
      <c r="BL119" s="126"/>
      <c r="BM119" s="126"/>
      <c r="BN119" s="126"/>
      <c r="BO119" s="126"/>
      <c r="BP119" s="126"/>
      <c r="BQ119" s="126"/>
      <c r="BR119" s="126"/>
      <c r="BS119" s="126"/>
      <c r="BT119" s="126"/>
      <c r="BU119" s="126"/>
      <c r="BV119" s="126"/>
      <c r="BW119" s="126"/>
      <c r="BX119" s="126"/>
      <c r="BY119" s="126"/>
      <c r="BZ119" s="126"/>
      <c r="CA119" s="126"/>
      <c r="CB119" s="126"/>
      <c r="CC119" s="126"/>
      <c r="CD119" s="126"/>
      <c r="CE119" s="126"/>
      <c r="CF119" s="126"/>
      <c r="CG119" s="126"/>
      <c r="CH119" s="126"/>
      <c r="CI119" s="126"/>
      <c r="CJ119" s="126"/>
      <c r="CK119" s="126"/>
      <c r="CL119" s="126"/>
      <c r="CM119" s="126"/>
      <c r="CN119" s="126"/>
      <c r="CO119" s="126"/>
      <c r="CP119" s="126"/>
      <c r="CQ119" s="126"/>
      <c r="CR119" s="126"/>
      <c r="CS119" s="126"/>
      <c r="CT119" s="126"/>
      <c r="CU119" s="126"/>
    </row>
    <row r="120" spans="1:99" x14ac:dyDescent="0.3">
      <c r="A120" s="103">
        <v>387</v>
      </c>
      <c r="B120" s="373" t="s">
        <v>94</v>
      </c>
      <c r="C120" s="126"/>
      <c r="D120" s="126">
        <v>0</v>
      </c>
      <c r="E120" s="126">
        <v>0</v>
      </c>
      <c r="F120" s="126">
        <v>0</v>
      </c>
      <c r="G120" s="126">
        <v>0</v>
      </c>
      <c r="H120" s="126">
        <v>0</v>
      </c>
      <c r="I120" s="126">
        <v>0</v>
      </c>
      <c r="J120" s="126">
        <v>0</v>
      </c>
      <c r="K120" s="126">
        <v>0</v>
      </c>
      <c r="L120" s="126">
        <v>0</v>
      </c>
      <c r="M120" s="126">
        <v>0</v>
      </c>
      <c r="N120" s="126">
        <v>0</v>
      </c>
      <c r="O120" s="126">
        <v>0</v>
      </c>
      <c r="P120" s="126">
        <v>0</v>
      </c>
      <c r="Q120" s="126">
        <v>0</v>
      </c>
      <c r="R120" s="126">
        <v>0</v>
      </c>
      <c r="S120" s="126"/>
      <c r="T120" s="126"/>
      <c r="U120" s="126"/>
      <c r="V120" s="126"/>
      <c r="W120" s="126"/>
      <c r="X120" s="126"/>
      <c r="Y120" s="126"/>
      <c r="Z120" s="126"/>
      <c r="AA120" s="126"/>
      <c r="AB120" s="126"/>
      <c r="AC120" s="126"/>
      <c r="AD120" s="126"/>
      <c r="AE120" s="126"/>
      <c r="AF120" s="126"/>
      <c r="AG120" s="126"/>
      <c r="AH120" s="126"/>
      <c r="AI120" s="126"/>
      <c r="AJ120" s="126"/>
      <c r="AK120" s="126"/>
      <c r="AL120" s="126"/>
      <c r="AM120" s="126"/>
      <c r="AN120" s="126"/>
      <c r="AO120" s="126"/>
      <c r="AP120" s="126"/>
      <c r="AQ120" s="126"/>
      <c r="AR120" s="126"/>
      <c r="AS120" s="126"/>
      <c r="AT120" s="126"/>
      <c r="AU120" s="126"/>
      <c r="AV120" s="126"/>
      <c r="AW120" s="126"/>
      <c r="AX120" s="126"/>
      <c r="AY120" s="126"/>
      <c r="AZ120" s="126"/>
      <c r="BA120" s="126"/>
      <c r="BB120" s="126"/>
      <c r="BC120" s="126"/>
      <c r="BD120" s="126"/>
      <c r="BE120" s="126"/>
      <c r="BF120" s="126"/>
      <c r="BG120" s="126"/>
      <c r="BH120" s="126"/>
      <c r="BI120" s="126"/>
      <c r="BJ120" s="126"/>
      <c r="BK120" s="126"/>
      <c r="BL120" s="126"/>
      <c r="BM120" s="126"/>
      <c r="BN120" s="126"/>
      <c r="BO120" s="126"/>
      <c r="BP120" s="126"/>
      <c r="BQ120" s="126"/>
      <c r="BR120" s="126"/>
      <c r="BS120" s="126"/>
      <c r="BT120" s="126"/>
      <c r="BU120" s="126"/>
      <c r="BV120" s="126"/>
      <c r="BW120" s="126"/>
      <c r="BX120" s="126"/>
      <c r="BY120" s="126"/>
      <c r="BZ120" s="126"/>
      <c r="CA120" s="126"/>
      <c r="CB120" s="126"/>
      <c r="CC120" s="126"/>
      <c r="CD120" s="126"/>
      <c r="CE120" s="126"/>
      <c r="CF120" s="126"/>
      <c r="CG120" s="126"/>
      <c r="CH120" s="126"/>
      <c r="CI120" s="126"/>
      <c r="CJ120" s="126"/>
      <c r="CK120" s="126"/>
      <c r="CL120" s="126"/>
      <c r="CM120" s="126"/>
      <c r="CN120" s="126"/>
      <c r="CO120" s="126"/>
      <c r="CP120" s="126"/>
      <c r="CQ120" s="126"/>
      <c r="CR120" s="126"/>
      <c r="CS120" s="126"/>
      <c r="CT120" s="126"/>
      <c r="CU120" s="126"/>
    </row>
    <row r="121" spans="1:99" x14ac:dyDescent="0.3">
      <c r="A121" s="103">
        <v>388</v>
      </c>
      <c r="B121" s="373" t="s">
        <v>88</v>
      </c>
      <c r="C121" s="126"/>
      <c r="D121" s="126">
        <v>1296768</v>
      </c>
      <c r="E121" s="126">
        <v>2643719</v>
      </c>
      <c r="F121" s="126">
        <v>899323</v>
      </c>
      <c r="G121" s="126">
        <v>963799</v>
      </c>
      <c r="H121" s="126">
        <v>2291755</v>
      </c>
      <c r="I121" s="126">
        <v>53474139</v>
      </c>
      <c r="J121" s="126">
        <v>2173768</v>
      </c>
      <c r="K121" s="126">
        <v>446036</v>
      </c>
      <c r="L121" s="126">
        <v>3664012</v>
      </c>
      <c r="M121" s="126">
        <v>1153431</v>
      </c>
      <c r="N121" s="126">
        <v>2137928</v>
      </c>
      <c r="O121" s="126">
        <v>2678991</v>
      </c>
      <c r="P121" s="126">
        <v>1258432</v>
      </c>
      <c r="Q121" s="126">
        <v>1293427</v>
      </c>
      <c r="R121" s="126">
        <v>813801</v>
      </c>
      <c r="S121" s="126"/>
      <c r="T121" s="126"/>
      <c r="U121" s="126"/>
      <c r="V121" s="126"/>
      <c r="W121" s="126"/>
      <c r="X121" s="126"/>
      <c r="Y121" s="126"/>
      <c r="Z121" s="126"/>
      <c r="AA121" s="126"/>
      <c r="AB121" s="126"/>
      <c r="AC121" s="126"/>
      <c r="AD121" s="126"/>
      <c r="AE121" s="126"/>
      <c r="AF121" s="126"/>
      <c r="AG121" s="126"/>
      <c r="AH121" s="126"/>
      <c r="AI121" s="126"/>
      <c r="AJ121" s="126"/>
      <c r="AK121" s="126"/>
      <c r="AL121" s="126"/>
      <c r="AM121" s="126"/>
      <c r="AN121" s="126"/>
      <c r="AO121" s="126"/>
      <c r="AP121" s="126"/>
      <c r="AQ121" s="126"/>
      <c r="AR121" s="126"/>
      <c r="AS121" s="126"/>
      <c r="AT121" s="126"/>
      <c r="AU121" s="126"/>
      <c r="AV121" s="126"/>
      <c r="AW121" s="126"/>
      <c r="AX121" s="126"/>
      <c r="AY121" s="126"/>
      <c r="AZ121" s="126"/>
      <c r="BA121" s="126"/>
      <c r="BB121" s="126"/>
      <c r="BC121" s="126"/>
      <c r="BD121" s="126"/>
      <c r="BE121" s="126"/>
      <c r="BF121" s="126"/>
      <c r="BG121" s="126"/>
      <c r="BH121" s="126"/>
      <c r="BI121" s="126"/>
      <c r="BJ121" s="126"/>
      <c r="BK121" s="126"/>
      <c r="BL121" s="126"/>
      <c r="BM121" s="126"/>
      <c r="BN121" s="126"/>
      <c r="BO121" s="126"/>
      <c r="BP121" s="126"/>
      <c r="BQ121" s="126"/>
      <c r="BR121" s="126"/>
      <c r="BS121" s="126"/>
      <c r="BT121" s="126"/>
      <c r="BU121" s="126"/>
      <c r="BV121" s="126"/>
      <c r="BW121" s="126"/>
      <c r="BX121" s="126"/>
      <c r="BY121" s="126"/>
      <c r="BZ121" s="126"/>
      <c r="CA121" s="126"/>
      <c r="CB121" s="126"/>
      <c r="CC121" s="126"/>
      <c r="CD121" s="126"/>
      <c r="CE121" s="126"/>
      <c r="CF121" s="126"/>
      <c r="CG121" s="126"/>
      <c r="CH121" s="126"/>
      <c r="CI121" s="126"/>
      <c r="CJ121" s="126"/>
      <c r="CK121" s="126"/>
      <c r="CL121" s="126"/>
      <c r="CM121" s="126"/>
      <c r="CN121" s="126"/>
      <c r="CO121" s="126"/>
      <c r="CP121" s="126"/>
      <c r="CQ121" s="126"/>
      <c r="CR121" s="126"/>
      <c r="CS121" s="126"/>
      <c r="CT121" s="126"/>
      <c r="CU121" s="126"/>
    </row>
    <row r="122" spans="1:99" x14ac:dyDescent="0.3">
      <c r="A122" s="103">
        <v>389</v>
      </c>
      <c r="B122" s="373" t="s">
        <v>95</v>
      </c>
      <c r="C122" s="126"/>
      <c r="D122" s="126">
        <v>0</v>
      </c>
      <c r="E122" s="126">
        <v>0</v>
      </c>
      <c r="F122" s="126">
        <v>0</v>
      </c>
      <c r="G122" s="126">
        <v>0</v>
      </c>
      <c r="H122" s="126">
        <v>-32903</v>
      </c>
      <c r="I122" s="126">
        <v>0</v>
      </c>
      <c r="J122" s="126">
        <v>-421914</v>
      </c>
      <c r="K122" s="126">
        <v>0</v>
      </c>
      <c r="L122" s="126">
        <v>0</v>
      </c>
      <c r="M122" s="126">
        <v>0</v>
      </c>
      <c r="N122" s="126">
        <v>0</v>
      </c>
      <c r="O122" s="126">
        <v>0</v>
      </c>
      <c r="P122" s="126">
        <v>0</v>
      </c>
      <c r="Q122" s="126">
        <v>0</v>
      </c>
      <c r="R122" s="126">
        <v>0</v>
      </c>
      <c r="S122" s="126"/>
      <c r="T122" s="126"/>
      <c r="U122" s="126"/>
      <c r="V122" s="126"/>
      <c r="W122" s="126"/>
      <c r="X122" s="126"/>
      <c r="Y122" s="126"/>
      <c r="Z122" s="126"/>
      <c r="AA122" s="126"/>
      <c r="AB122" s="126"/>
      <c r="AC122" s="126"/>
      <c r="AD122" s="126"/>
      <c r="AE122" s="126"/>
      <c r="AF122" s="126"/>
      <c r="AG122" s="126"/>
      <c r="AH122" s="126"/>
      <c r="AI122" s="126"/>
      <c r="AJ122" s="126"/>
      <c r="AK122" s="126"/>
      <c r="AL122" s="126"/>
      <c r="AM122" s="126"/>
      <c r="AN122" s="126"/>
      <c r="AO122" s="126"/>
      <c r="AP122" s="126"/>
      <c r="AQ122" s="126"/>
      <c r="AR122" s="126"/>
      <c r="AS122" s="126"/>
      <c r="AT122" s="126"/>
      <c r="AU122" s="126"/>
      <c r="AV122" s="126"/>
      <c r="AW122" s="126"/>
      <c r="AX122" s="126"/>
      <c r="AY122" s="126"/>
      <c r="AZ122" s="126"/>
      <c r="BA122" s="126"/>
      <c r="BB122" s="126"/>
      <c r="BC122" s="126"/>
      <c r="BD122" s="126"/>
      <c r="BE122" s="126"/>
      <c r="BF122" s="126"/>
      <c r="BG122" s="126"/>
      <c r="BH122" s="126"/>
      <c r="BI122" s="126"/>
      <c r="BJ122" s="126"/>
      <c r="BK122" s="126"/>
      <c r="BL122" s="126"/>
      <c r="BM122" s="126"/>
      <c r="BN122" s="126"/>
      <c r="BO122" s="126"/>
      <c r="BP122" s="126"/>
      <c r="BQ122" s="126"/>
      <c r="BR122" s="126"/>
      <c r="BS122" s="126"/>
      <c r="BT122" s="126"/>
      <c r="BU122" s="126"/>
      <c r="BV122" s="126"/>
      <c r="BW122" s="126"/>
      <c r="BX122" s="126"/>
      <c r="BY122" s="126"/>
      <c r="BZ122" s="126"/>
      <c r="CA122" s="126"/>
      <c r="CB122" s="126"/>
      <c r="CC122" s="126"/>
      <c r="CD122" s="126"/>
      <c r="CE122" s="126"/>
      <c r="CF122" s="126"/>
      <c r="CG122" s="126"/>
      <c r="CH122" s="126"/>
      <c r="CI122" s="126"/>
      <c r="CJ122" s="126"/>
      <c r="CK122" s="126"/>
      <c r="CL122" s="126"/>
      <c r="CM122" s="126"/>
      <c r="CN122" s="126"/>
      <c r="CO122" s="126"/>
      <c r="CP122" s="126"/>
      <c r="CQ122" s="126"/>
      <c r="CR122" s="126"/>
      <c r="CS122" s="126"/>
      <c r="CT122" s="126"/>
      <c r="CU122" s="126"/>
    </row>
    <row r="123" spans="1:99" x14ac:dyDescent="0.3">
      <c r="A123" s="103">
        <v>391</v>
      </c>
      <c r="B123" s="373" t="s">
        <v>100</v>
      </c>
      <c r="C123" s="126"/>
      <c r="D123" s="126">
        <v>0</v>
      </c>
      <c r="E123" s="126">
        <v>40061</v>
      </c>
      <c r="F123" s="126">
        <v>11875</v>
      </c>
      <c r="G123" s="126">
        <v>3407</v>
      </c>
      <c r="H123" s="126">
        <v>20745</v>
      </c>
      <c r="I123" s="126">
        <v>2492583</v>
      </c>
      <c r="J123" s="126">
        <v>75211</v>
      </c>
      <c r="K123" s="126">
        <v>13939</v>
      </c>
      <c r="L123" s="126">
        <v>297736</v>
      </c>
      <c r="M123" s="126">
        <v>6959</v>
      </c>
      <c r="N123" s="126">
        <v>44757</v>
      </c>
      <c r="O123" s="126">
        <v>136706</v>
      </c>
      <c r="P123" s="126">
        <v>27035</v>
      </c>
      <c r="Q123" s="126">
        <v>0</v>
      </c>
      <c r="R123" s="126">
        <v>18163</v>
      </c>
      <c r="S123" s="126"/>
      <c r="T123" s="126"/>
      <c r="U123" s="126"/>
      <c r="V123" s="126"/>
      <c r="W123" s="126"/>
      <c r="X123" s="126"/>
      <c r="Y123" s="126"/>
      <c r="Z123" s="126"/>
      <c r="AA123" s="126"/>
      <c r="AB123" s="126"/>
      <c r="AC123" s="126"/>
      <c r="AD123" s="126"/>
      <c r="AE123" s="126"/>
      <c r="AF123" s="126"/>
      <c r="AG123" s="126"/>
      <c r="AH123" s="126"/>
      <c r="AI123" s="126"/>
      <c r="AJ123" s="126"/>
      <c r="AK123" s="126"/>
      <c r="AL123" s="126"/>
      <c r="AM123" s="126"/>
      <c r="AN123" s="126"/>
      <c r="AO123" s="126"/>
      <c r="AP123" s="126"/>
      <c r="AQ123" s="126"/>
      <c r="AR123" s="126"/>
      <c r="AS123" s="126"/>
      <c r="AT123" s="126"/>
      <c r="AU123" s="126"/>
      <c r="AV123" s="126"/>
      <c r="AW123" s="126"/>
      <c r="AX123" s="126"/>
      <c r="AY123" s="126"/>
      <c r="AZ123" s="126"/>
      <c r="BA123" s="126"/>
      <c r="BB123" s="126"/>
      <c r="BC123" s="126"/>
      <c r="BD123" s="126"/>
      <c r="BE123" s="126"/>
      <c r="BF123" s="126"/>
      <c r="BG123" s="126"/>
      <c r="BH123" s="126"/>
      <c r="BI123" s="126"/>
      <c r="BJ123" s="126"/>
      <c r="BK123" s="126"/>
      <c r="BL123" s="126"/>
      <c r="BM123" s="126"/>
      <c r="BN123" s="126"/>
      <c r="BO123" s="126"/>
      <c r="BP123" s="126"/>
      <c r="BQ123" s="126"/>
      <c r="BR123" s="126"/>
      <c r="BS123" s="126"/>
      <c r="BT123" s="126"/>
      <c r="BU123" s="126"/>
      <c r="BV123" s="126"/>
      <c r="BW123" s="126"/>
      <c r="BX123" s="126"/>
      <c r="BY123" s="126"/>
      <c r="BZ123" s="126"/>
      <c r="CA123" s="126"/>
      <c r="CB123" s="126"/>
      <c r="CC123" s="126"/>
      <c r="CD123" s="126"/>
      <c r="CE123" s="126"/>
      <c r="CF123" s="126"/>
      <c r="CG123" s="126"/>
      <c r="CH123" s="126"/>
      <c r="CI123" s="126"/>
      <c r="CJ123" s="126"/>
      <c r="CK123" s="126"/>
      <c r="CL123" s="126"/>
      <c r="CM123" s="126"/>
      <c r="CN123" s="126"/>
      <c r="CO123" s="126"/>
      <c r="CP123" s="126"/>
      <c r="CQ123" s="126"/>
      <c r="CR123" s="126"/>
      <c r="CS123" s="126"/>
      <c r="CT123" s="126"/>
      <c r="CU123" s="126"/>
    </row>
    <row r="124" spans="1:99" x14ac:dyDescent="0.3">
      <c r="A124" s="103">
        <v>500</v>
      </c>
      <c r="B124" s="373" t="s">
        <v>83</v>
      </c>
      <c r="C124" s="126"/>
      <c r="D124" s="126">
        <v>103588</v>
      </c>
      <c r="E124" s="126">
        <v>26457</v>
      </c>
      <c r="F124" s="126">
        <v>1385997</v>
      </c>
      <c r="G124" s="126">
        <v>0</v>
      </c>
      <c r="H124" s="126">
        <v>0</v>
      </c>
      <c r="I124" s="126">
        <v>21782631</v>
      </c>
      <c r="J124" s="126">
        <v>49114</v>
      </c>
      <c r="K124" s="126">
        <v>49617</v>
      </c>
      <c r="L124" s="126">
        <v>0</v>
      </c>
      <c r="M124" s="126">
        <v>1246461</v>
      </c>
      <c r="N124" s="126">
        <v>0</v>
      </c>
      <c r="O124" s="126">
        <v>0</v>
      </c>
      <c r="P124" s="126">
        <v>156889</v>
      </c>
      <c r="Q124" s="126">
        <v>53597</v>
      </c>
      <c r="R124" s="126">
        <v>0</v>
      </c>
      <c r="S124" s="126"/>
      <c r="T124" s="126"/>
      <c r="U124" s="126"/>
      <c r="V124" s="126"/>
      <c r="W124" s="126"/>
      <c r="X124" s="126"/>
      <c r="Y124" s="126"/>
      <c r="Z124" s="126"/>
      <c r="AA124" s="126"/>
      <c r="AB124" s="126"/>
      <c r="AC124" s="126"/>
      <c r="AD124" s="126"/>
      <c r="AE124" s="126"/>
      <c r="AF124" s="126"/>
      <c r="AG124" s="126"/>
      <c r="AH124" s="126"/>
      <c r="AI124" s="126"/>
      <c r="AJ124" s="126"/>
      <c r="AK124" s="126"/>
      <c r="AL124" s="126"/>
      <c r="AM124" s="126"/>
      <c r="AN124" s="126"/>
      <c r="AO124" s="126"/>
      <c r="AP124" s="126"/>
      <c r="AQ124" s="126"/>
      <c r="AR124" s="126"/>
      <c r="AS124" s="126"/>
      <c r="AT124" s="126"/>
      <c r="AU124" s="126"/>
      <c r="AV124" s="126"/>
      <c r="AW124" s="126"/>
      <c r="AX124" s="126"/>
      <c r="AY124" s="126"/>
      <c r="AZ124" s="126"/>
      <c r="BA124" s="126"/>
      <c r="BB124" s="126"/>
      <c r="BC124" s="126"/>
      <c r="BD124" s="126"/>
      <c r="BE124" s="126"/>
      <c r="BF124" s="126"/>
      <c r="BG124" s="126"/>
      <c r="BH124" s="126"/>
      <c r="BI124" s="126"/>
      <c r="BJ124" s="126"/>
      <c r="BK124" s="126"/>
      <c r="BL124" s="126"/>
      <c r="BM124" s="126"/>
      <c r="BN124" s="126"/>
      <c r="BO124" s="126"/>
      <c r="BP124" s="126"/>
      <c r="BQ124" s="126"/>
      <c r="BR124" s="126"/>
      <c r="BS124" s="126"/>
      <c r="BT124" s="126"/>
      <c r="BU124" s="126"/>
      <c r="BV124" s="126"/>
      <c r="BW124" s="126"/>
      <c r="BX124" s="126"/>
      <c r="BY124" s="126"/>
      <c r="BZ124" s="126"/>
      <c r="CA124" s="126"/>
      <c r="CB124" s="126"/>
      <c r="CC124" s="126"/>
      <c r="CD124" s="126"/>
      <c r="CE124" s="126"/>
      <c r="CF124" s="126"/>
      <c r="CG124" s="126"/>
      <c r="CH124" s="126"/>
      <c r="CI124" s="126"/>
      <c r="CJ124" s="126"/>
      <c r="CK124" s="126"/>
      <c r="CL124" s="126"/>
      <c r="CM124" s="126"/>
      <c r="CN124" s="126"/>
      <c r="CO124" s="126"/>
      <c r="CP124" s="126"/>
      <c r="CQ124" s="126"/>
      <c r="CR124" s="126"/>
      <c r="CS124" s="126"/>
      <c r="CT124" s="126"/>
      <c r="CU124" s="126"/>
    </row>
    <row r="125" spans="1:99" x14ac:dyDescent="0.3">
      <c r="A125" s="103">
        <v>502</v>
      </c>
      <c r="B125" s="373" t="s">
        <v>85</v>
      </c>
      <c r="C125" s="126"/>
      <c r="D125" s="126">
        <v>0</v>
      </c>
      <c r="E125" s="126">
        <v>0</v>
      </c>
      <c r="F125" s="126">
        <v>0</v>
      </c>
      <c r="G125" s="126">
        <v>0</v>
      </c>
      <c r="H125" s="126">
        <v>0</v>
      </c>
      <c r="I125" s="126">
        <v>0</v>
      </c>
      <c r="J125" s="126">
        <v>0</v>
      </c>
      <c r="K125" s="126">
        <v>0</v>
      </c>
      <c r="L125" s="126">
        <v>0</v>
      </c>
      <c r="M125" s="126">
        <v>0</v>
      </c>
      <c r="N125" s="126">
        <v>0</v>
      </c>
      <c r="O125" s="126">
        <v>0</v>
      </c>
      <c r="P125" s="126">
        <v>0</v>
      </c>
      <c r="Q125" s="126">
        <v>0</v>
      </c>
      <c r="R125" s="126">
        <v>0</v>
      </c>
      <c r="S125" s="126"/>
      <c r="T125" s="126"/>
      <c r="U125" s="126"/>
      <c r="V125" s="126"/>
      <c r="W125" s="126"/>
      <c r="X125" s="126"/>
      <c r="Y125" s="126"/>
      <c r="Z125" s="126"/>
      <c r="AA125" s="126"/>
      <c r="AB125" s="126"/>
      <c r="AC125" s="126"/>
      <c r="AD125" s="126"/>
      <c r="AE125" s="126"/>
      <c r="AF125" s="126"/>
      <c r="AG125" s="126"/>
      <c r="AH125" s="126"/>
      <c r="AI125" s="126"/>
      <c r="AJ125" s="126"/>
      <c r="AK125" s="126"/>
      <c r="AL125" s="126"/>
      <c r="AM125" s="126"/>
      <c r="AN125" s="126"/>
      <c r="AO125" s="126"/>
      <c r="AP125" s="126"/>
      <c r="AQ125" s="126"/>
      <c r="AR125" s="126"/>
      <c r="AS125" s="126"/>
      <c r="AT125" s="126"/>
      <c r="AU125" s="126"/>
      <c r="AV125" s="126"/>
      <c r="AW125" s="126"/>
      <c r="AX125" s="126"/>
      <c r="AY125" s="126"/>
      <c r="AZ125" s="126"/>
      <c r="BA125" s="126"/>
      <c r="BB125" s="126"/>
      <c r="BC125" s="126"/>
      <c r="BD125" s="126"/>
      <c r="BE125" s="126"/>
      <c r="BF125" s="126"/>
      <c r="BG125" s="126"/>
      <c r="BH125" s="126"/>
      <c r="BI125" s="126"/>
      <c r="BJ125" s="126"/>
      <c r="BK125" s="126"/>
      <c r="BL125" s="126"/>
      <c r="BM125" s="126"/>
      <c r="BN125" s="126"/>
      <c r="BO125" s="126"/>
      <c r="BP125" s="126"/>
      <c r="BQ125" s="126"/>
      <c r="BR125" s="126"/>
      <c r="BS125" s="126"/>
      <c r="BT125" s="126"/>
      <c r="BU125" s="126"/>
      <c r="BV125" s="126"/>
      <c r="BW125" s="126"/>
      <c r="BX125" s="126"/>
      <c r="BY125" s="126"/>
      <c r="BZ125" s="126"/>
      <c r="CA125" s="126"/>
      <c r="CB125" s="126"/>
      <c r="CC125" s="126"/>
      <c r="CD125" s="126"/>
      <c r="CE125" s="126"/>
      <c r="CF125" s="126"/>
      <c r="CG125" s="126"/>
      <c r="CH125" s="126"/>
      <c r="CI125" s="126"/>
      <c r="CJ125" s="126"/>
      <c r="CK125" s="126"/>
      <c r="CL125" s="126"/>
      <c r="CM125" s="126"/>
      <c r="CN125" s="126"/>
      <c r="CO125" s="126"/>
      <c r="CP125" s="126"/>
      <c r="CQ125" s="126"/>
      <c r="CR125" s="126"/>
      <c r="CS125" s="126"/>
      <c r="CT125" s="126"/>
      <c r="CU125" s="126"/>
    </row>
    <row r="126" spans="1:99" x14ac:dyDescent="0.3">
      <c r="A126" s="103">
        <v>503</v>
      </c>
      <c r="B126" s="373" t="s">
        <v>86</v>
      </c>
      <c r="C126" s="126"/>
      <c r="D126" s="126">
        <v>0</v>
      </c>
      <c r="E126" s="126">
        <v>0</v>
      </c>
      <c r="F126" s="126">
        <v>0</v>
      </c>
      <c r="G126" s="126">
        <v>0</v>
      </c>
      <c r="H126" s="126">
        <v>0</v>
      </c>
      <c r="I126" s="126">
        <v>0</v>
      </c>
      <c r="J126" s="126">
        <v>0</v>
      </c>
      <c r="K126" s="126">
        <v>0</v>
      </c>
      <c r="L126" s="126">
        <v>0</v>
      </c>
      <c r="M126" s="126">
        <v>0</v>
      </c>
      <c r="N126" s="126">
        <v>0</v>
      </c>
      <c r="O126" s="126">
        <v>0</v>
      </c>
      <c r="P126" s="126">
        <v>0</v>
      </c>
      <c r="Q126" s="126">
        <v>0</v>
      </c>
      <c r="R126" s="126">
        <v>0</v>
      </c>
      <c r="S126" s="126"/>
      <c r="T126" s="126"/>
      <c r="U126" s="126"/>
      <c r="V126" s="126"/>
      <c r="W126" s="126"/>
      <c r="X126" s="126"/>
      <c r="Y126" s="126"/>
      <c r="Z126" s="126"/>
      <c r="AA126" s="126"/>
      <c r="AB126" s="126"/>
      <c r="AC126" s="126"/>
      <c r="AD126" s="126"/>
      <c r="AE126" s="126"/>
      <c r="AF126" s="126"/>
      <c r="AG126" s="126"/>
      <c r="AH126" s="126"/>
      <c r="AI126" s="126"/>
      <c r="AJ126" s="126"/>
      <c r="AK126" s="126"/>
      <c r="AL126" s="126"/>
      <c r="AM126" s="126"/>
      <c r="AN126" s="126"/>
      <c r="AO126" s="126"/>
      <c r="AP126" s="126"/>
      <c r="AQ126" s="126"/>
      <c r="AR126" s="126"/>
      <c r="AS126" s="126"/>
      <c r="AT126" s="126"/>
      <c r="AU126" s="126"/>
      <c r="AV126" s="126"/>
      <c r="AW126" s="126"/>
      <c r="AX126" s="126"/>
      <c r="AY126" s="126"/>
      <c r="AZ126" s="126"/>
      <c r="BA126" s="126"/>
      <c r="BB126" s="126"/>
      <c r="BC126" s="126"/>
      <c r="BD126" s="126"/>
      <c r="BE126" s="126"/>
      <c r="BF126" s="126"/>
      <c r="BG126" s="126"/>
      <c r="BH126" s="126"/>
      <c r="BI126" s="126"/>
      <c r="BJ126" s="126"/>
      <c r="BK126" s="126"/>
      <c r="BL126" s="126"/>
      <c r="BM126" s="126"/>
      <c r="BN126" s="126"/>
      <c r="BO126" s="126"/>
      <c r="BP126" s="126"/>
      <c r="BQ126" s="126"/>
      <c r="BR126" s="126"/>
      <c r="BS126" s="126"/>
      <c r="BT126" s="126"/>
      <c r="BU126" s="126"/>
      <c r="BV126" s="126"/>
      <c r="BW126" s="126"/>
      <c r="BX126" s="126"/>
      <c r="BY126" s="126"/>
      <c r="BZ126" s="126"/>
      <c r="CA126" s="126"/>
      <c r="CB126" s="126"/>
      <c r="CC126" s="126"/>
      <c r="CD126" s="126"/>
      <c r="CE126" s="126"/>
      <c r="CF126" s="126"/>
      <c r="CG126" s="126"/>
      <c r="CH126" s="126"/>
      <c r="CI126" s="126"/>
      <c r="CJ126" s="126"/>
      <c r="CK126" s="126"/>
      <c r="CL126" s="126"/>
      <c r="CM126" s="126"/>
      <c r="CN126" s="126"/>
      <c r="CO126" s="126"/>
      <c r="CP126" s="126"/>
      <c r="CQ126" s="126"/>
      <c r="CR126" s="126"/>
      <c r="CS126" s="126"/>
      <c r="CT126" s="126"/>
      <c r="CU126" s="126"/>
    </row>
    <row r="127" spans="1:99" x14ac:dyDescent="0.3">
      <c r="A127" s="103">
        <v>504</v>
      </c>
      <c r="B127" s="373" t="s">
        <v>90</v>
      </c>
      <c r="C127" s="126"/>
      <c r="D127" s="126">
        <v>60921</v>
      </c>
      <c r="E127" s="126">
        <v>378293</v>
      </c>
      <c r="F127" s="126">
        <v>848670</v>
      </c>
      <c r="G127" s="126">
        <v>801525</v>
      </c>
      <c r="H127" s="126">
        <v>40751</v>
      </c>
      <c r="I127" s="126">
        <v>1577113</v>
      </c>
      <c r="J127" s="126">
        <v>2371664</v>
      </c>
      <c r="K127" s="126">
        <v>406709</v>
      </c>
      <c r="L127" s="126">
        <v>587016</v>
      </c>
      <c r="M127" s="126">
        <v>62057</v>
      </c>
      <c r="N127" s="126">
        <v>1717791</v>
      </c>
      <c r="O127" s="126">
        <v>2375210</v>
      </c>
      <c r="P127" s="126">
        <v>1161086</v>
      </c>
      <c r="Q127" s="126">
        <v>1474064</v>
      </c>
      <c r="R127" s="126">
        <v>74855</v>
      </c>
      <c r="S127" s="126"/>
      <c r="T127" s="126"/>
      <c r="U127" s="126"/>
      <c r="V127" s="126"/>
      <c r="W127" s="126"/>
      <c r="X127" s="126"/>
      <c r="Y127" s="126"/>
      <c r="Z127" s="126"/>
      <c r="AA127" s="126"/>
      <c r="AB127" s="126"/>
      <c r="AC127" s="126"/>
      <c r="AD127" s="126"/>
      <c r="AE127" s="126"/>
      <c r="AF127" s="126"/>
      <c r="AG127" s="126"/>
      <c r="AH127" s="126"/>
      <c r="AI127" s="126"/>
      <c r="AJ127" s="126"/>
      <c r="AK127" s="126"/>
      <c r="AL127" s="126"/>
      <c r="AM127" s="126"/>
      <c r="AN127" s="126"/>
      <c r="AO127" s="126"/>
      <c r="AP127" s="126"/>
      <c r="AQ127" s="126"/>
      <c r="AR127" s="126"/>
      <c r="AS127" s="126"/>
      <c r="AT127" s="126"/>
      <c r="AU127" s="126"/>
      <c r="AV127" s="126"/>
      <c r="AW127" s="126"/>
      <c r="AX127" s="126"/>
      <c r="AY127" s="126"/>
      <c r="AZ127" s="126"/>
      <c r="BA127" s="126"/>
      <c r="BB127" s="126"/>
      <c r="BC127" s="126"/>
      <c r="BD127" s="126"/>
      <c r="BE127" s="126"/>
      <c r="BF127" s="126"/>
      <c r="BG127" s="126"/>
      <c r="BH127" s="126"/>
      <c r="BI127" s="126"/>
      <c r="BJ127" s="126"/>
      <c r="BK127" s="126"/>
      <c r="BL127" s="126"/>
      <c r="BM127" s="126"/>
      <c r="BN127" s="126"/>
      <c r="BO127" s="126"/>
      <c r="BP127" s="126"/>
      <c r="BQ127" s="126"/>
      <c r="BR127" s="126"/>
      <c r="BS127" s="126"/>
      <c r="BT127" s="126"/>
      <c r="BU127" s="126"/>
      <c r="BV127" s="126"/>
      <c r="BW127" s="126"/>
      <c r="BX127" s="126"/>
      <c r="BY127" s="126"/>
      <c r="BZ127" s="126"/>
      <c r="CA127" s="126"/>
      <c r="CB127" s="126"/>
      <c r="CC127" s="126"/>
      <c r="CD127" s="126"/>
      <c r="CE127" s="126"/>
      <c r="CF127" s="126"/>
      <c r="CG127" s="126"/>
      <c r="CH127" s="126"/>
      <c r="CI127" s="126"/>
      <c r="CJ127" s="126"/>
      <c r="CK127" s="126"/>
      <c r="CL127" s="126"/>
      <c r="CM127" s="126"/>
      <c r="CN127" s="126"/>
      <c r="CO127" s="126"/>
      <c r="CP127" s="126"/>
      <c r="CQ127" s="126"/>
      <c r="CR127" s="126"/>
      <c r="CS127" s="126"/>
      <c r="CT127" s="126"/>
      <c r="CU127" s="126"/>
    </row>
    <row r="128" spans="1:99" x14ac:dyDescent="0.3">
      <c r="A128" s="103">
        <v>505</v>
      </c>
      <c r="B128" s="373" t="s">
        <v>91</v>
      </c>
      <c r="C128" s="126"/>
      <c r="D128" s="126">
        <v>0</v>
      </c>
      <c r="E128" s="126">
        <v>43672</v>
      </c>
      <c r="F128" s="126">
        <v>0</v>
      </c>
      <c r="G128" s="126">
        <v>0</v>
      </c>
      <c r="H128" s="126">
        <v>0</v>
      </c>
      <c r="I128" s="126">
        <v>0</v>
      </c>
      <c r="J128" s="126">
        <v>0</v>
      </c>
      <c r="K128" s="126">
        <v>0</v>
      </c>
      <c r="L128" s="126">
        <v>24465</v>
      </c>
      <c r="M128" s="126">
        <v>0</v>
      </c>
      <c r="N128" s="126">
        <v>0</v>
      </c>
      <c r="O128" s="126">
        <v>0</v>
      </c>
      <c r="P128" s="126">
        <v>0</v>
      </c>
      <c r="Q128" s="126">
        <v>0</v>
      </c>
      <c r="R128" s="126">
        <v>0</v>
      </c>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6"/>
      <c r="AY128" s="126"/>
      <c r="AZ128" s="126"/>
      <c r="BA128" s="126"/>
      <c r="BB128" s="126"/>
      <c r="BC128" s="126"/>
      <c r="BD128" s="126"/>
      <c r="BE128" s="126"/>
      <c r="BF128" s="126"/>
      <c r="BG128" s="126"/>
      <c r="BH128" s="126"/>
      <c r="BI128" s="126"/>
      <c r="BJ128" s="126"/>
      <c r="BK128" s="126"/>
      <c r="BL128" s="126"/>
      <c r="BM128" s="126"/>
      <c r="BN128" s="126"/>
      <c r="BO128" s="126"/>
      <c r="BP128" s="126"/>
      <c r="BQ128" s="126"/>
      <c r="BR128" s="126"/>
      <c r="BS128" s="126"/>
      <c r="BT128" s="126"/>
      <c r="BU128" s="126"/>
      <c r="BV128" s="126"/>
      <c r="BW128" s="126"/>
      <c r="BX128" s="126"/>
      <c r="BY128" s="126"/>
      <c r="BZ128" s="126"/>
      <c r="CA128" s="126"/>
      <c r="CB128" s="126"/>
      <c r="CC128" s="126"/>
      <c r="CD128" s="126"/>
      <c r="CE128" s="126"/>
      <c r="CF128" s="126"/>
      <c r="CG128" s="126"/>
      <c r="CH128" s="126"/>
      <c r="CI128" s="126"/>
      <c r="CJ128" s="126"/>
      <c r="CK128" s="126"/>
      <c r="CL128" s="126"/>
      <c r="CM128" s="126"/>
      <c r="CN128" s="126"/>
      <c r="CO128" s="126"/>
      <c r="CP128" s="126"/>
      <c r="CQ128" s="126"/>
      <c r="CR128" s="126"/>
      <c r="CS128" s="126"/>
      <c r="CT128" s="126"/>
      <c r="CU128" s="126"/>
    </row>
    <row r="129" spans="1:99" x14ac:dyDescent="0.3">
      <c r="A129" s="103">
        <v>506</v>
      </c>
      <c r="B129" s="373" t="s">
        <v>97</v>
      </c>
      <c r="C129" s="126"/>
      <c r="D129" s="126">
        <v>1770485</v>
      </c>
      <c r="E129" s="126">
        <v>1084117</v>
      </c>
      <c r="F129" s="126">
        <v>136425</v>
      </c>
      <c r="G129" s="126">
        <v>735399</v>
      </c>
      <c r="H129" s="126">
        <v>1027874</v>
      </c>
      <c r="I129" s="126">
        <v>11238076</v>
      </c>
      <c r="J129" s="126">
        <v>1617815</v>
      </c>
      <c r="K129" s="126">
        <v>99402</v>
      </c>
      <c r="L129" s="126">
        <v>2003479</v>
      </c>
      <c r="M129" s="126">
        <v>126924</v>
      </c>
      <c r="N129" s="126">
        <v>1548054</v>
      </c>
      <c r="O129" s="126">
        <v>1173696</v>
      </c>
      <c r="P129" s="126">
        <v>363081</v>
      </c>
      <c r="Q129" s="126">
        <v>732587</v>
      </c>
      <c r="R129" s="126">
        <v>364615</v>
      </c>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6"/>
      <c r="AY129" s="126"/>
      <c r="AZ129" s="126"/>
      <c r="BA129" s="126"/>
      <c r="BB129" s="126"/>
      <c r="BC129" s="126"/>
      <c r="BD129" s="126"/>
      <c r="BE129" s="126"/>
      <c r="BF129" s="126"/>
      <c r="BG129" s="126"/>
      <c r="BH129" s="126"/>
      <c r="BI129" s="126"/>
      <c r="BJ129" s="126"/>
      <c r="BK129" s="126"/>
      <c r="BL129" s="126"/>
      <c r="BM129" s="126"/>
      <c r="BN129" s="126"/>
      <c r="BO129" s="126"/>
      <c r="BP129" s="126"/>
      <c r="BQ129" s="126"/>
      <c r="BR129" s="126"/>
      <c r="BS129" s="126"/>
      <c r="BT129" s="126"/>
      <c r="BU129" s="126"/>
      <c r="BV129" s="126"/>
      <c r="BW129" s="126"/>
      <c r="BX129" s="126"/>
      <c r="BY129" s="126"/>
      <c r="BZ129" s="126"/>
      <c r="CA129" s="126"/>
      <c r="CB129" s="126"/>
      <c r="CC129" s="126"/>
      <c r="CD129" s="126"/>
      <c r="CE129" s="126"/>
      <c r="CF129" s="126"/>
      <c r="CG129" s="126"/>
      <c r="CH129" s="126"/>
      <c r="CI129" s="126"/>
      <c r="CJ129" s="126"/>
      <c r="CK129" s="126"/>
      <c r="CL129" s="126"/>
      <c r="CM129" s="126"/>
      <c r="CN129" s="126"/>
      <c r="CO129" s="126"/>
      <c r="CP129" s="126"/>
      <c r="CQ129" s="126"/>
      <c r="CR129" s="126"/>
      <c r="CS129" s="126"/>
      <c r="CT129" s="126"/>
      <c r="CU129" s="126"/>
    </row>
    <row r="130" spans="1:99" x14ac:dyDescent="0.3">
      <c r="A130" s="103">
        <v>507</v>
      </c>
      <c r="B130" s="373" t="s">
        <v>432</v>
      </c>
      <c r="C130" s="126"/>
      <c r="D130" s="126">
        <v>0</v>
      </c>
      <c r="E130" s="126">
        <v>0</v>
      </c>
      <c r="F130" s="126">
        <v>0</v>
      </c>
      <c r="G130" s="126">
        <v>0</v>
      </c>
      <c r="H130" s="126">
        <v>0</v>
      </c>
      <c r="I130" s="126">
        <v>0</v>
      </c>
      <c r="J130" s="126">
        <v>0</v>
      </c>
      <c r="K130" s="126">
        <v>0</v>
      </c>
      <c r="L130" s="126">
        <v>49831</v>
      </c>
      <c r="M130" s="126">
        <v>0</v>
      </c>
      <c r="N130" s="126">
        <v>0</v>
      </c>
      <c r="O130" s="126">
        <v>0</v>
      </c>
      <c r="P130" s="126">
        <v>0</v>
      </c>
      <c r="Q130" s="126">
        <v>0</v>
      </c>
      <c r="R130" s="126">
        <v>0</v>
      </c>
      <c r="S130" s="126"/>
      <c r="T130" s="126"/>
      <c r="U130" s="126"/>
      <c r="V130" s="126"/>
      <c r="W130" s="126"/>
      <c r="X130" s="126"/>
      <c r="Y130" s="126"/>
      <c r="Z130" s="126"/>
      <c r="AA130" s="126"/>
      <c r="AB130" s="126"/>
      <c r="AC130" s="126"/>
      <c r="AD130" s="126"/>
      <c r="AE130" s="126"/>
      <c r="AF130" s="126"/>
      <c r="AG130" s="126"/>
      <c r="AH130" s="126"/>
      <c r="AI130" s="126"/>
      <c r="AJ130" s="126"/>
      <c r="AK130" s="126"/>
      <c r="AL130" s="126"/>
      <c r="AM130" s="126"/>
      <c r="AN130" s="126"/>
      <c r="AO130" s="126"/>
      <c r="AP130" s="126"/>
      <c r="AQ130" s="126"/>
      <c r="AR130" s="126"/>
      <c r="AS130" s="126"/>
      <c r="AT130" s="126"/>
      <c r="AU130" s="126"/>
      <c r="AV130" s="126"/>
      <c r="AW130" s="126"/>
      <c r="AX130" s="126"/>
      <c r="AY130" s="126"/>
      <c r="AZ130" s="126"/>
      <c r="BA130" s="126"/>
      <c r="BB130" s="126"/>
      <c r="BC130" s="126"/>
      <c r="BD130" s="126"/>
      <c r="BE130" s="126"/>
      <c r="BF130" s="126"/>
      <c r="BG130" s="126"/>
      <c r="BH130" s="126"/>
      <c r="BI130" s="126"/>
      <c r="BJ130" s="126"/>
      <c r="BK130" s="126"/>
      <c r="BL130" s="126"/>
      <c r="BM130" s="126"/>
      <c r="BN130" s="126"/>
      <c r="BO130" s="126"/>
      <c r="BP130" s="126"/>
      <c r="BQ130" s="126"/>
      <c r="BR130" s="126"/>
      <c r="BS130" s="126"/>
      <c r="BT130" s="126"/>
      <c r="BU130" s="126"/>
      <c r="BV130" s="126"/>
      <c r="BW130" s="126"/>
      <c r="BX130" s="126"/>
      <c r="BY130" s="126"/>
      <c r="BZ130" s="126"/>
      <c r="CA130" s="126"/>
      <c r="CB130" s="126"/>
      <c r="CC130" s="126"/>
      <c r="CD130" s="126"/>
      <c r="CE130" s="126"/>
      <c r="CF130" s="126"/>
      <c r="CG130" s="126"/>
      <c r="CH130" s="126"/>
      <c r="CI130" s="126"/>
      <c r="CJ130" s="126"/>
      <c r="CK130" s="126"/>
      <c r="CL130" s="126"/>
      <c r="CM130" s="126"/>
      <c r="CN130" s="126"/>
      <c r="CO130" s="126"/>
      <c r="CP130" s="126"/>
      <c r="CQ130" s="126"/>
      <c r="CR130" s="126"/>
      <c r="CS130" s="126"/>
      <c r="CT130" s="126"/>
      <c r="CU130" s="126"/>
    </row>
    <row r="131" spans="1:99" x14ac:dyDescent="0.3">
      <c r="A131" s="103">
        <v>508</v>
      </c>
      <c r="B131" s="373" t="s">
        <v>112</v>
      </c>
      <c r="C131" s="126"/>
      <c r="D131" s="126">
        <v>0</v>
      </c>
      <c r="E131" s="126">
        <v>0</v>
      </c>
      <c r="F131" s="126">
        <v>0</v>
      </c>
      <c r="G131" s="126">
        <v>0</v>
      </c>
      <c r="H131" s="126">
        <v>0</v>
      </c>
      <c r="I131" s="126">
        <v>0</v>
      </c>
      <c r="J131" s="126">
        <v>0</v>
      </c>
      <c r="K131" s="126">
        <v>0</v>
      </c>
      <c r="L131" s="126">
        <v>0</v>
      </c>
      <c r="M131" s="126">
        <v>0</v>
      </c>
      <c r="N131" s="126">
        <v>0</v>
      </c>
      <c r="O131" s="126">
        <v>0</v>
      </c>
      <c r="P131" s="126">
        <v>0</v>
      </c>
      <c r="Q131" s="126">
        <v>0</v>
      </c>
      <c r="R131" s="126">
        <v>0</v>
      </c>
      <c r="S131" s="126"/>
      <c r="T131" s="126"/>
      <c r="U131" s="126"/>
      <c r="V131" s="126"/>
      <c r="W131" s="126"/>
      <c r="X131" s="126"/>
      <c r="Y131" s="126"/>
      <c r="Z131" s="126"/>
      <c r="AA131" s="126"/>
      <c r="AB131" s="126"/>
      <c r="AC131" s="126"/>
      <c r="AD131" s="126"/>
      <c r="AE131" s="126"/>
      <c r="AF131" s="126"/>
      <c r="AG131" s="126"/>
      <c r="AH131" s="126"/>
      <c r="AI131" s="126"/>
      <c r="AJ131" s="126"/>
      <c r="AK131" s="126"/>
      <c r="AL131" s="126"/>
      <c r="AM131" s="126"/>
      <c r="AN131" s="126"/>
      <c r="AO131" s="126"/>
      <c r="AP131" s="126"/>
      <c r="AQ131" s="126"/>
      <c r="AR131" s="126"/>
      <c r="AS131" s="126"/>
      <c r="AT131" s="126"/>
      <c r="AU131" s="126"/>
      <c r="AV131" s="126"/>
      <c r="AW131" s="126"/>
      <c r="AX131" s="126"/>
      <c r="AY131" s="126"/>
      <c r="AZ131" s="126"/>
      <c r="BA131" s="126"/>
      <c r="BB131" s="126"/>
      <c r="BC131" s="126"/>
      <c r="BD131" s="126"/>
      <c r="BE131" s="126"/>
      <c r="BF131" s="126"/>
      <c r="BG131" s="126"/>
      <c r="BH131" s="126"/>
      <c r="BI131" s="126"/>
      <c r="BJ131" s="126"/>
      <c r="BK131" s="126"/>
      <c r="BL131" s="126"/>
      <c r="BM131" s="126"/>
      <c r="BN131" s="126"/>
      <c r="BO131" s="126"/>
      <c r="BP131" s="126"/>
      <c r="BQ131" s="126"/>
      <c r="BR131" s="126"/>
      <c r="BS131" s="126"/>
      <c r="BT131" s="126"/>
      <c r="BU131" s="126"/>
      <c r="BV131" s="126"/>
      <c r="BW131" s="126"/>
      <c r="BX131" s="126"/>
      <c r="BY131" s="126"/>
      <c r="BZ131" s="126"/>
      <c r="CA131" s="126"/>
      <c r="CB131" s="126"/>
      <c r="CC131" s="126"/>
      <c r="CD131" s="126"/>
      <c r="CE131" s="126"/>
      <c r="CF131" s="126"/>
      <c r="CG131" s="126"/>
      <c r="CH131" s="126"/>
      <c r="CI131" s="126"/>
      <c r="CJ131" s="126"/>
      <c r="CK131" s="126"/>
      <c r="CL131" s="126"/>
      <c r="CM131" s="126"/>
      <c r="CN131" s="126"/>
      <c r="CO131" s="126"/>
      <c r="CP131" s="126"/>
      <c r="CQ131" s="126"/>
      <c r="CR131" s="126"/>
      <c r="CS131" s="126"/>
      <c r="CT131" s="126"/>
      <c r="CU131" s="126"/>
    </row>
    <row r="132" spans="1:99" x14ac:dyDescent="0.3">
      <c r="A132" s="103">
        <v>509</v>
      </c>
      <c r="B132" s="373" t="s">
        <v>113</v>
      </c>
      <c r="C132" s="126"/>
      <c r="D132" s="126">
        <v>0</v>
      </c>
      <c r="E132" s="126">
        <v>0</v>
      </c>
      <c r="F132" s="126">
        <v>0</v>
      </c>
      <c r="G132" s="126">
        <v>0</v>
      </c>
      <c r="H132" s="126">
        <v>0</v>
      </c>
      <c r="I132" s="126">
        <v>0</v>
      </c>
      <c r="J132" s="126">
        <v>0</v>
      </c>
      <c r="K132" s="126">
        <v>0</v>
      </c>
      <c r="L132" s="126">
        <v>0</v>
      </c>
      <c r="M132" s="126">
        <v>0</v>
      </c>
      <c r="N132" s="126">
        <v>0</v>
      </c>
      <c r="O132" s="126">
        <v>0</v>
      </c>
      <c r="P132" s="126">
        <v>0</v>
      </c>
      <c r="Q132" s="126">
        <v>0</v>
      </c>
      <c r="R132" s="126">
        <v>0</v>
      </c>
      <c r="S132" s="126"/>
      <c r="T132" s="126"/>
      <c r="U132" s="126"/>
      <c r="V132" s="126"/>
      <c r="W132" s="126"/>
      <c r="X132" s="126"/>
      <c r="Y132" s="126"/>
      <c r="Z132" s="126"/>
      <c r="AA132" s="126"/>
      <c r="AB132" s="126"/>
      <c r="AC132" s="126"/>
      <c r="AD132" s="126"/>
      <c r="AE132" s="126"/>
      <c r="AF132" s="126"/>
      <c r="AG132" s="126"/>
      <c r="AH132" s="126"/>
      <c r="AI132" s="126"/>
      <c r="AJ132" s="126"/>
      <c r="AK132" s="126"/>
      <c r="AL132" s="126"/>
      <c r="AM132" s="126"/>
      <c r="AN132" s="126"/>
      <c r="AO132" s="126"/>
      <c r="AP132" s="126"/>
      <c r="AQ132" s="126"/>
      <c r="AR132" s="126"/>
      <c r="AS132" s="126"/>
      <c r="AT132" s="126"/>
      <c r="AU132" s="126"/>
      <c r="AV132" s="126"/>
      <c r="AW132" s="126"/>
      <c r="AX132" s="126"/>
      <c r="AY132" s="126"/>
      <c r="AZ132" s="126"/>
      <c r="BA132" s="126"/>
      <c r="BB132" s="126"/>
      <c r="BC132" s="126"/>
      <c r="BD132" s="126"/>
      <c r="BE132" s="126"/>
      <c r="BF132" s="126"/>
      <c r="BG132" s="126"/>
      <c r="BH132" s="126"/>
      <c r="BI132" s="126"/>
      <c r="BJ132" s="126"/>
      <c r="BK132" s="126"/>
      <c r="BL132" s="126"/>
      <c r="BM132" s="126"/>
      <c r="BN132" s="126"/>
      <c r="BO132" s="126"/>
      <c r="BP132" s="126"/>
      <c r="BQ132" s="126"/>
      <c r="BR132" s="126"/>
      <c r="BS132" s="126"/>
      <c r="BT132" s="126"/>
      <c r="BU132" s="126"/>
      <c r="BV132" s="126"/>
      <c r="BW132" s="126"/>
      <c r="BX132" s="126"/>
      <c r="BY132" s="126"/>
      <c r="BZ132" s="126"/>
      <c r="CA132" s="126"/>
      <c r="CB132" s="126"/>
      <c r="CC132" s="126"/>
      <c r="CD132" s="126"/>
      <c r="CE132" s="126"/>
      <c r="CF132" s="126"/>
      <c r="CG132" s="126"/>
      <c r="CH132" s="126"/>
      <c r="CI132" s="126"/>
      <c r="CJ132" s="126"/>
      <c r="CK132" s="126"/>
      <c r="CL132" s="126"/>
      <c r="CM132" s="126"/>
      <c r="CN132" s="126"/>
      <c r="CO132" s="126"/>
      <c r="CP132" s="126"/>
      <c r="CQ132" s="126"/>
      <c r="CR132" s="126"/>
      <c r="CS132" s="126"/>
      <c r="CT132" s="126"/>
      <c r="CU132" s="126"/>
    </row>
    <row r="133" spans="1:99" x14ac:dyDescent="0.3">
      <c r="A133" s="103">
        <v>510</v>
      </c>
      <c r="B133" s="373" t="s">
        <v>118</v>
      </c>
      <c r="C133" s="126"/>
      <c r="D133" s="126">
        <v>0</v>
      </c>
      <c r="E133" s="126">
        <v>0</v>
      </c>
      <c r="F133" s="126">
        <v>0</v>
      </c>
      <c r="G133" s="126">
        <v>0</v>
      </c>
      <c r="H133" s="126">
        <v>0</v>
      </c>
      <c r="I133" s="126">
        <v>0</v>
      </c>
      <c r="J133" s="126">
        <v>0</v>
      </c>
      <c r="K133" s="126">
        <v>0</v>
      </c>
      <c r="L133" s="126">
        <v>0</v>
      </c>
      <c r="M133" s="126">
        <v>0</v>
      </c>
      <c r="N133" s="126">
        <v>0</v>
      </c>
      <c r="O133" s="126">
        <v>0</v>
      </c>
      <c r="P133" s="126">
        <v>0</v>
      </c>
      <c r="Q133" s="126">
        <v>0</v>
      </c>
      <c r="R133" s="126">
        <v>0</v>
      </c>
      <c r="S133" s="126"/>
      <c r="T133" s="126"/>
      <c r="U133" s="126"/>
      <c r="V133" s="126"/>
      <c r="W133" s="126"/>
      <c r="X133" s="126"/>
      <c r="Y133" s="126"/>
      <c r="Z133" s="126"/>
      <c r="AA133" s="126"/>
      <c r="AB133" s="126"/>
      <c r="AC133" s="126"/>
      <c r="AD133" s="126"/>
      <c r="AE133" s="126"/>
      <c r="AF133" s="126"/>
      <c r="AG133" s="126"/>
      <c r="AH133" s="126"/>
      <c r="AI133" s="126"/>
      <c r="AJ133" s="126"/>
      <c r="AK133" s="126"/>
      <c r="AL133" s="126"/>
      <c r="AM133" s="126"/>
      <c r="AN133" s="126"/>
      <c r="AO133" s="126"/>
      <c r="AP133" s="126"/>
      <c r="AQ133" s="126"/>
      <c r="AR133" s="126"/>
      <c r="AS133" s="126"/>
      <c r="AT133" s="126"/>
      <c r="AU133" s="126"/>
      <c r="AV133" s="126"/>
      <c r="AW133" s="126"/>
      <c r="AX133" s="126"/>
      <c r="AY133" s="126"/>
      <c r="AZ133" s="126"/>
      <c r="BA133" s="126"/>
      <c r="BB133" s="126"/>
      <c r="BC133" s="126"/>
      <c r="BD133" s="126"/>
      <c r="BE133" s="126"/>
      <c r="BF133" s="126"/>
      <c r="BG133" s="126"/>
      <c r="BH133" s="126"/>
      <c r="BI133" s="126"/>
      <c r="BJ133" s="126"/>
      <c r="BK133" s="126"/>
      <c r="BL133" s="126"/>
      <c r="BM133" s="126"/>
      <c r="BN133" s="126"/>
      <c r="BO133" s="126"/>
      <c r="BP133" s="126"/>
      <c r="BQ133" s="126"/>
      <c r="BR133" s="126"/>
      <c r="BS133" s="126"/>
      <c r="BT133" s="126"/>
      <c r="BU133" s="126"/>
      <c r="BV133" s="126"/>
      <c r="BW133" s="126"/>
      <c r="BX133" s="126"/>
      <c r="BY133" s="126"/>
      <c r="BZ133" s="126"/>
      <c r="CA133" s="126"/>
      <c r="CB133" s="126"/>
      <c r="CC133" s="126"/>
      <c r="CD133" s="126"/>
      <c r="CE133" s="126"/>
      <c r="CF133" s="126"/>
      <c r="CG133" s="126"/>
      <c r="CH133" s="126"/>
      <c r="CI133" s="126"/>
      <c r="CJ133" s="126"/>
      <c r="CK133" s="126"/>
      <c r="CL133" s="126"/>
      <c r="CM133" s="126"/>
      <c r="CN133" s="126"/>
      <c r="CO133" s="126"/>
      <c r="CP133" s="126"/>
      <c r="CQ133" s="126"/>
      <c r="CR133" s="126"/>
      <c r="CS133" s="126"/>
      <c r="CT133" s="126"/>
      <c r="CU133" s="126"/>
    </row>
    <row r="134" spans="1:99" x14ac:dyDescent="0.3">
      <c r="A134" s="103">
        <v>511</v>
      </c>
      <c r="B134" s="373" t="s">
        <v>123</v>
      </c>
      <c r="C134" s="126"/>
      <c r="D134" s="126">
        <v>0</v>
      </c>
      <c r="E134" s="126">
        <v>0</v>
      </c>
      <c r="F134" s="126">
        <v>0</v>
      </c>
      <c r="G134" s="126">
        <v>0</v>
      </c>
      <c r="H134" s="126">
        <v>0</v>
      </c>
      <c r="I134" s="126">
        <v>0</v>
      </c>
      <c r="J134" s="126">
        <v>0</v>
      </c>
      <c r="K134" s="126">
        <v>0</v>
      </c>
      <c r="L134" s="126">
        <v>0</v>
      </c>
      <c r="M134" s="126">
        <v>0</v>
      </c>
      <c r="N134" s="126">
        <v>0</v>
      </c>
      <c r="O134" s="126">
        <v>0</v>
      </c>
      <c r="P134" s="126">
        <v>0</v>
      </c>
      <c r="Q134" s="126">
        <v>0</v>
      </c>
      <c r="R134" s="126">
        <v>0</v>
      </c>
      <c r="S134" s="126"/>
      <c r="T134" s="126"/>
      <c r="U134" s="126"/>
      <c r="V134" s="126"/>
      <c r="W134" s="126"/>
      <c r="X134" s="126"/>
      <c r="Y134" s="126"/>
      <c r="Z134" s="126"/>
      <c r="AA134" s="126"/>
      <c r="AB134" s="126"/>
      <c r="AC134" s="126"/>
      <c r="AD134" s="126"/>
      <c r="AE134" s="126"/>
      <c r="AF134" s="126"/>
      <c r="AG134" s="126"/>
      <c r="AH134" s="126"/>
      <c r="AI134" s="126"/>
      <c r="AJ134" s="126"/>
      <c r="AK134" s="126"/>
      <c r="AL134" s="126"/>
      <c r="AM134" s="126"/>
      <c r="AN134" s="126"/>
      <c r="AO134" s="126"/>
      <c r="AP134" s="126"/>
      <c r="AQ134" s="126"/>
      <c r="AR134" s="126"/>
      <c r="AS134" s="126"/>
      <c r="AT134" s="126"/>
      <c r="AU134" s="126"/>
      <c r="AV134" s="126"/>
      <c r="AW134" s="126"/>
      <c r="AX134" s="126"/>
      <c r="AY134" s="126"/>
      <c r="AZ134" s="126"/>
      <c r="BA134" s="126"/>
      <c r="BB134" s="126"/>
      <c r="BC134" s="126"/>
      <c r="BD134" s="126"/>
      <c r="BE134" s="126"/>
      <c r="BF134" s="126"/>
      <c r="BG134" s="126"/>
      <c r="BH134" s="126"/>
      <c r="BI134" s="126"/>
      <c r="BJ134" s="126"/>
      <c r="BK134" s="126"/>
      <c r="BL134" s="126"/>
      <c r="BM134" s="126"/>
      <c r="BN134" s="126"/>
      <c r="BO134" s="126"/>
      <c r="BP134" s="126"/>
      <c r="BQ134" s="126"/>
      <c r="BR134" s="126"/>
      <c r="BS134" s="126"/>
      <c r="BT134" s="126"/>
      <c r="BU134" s="126"/>
      <c r="BV134" s="126"/>
      <c r="BW134" s="126"/>
      <c r="BX134" s="126"/>
      <c r="BY134" s="126"/>
      <c r="BZ134" s="126"/>
      <c r="CA134" s="126"/>
      <c r="CB134" s="126"/>
      <c r="CC134" s="126"/>
      <c r="CD134" s="126"/>
      <c r="CE134" s="126"/>
      <c r="CF134" s="126"/>
      <c r="CG134" s="126"/>
      <c r="CH134" s="126"/>
      <c r="CI134" s="126"/>
      <c r="CJ134" s="126"/>
      <c r="CK134" s="126"/>
      <c r="CL134" s="126"/>
      <c r="CM134" s="126"/>
      <c r="CN134" s="126"/>
      <c r="CO134" s="126"/>
      <c r="CP134" s="126"/>
      <c r="CQ134" s="126"/>
      <c r="CR134" s="126"/>
      <c r="CS134" s="126"/>
      <c r="CT134" s="126"/>
      <c r="CU134" s="126"/>
    </row>
    <row r="135" spans="1:99" x14ac:dyDescent="0.3">
      <c r="A135" s="103">
        <v>512</v>
      </c>
      <c r="B135" s="373" t="s">
        <v>149</v>
      </c>
      <c r="C135" s="126"/>
      <c r="D135" s="126">
        <v>85903</v>
      </c>
      <c r="E135" s="126">
        <v>0</v>
      </c>
      <c r="F135" s="126">
        <v>0</v>
      </c>
      <c r="G135" s="126">
        <v>0</v>
      </c>
      <c r="H135" s="126">
        <v>0</v>
      </c>
      <c r="I135" s="126">
        <v>0</v>
      </c>
      <c r="J135" s="126">
        <v>0</v>
      </c>
      <c r="K135" s="126">
        <v>0</v>
      </c>
      <c r="L135" s="126">
        <v>0</v>
      </c>
      <c r="M135" s="126">
        <v>0</v>
      </c>
      <c r="N135" s="126">
        <v>0</v>
      </c>
      <c r="O135" s="126">
        <v>0</v>
      </c>
      <c r="P135" s="126">
        <v>0</v>
      </c>
      <c r="Q135" s="126">
        <v>0</v>
      </c>
      <c r="R135" s="126">
        <v>0</v>
      </c>
      <c r="S135" s="126"/>
      <c r="T135" s="126"/>
      <c r="U135" s="126"/>
      <c r="V135" s="126"/>
      <c r="W135" s="126"/>
      <c r="X135" s="126"/>
      <c r="Y135" s="126"/>
      <c r="Z135" s="126"/>
      <c r="AA135" s="126"/>
      <c r="AB135" s="126"/>
      <c r="AC135" s="126"/>
      <c r="AD135" s="126"/>
      <c r="AE135" s="126"/>
      <c r="AF135" s="126"/>
      <c r="AG135" s="126"/>
      <c r="AH135" s="126"/>
      <c r="AI135" s="126"/>
      <c r="AJ135" s="126"/>
      <c r="AK135" s="126"/>
      <c r="AL135" s="126"/>
      <c r="AM135" s="126"/>
      <c r="AN135" s="126"/>
      <c r="AO135" s="126"/>
      <c r="AP135" s="126"/>
      <c r="AQ135" s="126"/>
      <c r="AR135" s="126"/>
      <c r="AS135" s="126"/>
      <c r="AT135" s="126"/>
      <c r="AU135" s="126"/>
      <c r="AV135" s="126"/>
      <c r="AW135" s="126"/>
      <c r="AX135" s="126"/>
      <c r="AY135" s="126"/>
      <c r="AZ135" s="126"/>
      <c r="BA135" s="126"/>
      <c r="BB135" s="126"/>
      <c r="BC135" s="126"/>
      <c r="BD135" s="126"/>
      <c r="BE135" s="126"/>
      <c r="BF135" s="126"/>
      <c r="BG135" s="126"/>
      <c r="BH135" s="126"/>
      <c r="BI135" s="126"/>
      <c r="BJ135" s="126"/>
      <c r="BK135" s="126"/>
      <c r="BL135" s="126"/>
      <c r="BM135" s="126"/>
      <c r="BN135" s="126"/>
      <c r="BO135" s="126"/>
      <c r="BP135" s="126"/>
      <c r="BQ135" s="126"/>
      <c r="BR135" s="126"/>
      <c r="BS135" s="126"/>
      <c r="BT135" s="126"/>
      <c r="BU135" s="126"/>
      <c r="BV135" s="126"/>
      <c r="BW135" s="126"/>
      <c r="BX135" s="126"/>
      <c r="BY135" s="126"/>
      <c r="BZ135" s="126"/>
      <c r="CA135" s="126"/>
      <c r="CB135" s="126"/>
      <c r="CC135" s="126"/>
      <c r="CD135" s="126"/>
      <c r="CE135" s="126"/>
      <c r="CF135" s="126"/>
      <c r="CG135" s="126"/>
      <c r="CH135" s="126"/>
      <c r="CI135" s="126"/>
      <c r="CJ135" s="126"/>
      <c r="CK135" s="126"/>
      <c r="CL135" s="126"/>
      <c r="CM135" s="126"/>
      <c r="CN135" s="126"/>
      <c r="CO135" s="126"/>
      <c r="CP135" s="126"/>
      <c r="CQ135" s="126"/>
      <c r="CR135" s="126"/>
      <c r="CS135" s="126"/>
      <c r="CT135" s="126"/>
      <c r="CU135" s="126"/>
    </row>
    <row r="136" spans="1:99" x14ac:dyDescent="0.3">
      <c r="A136" s="103">
        <v>513</v>
      </c>
      <c r="B136" s="373" t="s">
        <v>155</v>
      </c>
      <c r="C136" s="126"/>
      <c r="D136" s="126">
        <v>0</v>
      </c>
      <c r="E136" s="126">
        <v>0</v>
      </c>
      <c r="F136" s="126">
        <v>0</v>
      </c>
      <c r="G136" s="126">
        <v>0</v>
      </c>
      <c r="H136" s="126">
        <v>0</v>
      </c>
      <c r="I136" s="126">
        <v>0</v>
      </c>
      <c r="J136" s="126">
        <v>0</v>
      </c>
      <c r="K136" s="126">
        <v>0</v>
      </c>
      <c r="L136" s="126">
        <v>0</v>
      </c>
      <c r="M136" s="126">
        <v>0</v>
      </c>
      <c r="N136" s="126">
        <v>0</v>
      </c>
      <c r="O136" s="126">
        <v>0</v>
      </c>
      <c r="P136" s="126">
        <v>0</v>
      </c>
      <c r="Q136" s="126">
        <v>0</v>
      </c>
      <c r="R136" s="126">
        <v>0</v>
      </c>
      <c r="S136" s="126"/>
      <c r="T136" s="126"/>
      <c r="U136" s="126"/>
      <c r="V136" s="126"/>
      <c r="W136" s="126"/>
      <c r="X136" s="126"/>
      <c r="Y136" s="126"/>
      <c r="Z136" s="126"/>
      <c r="AA136" s="126"/>
      <c r="AB136" s="126"/>
      <c r="AC136" s="126"/>
      <c r="AD136" s="126"/>
      <c r="AE136" s="126"/>
      <c r="AF136" s="126"/>
      <c r="AG136" s="126"/>
      <c r="AH136" s="126"/>
      <c r="AI136" s="126"/>
      <c r="AJ136" s="126"/>
      <c r="AK136" s="126"/>
      <c r="AL136" s="126"/>
      <c r="AM136" s="126"/>
      <c r="AN136" s="126"/>
      <c r="AO136" s="126"/>
      <c r="AP136" s="126"/>
      <c r="AQ136" s="126"/>
      <c r="AR136" s="126"/>
      <c r="AS136" s="126"/>
      <c r="AT136" s="126"/>
      <c r="AU136" s="126"/>
      <c r="AV136" s="126"/>
      <c r="AW136" s="126"/>
      <c r="AX136" s="126"/>
      <c r="AY136" s="126"/>
      <c r="AZ136" s="126"/>
      <c r="BA136" s="126"/>
      <c r="BB136" s="126"/>
      <c r="BC136" s="126"/>
      <c r="BD136" s="126"/>
      <c r="BE136" s="126"/>
      <c r="BF136" s="126"/>
      <c r="BG136" s="126"/>
      <c r="BH136" s="126"/>
      <c r="BI136" s="126"/>
      <c r="BJ136" s="126"/>
      <c r="BK136" s="126"/>
      <c r="BL136" s="126"/>
      <c r="BM136" s="126"/>
      <c r="BN136" s="126"/>
      <c r="BO136" s="126"/>
      <c r="BP136" s="126"/>
      <c r="BQ136" s="126"/>
      <c r="BR136" s="126"/>
      <c r="BS136" s="126"/>
      <c r="BT136" s="126"/>
      <c r="BU136" s="126"/>
      <c r="BV136" s="126"/>
      <c r="BW136" s="126"/>
      <c r="BX136" s="126"/>
      <c r="BY136" s="126"/>
      <c r="BZ136" s="126"/>
      <c r="CA136" s="126"/>
      <c r="CB136" s="126"/>
      <c r="CC136" s="126"/>
      <c r="CD136" s="126"/>
      <c r="CE136" s="126"/>
      <c r="CF136" s="126"/>
      <c r="CG136" s="126"/>
      <c r="CH136" s="126"/>
      <c r="CI136" s="126"/>
      <c r="CJ136" s="126"/>
      <c r="CK136" s="126"/>
      <c r="CL136" s="126"/>
      <c r="CM136" s="126"/>
      <c r="CN136" s="126"/>
      <c r="CO136" s="126"/>
      <c r="CP136" s="126"/>
      <c r="CQ136" s="126"/>
      <c r="CR136" s="126"/>
      <c r="CS136" s="126"/>
      <c r="CT136" s="126"/>
      <c r="CU136" s="126"/>
    </row>
    <row r="137" spans="1:99" x14ac:dyDescent="0.3">
      <c r="A137" s="103">
        <v>514</v>
      </c>
      <c r="B137" s="373" t="s">
        <v>156</v>
      </c>
      <c r="C137" s="126"/>
      <c r="D137" s="126">
        <v>0</v>
      </c>
      <c r="E137" s="126">
        <v>0</v>
      </c>
      <c r="F137" s="126">
        <v>0</v>
      </c>
      <c r="G137" s="126">
        <v>0</v>
      </c>
      <c r="H137" s="126">
        <v>0</v>
      </c>
      <c r="I137" s="126">
        <v>0</v>
      </c>
      <c r="J137" s="126">
        <v>0</v>
      </c>
      <c r="K137" s="126">
        <v>0</v>
      </c>
      <c r="L137" s="126">
        <v>0</v>
      </c>
      <c r="M137" s="126">
        <v>0</v>
      </c>
      <c r="N137" s="126">
        <v>0</v>
      </c>
      <c r="O137" s="126">
        <v>0</v>
      </c>
      <c r="P137" s="126">
        <v>0</v>
      </c>
      <c r="Q137" s="126">
        <v>0</v>
      </c>
      <c r="R137" s="126">
        <v>0</v>
      </c>
      <c r="S137" s="126"/>
      <c r="T137" s="126"/>
      <c r="U137" s="126"/>
      <c r="V137" s="126"/>
      <c r="W137" s="126"/>
      <c r="X137" s="126"/>
      <c r="Y137" s="126"/>
      <c r="Z137" s="126"/>
      <c r="AA137" s="126"/>
      <c r="AB137" s="126"/>
      <c r="AC137" s="126"/>
      <c r="AD137" s="126"/>
      <c r="AE137" s="126"/>
      <c r="AF137" s="126"/>
      <c r="AG137" s="126"/>
      <c r="AH137" s="126"/>
      <c r="AI137" s="126"/>
      <c r="AJ137" s="126"/>
      <c r="AK137" s="126"/>
      <c r="AL137" s="126"/>
      <c r="AM137" s="126"/>
      <c r="AN137" s="126"/>
      <c r="AO137" s="126"/>
      <c r="AP137" s="126"/>
      <c r="AQ137" s="126"/>
      <c r="AR137" s="126"/>
      <c r="AS137" s="126"/>
      <c r="AT137" s="126"/>
      <c r="AU137" s="126"/>
      <c r="AV137" s="126"/>
      <c r="AW137" s="126"/>
      <c r="AX137" s="126"/>
      <c r="AY137" s="126"/>
      <c r="AZ137" s="126"/>
      <c r="BA137" s="126"/>
      <c r="BB137" s="126"/>
      <c r="BC137" s="126"/>
      <c r="BD137" s="126"/>
      <c r="BE137" s="126"/>
      <c r="BF137" s="126"/>
      <c r="BG137" s="126"/>
      <c r="BH137" s="126"/>
      <c r="BI137" s="126"/>
      <c r="BJ137" s="126"/>
      <c r="BK137" s="126"/>
      <c r="BL137" s="126"/>
      <c r="BM137" s="126"/>
      <c r="BN137" s="126"/>
      <c r="BO137" s="126"/>
      <c r="BP137" s="126"/>
      <c r="BQ137" s="126"/>
      <c r="BR137" s="126"/>
      <c r="BS137" s="126"/>
      <c r="BT137" s="126"/>
      <c r="BU137" s="126"/>
      <c r="BV137" s="126"/>
      <c r="BW137" s="126"/>
      <c r="BX137" s="126"/>
      <c r="BY137" s="126"/>
      <c r="BZ137" s="126"/>
      <c r="CA137" s="126"/>
      <c r="CB137" s="126"/>
      <c r="CC137" s="126"/>
      <c r="CD137" s="126"/>
      <c r="CE137" s="126"/>
      <c r="CF137" s="126"/>
      <c r="CG137" s="126"/>
      <c r="CH137" s="126"/>
      <c r="CI137" s="126"/>
      <c r="CJ137" s="126"/>
      <c r="CK137" s="126"/>
      <c r="CL137" s="126"/>
      <c r="CM137" s="126"/>
      <c r="CN137" s="126"/>
      <c r="CO137" s="126"/>
      <c r="CP137" s="126"/>
      <c r="CQ137" s="126"/>
      <c r="CR137" s="126"/>
      <c r="CS137" s="126"/>
      <c r="CT137" s="126"/>
      <c r="CU137" s="126"/>
    </row>
    <row r="138" spans="1:99" x14ac:dyDescent="0.3">
      <c r="A138" s="103">
        <v>515</v>
      </c>
      <c r="B138" s="373" t="s">
        <v>167</v>
      </c>
      <c r="C138" s="126"/>
      <c r="D138" s="126">
        <v>0</v>
      </c>
      <c r="E138" s="126">
        <v>0</v>
      </c>
      <c r="F138" s="126">
        <v>0</v>
      </c>
      <c r="G138" s="126">
        <v>0</v>
      </c>
      <c r="H138" s="126">
        <v>0</v>
      </c>
      <c r="I138" s="126">
        <v>0</v>
      </c>
      <c r="J138" s="126">
        <v>0</v>
      </c>
      <c r="K138" s="126">
        <v>0</v>
      </c>
      <c r="L138" s="126">
        <v>0</v>
      </c>
      <c r="M138" s="126">
        <v>0</v>
      </c>
      <c r="N138" s="126">
        <v>0</v>
      </c>
      <c r="O138" s="126">
        <v>0</v>
      </c>
      <c r="P138" s="126">
        <v>0</v>
      </c>
      <c r="Q138" s="126">
        <v>0</v>
      </c>
      <c r="R138" s="126">
        <v>0</v>
      </c>
      <c r="S138" s="126"/>
      <c r="T138" s="126"/>
      <c r="U138" s="126"/>
      <c r="V138" s="126"/>
      <c r="W138" s="126"/>
      <c r="X138" s="126"/>
      <c r="Y138" s="126"/>
      <c r="Z138" s="126"/>
      <c r="AA138" s="126"/>
      <c r="AB138" s="126"/>
      <c r="AC138" s="126"/>
      <c r="AD138" s="126"/>
      <c r="AE138" s="126"/>
      <c r="AF138" s="126"/>
      <c r="AG138" s="126"/>
      <c r="AH138" s="126"/>
      <c r="AI138" s="126"/>
      <c r="AJ138" s="126"/>
      <c r="AK138" s="126"/>
      <c r="AL138" s="126"/>
      <c r="AM138" s="126"/>
      <c r="AN138" s="126"/>
      <c r="AO138" s="126"/>
      <c r="AP138" s="126"/>
      <c r="AQ138" s="126"/>
      <c r="AR138" s="126"/>
      <c r="AS138" s="126"/>
      <c r="AT138" s="126"/>
      <c r="AU138" s="126"/>
      <c r="AV138" s="126"/>
      <c r="AW138" s="126"/>
      <c r="AX138" s="126"/>
      <c r="AY138" s="126"/>
      <c r="AZ138" s="126"/>
      <c r="BA138" s="126"/>
      <c r="BB138" s="126"/>
      <c r="BC138" s="126"/>
      <c r="BD138" s="126"/>
      <c r="BE138" s="126"/>
      <c r="BF138" s="126"/>
      <c r="BG138" s="126"/>
      <c r="BH138" s="126"/>
      <c r="BI138" s="126"/>
      <c r="BJ138" s="126"/>
      <c r="BK138" s="126"/>
      <c r="BL138" s="126"/>
      <c r="BM138" s="126"/>
      <c r="BN138" s="126"/>
      <c r="BO138" s="126"/>
      <c r="BP138" s="126"/>
      <c r="BQ138" s="126"/>
      <c r="BR138" s="126"/>
      <c r="BS138" s="126"/>
      <c r="BT138" s="126"/>
      <c r="BU138" s="126"/>
      <c r="BV138" s="126"/>
      <c r="BW138" s="126"/>
      <c r="BX138" s="126"/>
      <c r="BY138" s="126"/>
      <c r="BZ138" s="126"/>
      <c r="CA138" s="126"/>
      <c r="CB138" s="126"/>
      <c r="CC138" s="126"/>
      <c r="CD138" s="126"/>
      <c r="CE138" s="126"/>
      <c r="CF138" s="126"/>
      <c r="CG138" s="126"/>
      <c r="CH138" s="126"/>
      <c r="CI138" s="126"/>
      <c r="CJ138" s="126"/>
      <c r="CK138" s="126"/>
      <c r="CL138" s="126"/>
      <c r="CM138" s="126"/>
      <c r="CN138" s="126"/>
      <c r="CO138" s="126"/>
      <c r="CP138" s="126"/>
      <c r="CQ138" s="126"/>
      <c r="CR138" s="126"/>
      <c r="CS138" s="126"/>
      <c r="CT138" s="126"/>
      <c r="CU138" s="126"/>
    </row>
    <row r="139" spans="1:99" x14ac:dyDescent="0.3">
      <c r="A139" s="103">
        <v>516</v>
      </c>
      <c r="B139" s="373" t="s">
        <v>168</v>
      </c>
      <c r="C139" s="126"/>
      <c r="D139" s="126">
        <v>0</v>
      </c>
      <c r="E139" s="126">
        <v>0</v>
      </c>
      <c r="F139" s="126">
        <v>0</v>
      </c>
      <c r="G139" s="126">
        <v>0</v>
      </c>
      <c r="H139" s="126">
        <v>0</v>
      </c>
      <c r="I139" s="126">
        <v>0</v>
      </c>
      <c r="J139" s="126">
        <v>0</v>
      </c>
      <c r="K139" s="126">
        <v>0</v>
      </c>
      <c r="L139" s="126">
        <v>0</v>
      </c>
      <c r="M139" s="126">
        <v>0</v>
      </c>
      <c r="N139" s="126">
        <v>0</v>
      </c>
      <c r="O139" s="126">
        <v>0</v>
      </c>
      <c r="P139" s="126">
        <v>0</v>
      </c>
      <c r="Q139" s="126">
        <v>0</v>
      </c>
      <c r="R139" s="126">
        <v>0</v>
      </c>
      <c r="S139" s="126"/>
      <c r="T139" s="126"/>
      <c r="U139" s="126"/>
      <c r="V139" s="126"/>
      <c r="W139" s="126"/>
      <c r="X139" s="126"/>
      <c r="Y139" s="126"/>
      <c r="Z139" s="126"/>
      <c r="AA139" s="126"/>
      <c r="AB139" s="126"/>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c r="AW139" s="126"/>
      <c r="AX139" s="126"/>
      <c r="AY139" s="126"/>
      <c r="AZ139" s="126"/>
      <c r="BA139" s="126"/>
      <c r="BB139" s="126"/>
      <c r="BC139" s="126"/>
      <c r="BD139" s="126"/>
      <c r="BE139" s="126"/>
      <c r="BF139" s="126"/>
      <c r="BG139" s="126"/>
      <c r="BH139" s="126"/>
      <c r="BI139" s="126"/>
      <c r="BJ139" s="126"/>
      <c r="BK139" s="126"/>
      <c r="BL139" s="126"/>
      <c r="BM139" s="126"/>
      <c r="BN139" s="126"/>
      <c r="BO139" s="126"/>
      <c r="BP139" s="126"/>
      <c r="BQ139" s="126"/>
      <c r="BR139" s="126"/>
      <c r="BS139" s="126"/>
      <c r="BT139" s="126"/>
      <c r="BU139" s="126"/>
      <c r="BV139" s="126"/>
      <c r="BW139" s="126"/>
      <c r="BX139" s="126"/>
      <c r="BY139" s="126"/>
      <c r="BZ139" s="126"/>
      <c r="CA139" s="126"/>
      <c r="CB139" s="126"/>
      <c r="CC139" s="126"/>
      <c r="CD139" s="126"/>
      <c r="CE139" s="126"/>
      <c r="CF139" s="126"/>
      <c r="CG139" s="126"/>
      <c r="CH139" s="126"/>
      <c r="CI139" s="126"/>
      <c r="CJ139" s="126"/>
      <c r="CK139" s="126"/>
      <c r="CL139" s="126"/>
      <c r="CM139" s="126"/>
      <c r="CN139" s="126"/>
      <c r="CO139" s="126"/>
      <c r="CP139" s="126"/>
      <c r="CQ139" s="126"/>
      <c r="CR139" s="126"/>
      <c r="CS139" s="126"/>
      <c r="CT139" s="126"/>
      <c r="CU139" s="126"/>
    </row>
    <row r="140" spans="1:99" x14ac:dyDescent="0.3">
      <c r="A140" s="103">
        <v>517</v>
      </c>
      <c r="B140" s="373" t="s">
        <v>169</v>
      </c>
      <c r="C140" s="126"/>
      <c r="D140" s="126">
        <v>0</v>
      </c>
      <c r="E140" s="126">
        <v>0</v>
      </c>
      <c r="F140" s="126">
        <v>0</v>
      </c>
      <c r="G140" s="126">
        <v>0</v>
      </c>
      <c r="H140" s="126">
        <v>0</v>
      </c>
      <c r="I140" s="126">
        <v>0</v>
      </c>
      <c r="J140" s="126">
        <v>0</v>
      </c>
      <c r="K140" s="126">
        <v>0</v>
      </c>
      <c r="L140" s="126">
        <v>0</v>
      </c>
      <c r="M140" s="126">
        <v>0</v>
      </c>
      <c r="N140" s="126">
        <v>0</v>
      </c>
      <c r="O140" s="126">
        <v>0</v>
      </c>
      <c r="P140" s="126">
        <v>0</v>
      </c>
      <c r="Q140" s="126">
        <v>0</v>
      </c>
      <c r="R140" s="126">
        <v>0</v>
      </c>
      <c r="S140" s="126"/>
      <c r="T140" s="126"/>
      <c r="U140" s="126"/>
      <c r="V140" s="126"/>
      <c r="W140" s="126"/>
      <c r="X140" s="126"/>
      <c r="Y140" s="126"/>
      <c r="Z140" s="126"/>
      <c r="AA140" s="126"/>
      <c r="AB140" s="126"/>
      <c r="AC140" s="126"/>
      <c r="AD140" s="126"/>
      <c r="AE140" s="126"/>
      <c r="AF140" s="126"/>
      <c r="AG140" s="126"/>
      <c r="AH140" s="126"/>
      <c r="AI140" s="126"/>
      <c r="AJ140" s="126"/>
      <c r="AK140" s="126"/>
      <c r="AL140" s="126"/>
      <c r="AM140" s="126"/>
      <c r="AN140" s="126"/>
      <c r="AO140" s="126"/>
      <c r="AP140" s="126"/>
      <c r="AQ140" s="126"/>
      <c r="AR140" s="126"/>
      <c r="AS140" s="126"/>
      <c r="AT140" s="126"/>
      <c r="AU140" s="126"/>
      <c r="AV140" s="126"/>
      <c r="AW140" s="126"/>
      <c r="AX140" s="126"/>
      <c r="AY140" s="126"/>
      <c r="AZ140" s="126"/>
      <c r="BA140" s="126"/>
      <c r="BB140" s="126"/>
      <c r="BC140" s="126"/>
      <c r="BD140" s="126"/>
      <c r="BE140" s="126"/>
      <c r="BF140" s="126"/>
      <c r="BG140" s="126"/>
      <c r="BH140" s="126"/>
      <c r="BI140" s="126"/>
      <c r="BJ140" s="126"/>
      <c r="BK140" s="126"/>
      <c r="BL140" s="126"/>
      <c r="BM140" s="126"/>
      <c r="BN140" s="126"/>
      <c r="BO140" s="126"/>
      <c r="BP140" s="126"/>
      <c r="BQ140" s="126"/>
      <c r="BR140" s="126"/>
      <c r="BS140" s="126"/>
      <c r="BT140" s="126"/>
      <c r="BU140" s="126"/>
      <c r="BV140" s="126"/>
      <c r="BW140" s="126"/>
      <c r="BX140" s="126"/>
      <c r="BY140" s="126"/>
      <c r="BZ140" s="126"/>
      <c r="CA140" s="126"/>
      <c r="CB140" s="126"/>
      <c r="CC140" s="126"/>
      <c r="CD140" s="126"/>
      <c r="CE140" s="126"/>
      <c r="CF140" s="126"/>
      <c r="CG140" s="126"/>
      <c r="CH140" s="126"/>
      <c r="CI140" s="126"/>
      <c r="CJ140" s="126"/>
      <c r="CK140" s="126"/>
      <c r="CL140" s="126"/>
      <c r="CM140" s="126"/>
      <c r="CN140" s="126"/>
      <c r="CO140" s="126"/>
      <c r="CP140" s="126"/>
      <c r="CQ140" s="126"/>
      <c r="CR140" s="126"/>
      <c r="CS140" s="126"/>
      <c r="CT140" s="126"/>
      <c r="CU140" s="126"/>
    </row>
    <row r="141" spans="1:99" x14ac:dyDescent="0.3">
      <c r="A141" s="103">
        <v>518</v>
      </c>
      <c r="B141" s="373" t="s">
        <v>170</v>
      </c>
      <c r="C141" s="126"/>
      <c r="D141" s="126">
        <v>0</v>
      </c>
      <c r="E141" s="126">
        <v>0</v>
      </c>
      <c r="F141" s="126">
        <v>0</v>
      </c>
      <c r="G141" s="126">
        <v>0</v>
      </c>
      <c r="H141" s="126">
        <v>0</v>
      </c>
      <c r="I141" s="126">
        <v>0</v>
      </c>
      <c r="J141" s="126">
        <v>0</v>
      </c>
      <c r="K141" s="126">
        <v>0</v>
      </c>
      <c r="L141" s="126">
        <v>0</v>
      </c>
      <c r="M141" s="126">
        <v>0</v>
      </c>
      <c r="N141" s="126">
        <v>0</v>
      </c>
      <c r="O141" s="126">
        <v>0</v>
      </c>
      <c r="P141" s="126">
        <v>0</v>
      </c>
      <c r="Q141" s="126">
        <v>0</v>
      </c>
      <c r="R141" s="126">
        <v>0</v>
      </c>
      <c r="S141" s="126"/>
      <c r="T141" s="126"/>
      <c r="U141" s="126"/>
      <c r="V141" s="126"/>
      <c r="W141" s="126"/>
      <c r="X141" s="126"/>
      <c r="Y141" s="126"/>
      <c r="Z141" s="126"/>
      <c r="AA141" s="126"/>
      <c r="AB141" s="126"/>
      <c r="AC141" s="126"/>
      <c r="AD141" s="126"/>
      <c r="AE141" s="126"/>
      <c r="AF141" s="126"/>
      <c r="AG141" s="126"/>
      <c r="AH141" s="126"/>
      <c r="AI141" s="126"/>
      <c r="AJ141" s="126"/>
      <c r="AK141" s="126"/>
      <c r="AL141" s="126"/>
      <c r="AM141" s="126"/>
      <c r="AN141" s="126"/>
      <c r="AO141" s="126"/>
      <c r="AP141" s="126"/>
      <c r="AQ141" s="126"/>
      <c r="AR141" s="126"/>
      <c r="AS141" s="126"/>
      <c r="AT141" s="126"/>
      <c r="AU141" s="126"/>
      <c r="AV141" s="126"/>
      <c r="AW141" s="126"/>
      <c r="AX141" s="126"/>
      <c r="AY141" s="126"/>
      <c r="AZ141" s="126"/>
      <c r="BA141" s="126"/>
      <c r="BB141" s="126"/>
      <c r="BC141" s="126"/>
      <c r="BD141" s="126"/>
      <c r="BE141" s="126"/>
      <c r="BF141" s="126"/>
      <c r="BG141" s="126"/>
      <c r="BH141" s="126"/>
      <c r="BI141" s="126"/>
      <c r="BJ141" s="126"/>
      <c r="BK141" s="126"/>
      <c r="BL141" s="126"/>
      <c r="BM141" s="126"/>
      <c r="BN141" s="126"/>
      <c r="BO141" s="126"/>
      <c r="BP141" s="126"/>
      <c r="BQ141" s="126"/>
      <c r="BR141" s="126"/>
      <c r="BS141" s="126"/>
      <c r="BT141" s="126"/>
      <c r="BU141" s="126"/>
      <c r="BV141" s="126"/>
      <c r="BW141" s="126"/>
      <c r="BX141" s="126"/>
      <c r="BY141" s="126"/>
      <c r="BZ141" s="126"/>
      <c r="CA141" s="126"/>
      <c r="CB141" s="126"/>
      <c r="CC141" s="126"/>
      <c r="CD141" s="126"/>
      <c r="CE141" s="126"/>
      <c r="CF141" s="126"/>
      <c r="CG141" s="126"/>
      <c r="CH141" s="126"/>
      <c r="CI141" s="126"/>
      <c r="CJ141" s="126"/>
      <c r="CK141" s="126"/>
      <c r="CL141" s="126"/>
      <c r="CM141" s="126"/>
      <c r="CN141" s="126"/>
      <c r="CO141" s="126"/>
      <c r="CP141" s="126"/>
      <c r="CQ141" s="126"/>
      <c r="CR141" s="126"/>
      <c r="CS141" s="126"/>
      <c r="CT141" s="126"/>
      <c r="CU141" s="126"/>
    </row>
    <row r="142" spans="1:99" x14ac:dyDescent="0.3">
      <c r="A142" s="103">
        <v>519</v>
      </c>
      <c r="B142" s="373" t="s">
        <v>171</v>
      </c>
      <c r="C142" s="126"/>
      <c r="D142" s="126">
        <v>0</v>
      </c>
      <c r="E142" s="126">
        <v>0</v>
      </c>
      <c r="F142" s="126">
        <v>0</v>
      </c>
      <c r="G142" s="126">
        <v>0</v>
      </c>
      <c r="H142" s="126">
        <v>0</v>
      </c>
      <c r="I142" s="126">
        <v>0</v>
      </c>
      <c r="J142" s="126">
        <v>0</v>
      </c>
      <c r="K142" s="126">
        <v>0</v>
      </c>
      <c r="L142" s="126">
        <v>0</v>
      </c>
      <c r="M142" s="126">
        <v>0</v>
      </c>
      <c r="N142" s="126">
        <v>0</v>
      </c>
      <c r="O142" s="126">
        <v>0</v>
      </c>
      <c r="P142" s="126">
        <v>0</v>
      </c>
      <c r="Q142" s="126">
        <v>0</v>
      </c>
      <c r="R142" s="126">
        <v>0</v>
      </c>
      <c r="S142" s="126"/>
      <c r="T142" s="126"/>
      <c r="U142" s="126"/>
      <c r="V142" s="126"/>
      <c r="W142" s="126"/>
      <c r="X142" s="126"/>
      <c r="Y142" s="126"/>
      <c r="Z142" s="126"/>
      <c r="AA142" s="126"/>
      <c r="AB142" s="126"/>
      <c r="AC142" s="126"/>
      <c r="AD142" s="126"/>
      <c r="AE142" s="126"/>
      <c r="AF142" s="126"/>
      <c r="AG142" s="126"/>
      <c r="AH142" s="126"/>
      <c r="AI142" s="126"/>
      <c r="AJ142" s="126"/>
      <c r="AK142" s="126"/>
      <c r="AL142" s="126"/>
      <c r="AM142" s="126"/>
      <c r="AN142" s="126"/>
      <c r="AO142" s="126"/>
      <c r="AP142" s="126"/>
      <c r="AQ142" s="126"/>
      <c r="AR142" s="126"/>
      <c r="AS142" s="126"/>
      <c r="AT142" s="126"/>
      <c r="AU142" s="126"/>
      <c r="AV142" s="126"/>
      <c r="AW142" s="126"/>
      <c r="AX142" s="126"/>
      <c r="AY142" s="126"/>
      <c r="AZ142" s="126"/>
      <c r="BA142" s="126"/>
      <c r="BB142" s="126"/>
      <c r="BC142" s="126"/>
      <c r="BD142" s="126"/>
      <c r="BE142" s="126"/>
      <c r="BF142" s="126"/>
      <c r="BG142" s="126"/>
      <c r="BH142" s="126"/>
      <c r="BI142" s="126"/>
      <c r="BJ142" s="126"/>
      <c r="BK142" s="126"/>
      <c r="BL142" s="126"/>
      <c r="BM142" s="126"/>
      <c r="BN142" s="126"/>
      <c r="BO142" s="126"/>
      <c r="BP142" s="126"/>
      <c r="BQ142" s="126"/>
      <c r="BR142" s="126"/>
      <c r="BS142" s="126"/>
      <c r="BT142" s="126"/>
      <c r="BU142" s="126"/>
      <c r="BV142" s="126"/>
      <c r="BW142" s="126"/>
      <c r="BX142" s="126"/>
      <c r="BY142" s="126"/>
      <c r="BZ142" s="126"/>
      <c r="CA142" s="126"/>
      <c r="CB142" s="126"/>
      <c r="CC142" s="126"/>
      <c r="CD142" s="126"/>
      <c r="CE142" s="126"/>
      <c r="CF142" s="126"/>
      <c r="CG142" s="126"/>
      <c r="CH142" s="126"/>
      <c r="CI142" s="126"/>
      <c r="CJ142" s="126"/>
      <c r="CK142" s="126"/>
      <c r="CL142" s="126"/>
      <c r="CM142" s="126"/>
      <c r="CN142" s="126"/>
      <c r="CO142" s="126"/>
      <c r="CP142" s="126"/>
      <c r="CQ142" s="126"/>
      <c r="CR142" s="126"/>
      <c r="CS142" s="126"/>
      <c r="CT142" s="126"/>
      <c r="CU142" s="126"/>
    </row>
    <row r="143" spans="1:99" x14ac:dyDescent="0.3">
      <c r="A143" s="103">
        <v>520</v>
      </c>
      <c r="B143" s="373" t="s">
        <v>172</v>
      </c>
      <c r="C143" s="126"/>
      <c r="D143" s="126">
        <v>0</v>
      </c>
      <c r="E143" s="126">
        <v>0</v>
      </c>
      <c r="F143" s="126">
        <v>0</v>
      </c>
      <c r="G143" s="126">
        <v>0</v>
      </c>
      <c r="H143" s="126">
        <v>0</v>
      </c>
      <c r="I143" s="126">
        <v>0</v>
      </c>
      <c r="J143" s="126">
        <v>0</v>
      </c>
      <c r="K143" s="126">
        <v>0</v>
      </c>
      <c r="L143" s="126">
        <v>0</v>
      </c>
      <c r="M143" s="126">
        <v>0</v>
      </c>
      <c r="N143" s="126">
        <v>0</v>
      </c>
      <c r="O143" s="126">
        <v>0</v>
      </c>
      <c r="P143" s="126">
        <v>0</v>
      </c>
      <c r="Q143" s="126">
        <v>0</v>
      </c>
      <c r="R143" s="126">
        <v>0</v>
      </c>
      <c r="S143" s="126"/>
      <c r="T143" s="126"/>
      <c r="U143" s="126"/>
      <c r="V143" s="126"/>
      <c r="W143" s="126"/>
      <c r="X143" s="126"/>
      <c r="Y143" s="126"/>
      <c r="Z143" s="126"/>
      <c r="AA143" s="126"/>
      <c r="AB143" s="126"/>
      <c r="AC143" s="126"/>
      <c r="AD143" s="126"/>
      <c r="AE143" s="126"/>
      <c r="AF143" s="126"/>
      <c r="AG143" s="126"/>
      <c r="AH143" s="126"/>
      <c r="AI143" s="126"/>
      <c r="AJ143" s="126"/>
      <c r="AK143" s="126"/>
      <c r="AL143" s="126"/>
      <c r="AM143" s="126"/>
      <c r="AN143" s="126"/>
      <c r="AO143" s="126"/>
      <c r="AP143" s="126"/>
      <c r="AQ143" s="126"/>
      <c r="AR143" s="126"/>
      <c r="AS143" s="126"/>
      <c r="AT143" s="126"/>
      <c r="AU143" s="126"/>
      <c r="AV143" s="126"/>
      <c r="AW143" s="126"/>
      <c r="AX143" s="126"/>
      <c r="AY143" s="126"/>
      <c r="AZ143" s="126"/>
      <c r="BA143" s="126"/>
      <c r="BB143" s="126"/>
      <c r="BC143" s="126"/>
      <c r="BD143" s="126"/>
      <c r="BE143" s="126"/>
      <c r="BF143" s="126"/>
      <c r="BG143" s="126"/>
      <c r="BH143" s="126"/>
      <c r="BI143" s="126"/>
      <c r="BJ143" s="126"/>
      <c r="BK143" s="126"/>
      <c r="BL143" s="126"/>
      <c r="BM143" s="126"/>
      <c r="BN143" s="126"/>
      <c r="BO143" s="126"/>
      <c r="BP143" s="126"/>
      <c r="BQ143" s="126"/>
      <c r="BR143" s="126"/>
      <c r="BS143" s="126"/>
      <c r="BT143" s="126"/>
      <c r="BU143" s="126"/>
      <c r="BV143" s="126"/>
      <c r="BW143" s="126"/>
      <c r="BX143" s="126"/>
      <c r="BY143" s="126"/>
      <c r="BZ143" s="126"/>
      <c r="CA143" s="126"/>
      <c r="CB143" s="126"/>
      <c r="CC143" s="126"/>
      <c r="CD143" s="126"/>
      <c r="CE143" s="126"/>
      <c r="CF143" s="126"/>
      <c r="CG143" s="126"/>
      <c r="CH143" s="126"/>
      <c r="CI143" s="126"/>
      <c r="CJ143" s="126"/>
      <c r="CK143" s="126"/>
      <c r="CL143" s="126"/>
      <c r="CM143" s="126"/>
      <c r="CN143" s="126"/>
      <c r="CO143" s="126"/>
      <c r="CP143" s="126"/>
      <c r="CQ143" s="126"/>
      <c r="CR143" s="126"/>
      <c r="CS143" s="126"/>
      <c r="CT143" s="126"/>
      <c r="CU143" s="126"/>
    </row>
    <row r="144" spans="1:99" x14ac:dyDescent="0.3">
      <c r="A144" s="103">
        <v>521</v>
      </c>
      <c r="B144" s="373" t="s">
        <v>173</v>
      </c>
      <c r="C144" s="126"/>
      <c r="D144" s="126">
        <v>0</v>
      </c>
      <c r="E144" s="126">
        <v>0</v>
      </c>
      <c r="F144" s="126">
        <v>0</v>
      </c>
      <c r="G144" s="126">
        <v>0</v>
      </c>
      <c r="H144" s="126">
        <v>0</v>
      </c>
      <c r="I144" s="126">
        <v>0</v>
      </c>
      <c r="J144" s="126">
        <v>0</v>
      </c>
      <c r="K144" s="126">
        <v>0</v>
      </c>
      <c r="L144" s="126">
        <v>0</v>
      </c>
      <c r="M144" s="126">
        <v>0</v>
      </c>
      <c r="N144" s="126">
        <v>0</v>
      </c>
      <c r="O144" s="126">
        <v>0</v>
      </c>
      <c r="P144" s="126">
        <v>0</v>
      </c>
      <c r="Q144" s="126">
        <v>0</v>
      </c>
      <c r="R144" s="126">
        <v>0</v>
      </c>
      <c r="S144" s="126"/>
      <c r="T144" s="126"/>
      <c r="U144" s="126"/>
      <c r="V144" s="126"/>
      <c r="W144" s="126"/>
      <c r="X144" s="126"/>
      <c r="Y144" s="126"/>
      <c r="Z144" s="126"/>
      <c r="AA144" s="126"/>
      <c r="AB144" s="126"/>
      <c r="AC144" s="126"/>
      <c r="AD144" s="126"/>
      <c r="AE144" s="126"/>
      <c r="AF144" s="126"/>
      <c r="AG144" s="126"/>
      <c r="AH144" s="126"/>
      <c r="AI144" s="126"/>
      <c r="AJ144" s="126"/>
      <c r="AK144" s="126"/>
      <c r="AL144" s="126"/>
      <c r="AM144" s="126"/>
      <c r="AN144" s="126"/>
      <c r="AO144" s="126"/>
      <c r="AP144" s="126"/>
      <c r="AQ144" s="126"/>
      <c r="AR144" s="126"/>
      <c r="AS144" s="126"/>
      <c r="AT144" s="126"/>
      <c r="AU144" s="126"/>
      <c r="AV144" s="126"/>
      <c r="AW144" s="126"/>
      <c r="AX144" s="126"/>
      <c r="AY144" s="126"/>
      <c r="AZ144" s="126"/>
      <c r="BA144" s="126"/>
      <c r="BB144" s="126"/>
      <c r="BC144" s="126"/>
      <c r="BD144" s="126"/>
      <c r="BE144" s="126"/>
      <c r="BF144" s="126"/>
      <c r="BG144" s="126"/>
      <c r="BH144" s="126"/>
      <c r="BI144" s="126"/>
      <c r="BJ144" s="126"/>
      <c r="BK144" s="126"/>
      <c r="BL144" s="126"/>
      <c r="BM144" s="126"/>
      <c r="BN144" s="126"/>
      <c r="BO144" s="126"/>
      <c r="BP144" s="126"/>
      <c r="BQ144" s="126"/>
      <c r="BR144" s="126"/>
      <c r="BS144" s="126"/>
      <c r="BT144" s="126"/>
      <c r="BU144" s="126"/>
      <c r="BV144" s="126"/>
      <c r="BW144" s="126"/>
      <c r="BX144" s="126"/>
      <c r="BY144" s="126"/>
      <c r="BZ144" s="126"/>
      <c r="CA144" s="126"/>
      <c r="CB144" s="126"/>
      <c r="CC144" s="126"/>
      <c r="CD144" s="126"/>
      <c r="CE144" s="126"/>
      <c r="CF144" s="126"/>
      <c r="CG144" s="126"/>
      <c r="CH144" s="126"/>
      <c r="CI144" s="126"/>
      <c r="CJ144" s="126"/>
      <c r="CK144" s="126"/>
      <c r="CL144" s="126"/>
      <c r="CM144" s="126"/>
      <c r="CN144" s="126"/>
      <c r="CO144" s="126"/>
      <c r="CP144" s="126"/>
      <c r="CQ144" s="126"/>
      <c r="CR144" s="126"/>
      <c r="CS144" s="126"/>
      <c r="CT144" s="126"/>
      <c r="CU144" s="126"/>
    </row>
    <row r="145" spans="1:99" x14ac:dyDescent="0.3">
      <c r="A145" s="103">
        <v>522</v>
      </c>
      <c r="B145" s="373" t="s">
        <v>174</v>
      </c>
      <c r="C145" s="126"/>
      <c r="D145" s="126">
        <v>0</v>
      </c>
      <c r="E145" s="126">
        <v>0</v>
      </c>
      <c r="F145" s="126">
        <v>0</v>
      </c>
      <c r="G145" s="126">
        <v>0</v>
      </c>
      <c r="H145" s="126">
        <v>0</v>
      </c>
      <c r="I145" s="126">
        <v>0</v>
      </c>
      <c r="J145" s="126">
        <v>0</v>
      </c>
      <c r="K145" s="126">
        <v>0</v>
      </c>
      <c r="L145" s="126">
        <v>0</v>
      </c>
      <c r="M145" s="126">
        <v>0</v>
      </c>
      <c r="N145" s="126">
        <v>0</v>
      </c>
      <c r="O145" s="126">
        <v>0</v>
      </c>
      <c r="P145" s="126">
        <v>0</v>
      </c>
      <c r="Q145" s="126">
        <v>0</v>
      </c>
      <c r="R145" s="126">
        <v>0</v>
      </c>
      <c r="S145" s="126"/>
      <c r="T145" s="126"/>
      <c r="U145" s="126"/>
      <c r="V145" s="126"/>
      <c r="W145" s="126"/>
      <c r="X145" s="126"/>
      <c r="Y145" s="126"/>
      <c r="Z145" s="126"/>
      <c r="AA145" s="126"/>
      <c r="AB145" s="126"/>
      <c r="AC145" s="126"/>
      <c r="AD145" s="126"/>
      <c r="AE145" s="126"/>
      <c r="AF145" s="126"/>
      <c r="AG145" s="126"/>
      <c r="AH145" s="126"/>
      <c r="AI145" s="126"/>
      <c r="AJ145" s="126"/>
      <c r="AK145" s="126"/>
      <c r="AL145" s="126"/>
      <c r="AM145" s="126"/>
      <c r="AN145" s="126"/>
      <c r="AO145" s="126"/>
      <c r="AP145" s="126"/>
      <c r="AQ145" s="126"/>
      <c r="AR145" s="126"/>
      <c r="AS145" s="126"/>
      <c r="AT145" s="126"/>
      <c r="AU145" s="126"/>
      <c r="AV145" s="126"/>
      <c r="AW145" s="126"/>
      <c r="AX145" s="126"/>
      <c r="AY145" s="126"/>
      <c r="AZ145" s="126"/>
      <c r="BA145" s="126"/>
      <c r="BB145" s="126"/>
      <c r="BC145" s="126"/>
      <c r="BD145" s="126"/>
      <c r="BE145" s="126"/>
      <c r="BF145" s="126"/>
      <c r="BG145" s="126"/>
      <c r="BH145" s="126"/>
      <c r="BI145" s="126"/>
      <c r="BJ145" s="126"/>
      <c r="BK145" s="126"/>
      <c r="BL145" s="126"/>
      <c r="BM145" s="126"/>
      <c r="BN145" s="126"/>
      <c r="BO145" s="126"/>
      <c r="BP145" s="126"/>
      <c r="BQ145" s="126"/>
      <c r="BR145" s="126"/>
      <c r="BS145" s="126"/>
      <c r="BT145" s="126"/>
      <c r="BU145" s="126"/>
      <c r="BV145" s="126"/>
      <c r="BW145" s="126"/>
      <c r="BX145" s="126"/>
      <c r="BY145" s="126"/>
      <c r="BZ145" s="126"/>
      <c r="CA145" s="126"/>
      <c r="CB145" s="126"/>
      <c r="CC145" s="126"/>
      <c r="CD145" s="126"/>
      <c r="CE145" s="126"/>
      <c r="CF145" s="126"/>
      <c r="CG145" s="126"/>
      <c r="CH145" s="126"/>
      <c r="CI145" s="126"/>
      <c r="CJ145" s="126"/>
      <c r="CK145" s="126"/>
      <c r="CL145" s="126"/>
      <c r="CM145" s="126"/>
      <c r="CN145" s="126"/>
      <c r="CO145" s="126"/>
      <c r="CP145" s="126"/>
      <c r="CQ145" s="126"/>
      <c r="CR145" s="126"/>
      <c r="CS145" s="126"/>
      <c r="CT145" s="126"/>
      <c r="CU145" s="126"/>
    </row>
    <row r="146" spans="1:99" x14ac:dyDescent="0.3">
      <c r="A146" s="103">
        <v>523</v>
      </c>
      <c r="B146" s="373" t="s">
        <v>175</v>
      </c>
      <c r="C146" s="126"/>
      <c r="D146" s="126">
        <v>0</v>
      </c>
      <c r="E146" s="126">
        <v>0</v>
      </c>
      <c r="F146" s="126">
        <v>0</v>
      </c>
      <c r="G146" s="126">
        <v>0</v>
      </c>
      <c r="H146" s="126">
        <v>0</v>
      </c>
      <c r="I146" s="126">
        <v>0</v>
      </c>
      <c r="J146" s="126">
        <v>0</v>
      </c>
      <c r="K146" s="126">
        <v>0</v>
      </c>
      <c r="L146" s="126">
        <v>0</v>
      </c>
      <c r="M146" s="126">
        <v>0</v>
      </c>
      <c r="N146" s="126">
        <v>0</v>
      </c>
      <c r="O146" s="126">
        <v>0</v>
      </c>
      <c r="P146" s="126">
        <v>0</v>
      </c>
      <c r="Q146" s="126">
        <v>0</v>
      </c>
      <c r="R146" s="126">
        <v>0</v>
      </c>
      <c r="S146" s="126"/>
      <c r="T146" s="126"/>
      <c r="U146" s="126"/>
      <c r="V146" s="126"/>
      <c r="W146" s="126"/>
      <c r="X146" s="126"/>
      <c r="Y146" s="126"/>
      <c r="Z146" s="126"/>
      <c r="AA146" s="126"/>
      <c r="AB146" s="126"/>
      <c r="AC146" s="126"/>
      <c r="AD146" s="126"/>
      <c r="AE146" s="126"/>
      <c r="AF146" s="126"/>
      <c r="AG146" s="126"/>
      <c r="AH146" s="126"/>
      <c r="AI146" s="126"/>
      <c r="AJ146" s="126"/>
      <c r="AK146" s="126"/>
      <c r="AL146" s="126"/>
      <c r="AM146" s="126"/>
      <c r="AN146" s="126"/>
      <c r="AO146" s="126"/>
      <c r="AP146" s="126"/>
      <c r="AQ146" s="126"/>
      <c r="AR146" s="126"/>
      <c r="AS146" s="126"/>
      <c r="AT146" s="126"/>
      <c r="AU146" s="126"/>
      <c r="AV146" s="126"/>
      <c r="AW146" s="126"/>
      <c r="AX146" s="126"/>
      <c r="AY146" s="126"/>
      <c r="AZ146" s="126"/>
      <c r="BA146" s="126"/>
      <c r="BB146" s="126"/>
      <c r="BC146" s="126"/>
      <c r="BD146" s="126"/>
      <c r="BE146" s="126"/>
      <c r="BF146" s="126"/>
      <c r="BG146" s="126"/>
      <c r="BH146" s="126"/>
      <c r="BI146" s="126"/>
      <c r="BJ146" s="126"/>
      <c r="BK146" s="126"/>
      <c r="BL146" s="126"/>
      <c r="BM146" s="126"/>
      <c r="BN146" s="126"/>
      <c r="BO146" s="126"/>
      <c r="BP146" s="126"/>
      <c r="BQ146" s="126"/>
      <c r="BR146" s="126"/>
      <c r="BS146" s="126"/>
      <c r="BT146" s="126"/>
      <c r="BU146" s="126"/>
      <c r="BV146" s="126"/>
      <c r="BW146" s="126"/>
      <c r="BX146" s="126"/>
      <c r="BY146" s="126"/>
      <c r="BZ146" s="126"/>
      <c r="CA146" s="126"/>
      <c r="CB146" s="126"/>
      <c r="CC146" s="126"/>
      <c r="CD146" s="126"/>
      <c r="CE146" s="126"/>
      <c r="CF146" s="126"/>
      <c r="CG146" s="126"/>
      <c r="CH146" s="126"/>
      <c r="CI146" s="126"/>
      <c r="CJ146" s="126"/>
      <c r="CK146" s="126"/>
      <c r="CL146" s="126"/>
      <c r="CM146" s="126"/>
      <c r="CN146" s="126"/>
      <c r="CO146" s="126"/>
      <c r="CP146" s="126"/>
      <c r="CQ146" s="126"/>
      <c r="CR146" s="126"/>
      <c r="CS146" s="126"/>
      <c r="CT146" s="126"/>
      <c r="CU146" s="126"/>
    </row>
    <row r="147" spans="1:99" x14ac:dyDescent="0.3">
      <c r="A147" s="103">
        <v>524</v>
      </c>
      <c r="B147" s="373" t="s">
        <v>176</v>
      </c>
      <c r="C147" s="126"/>
      <c r="D147" s="126">
        <v>0</v>
      </c>
      <c r="E147" s="126">
        <v>0</v>
      </c>
      <c r="F147" s="126">
        <v>0</v>
      </c>
      <c r="G147" s="126">
        <v>0</v>
      </c>
      <c r="H147" s="126">
        <v>0</v>
      </c>
      <c r="I147" s="126">
        <v>0</v>
      </c>
      <c r="J147" s="126">
        <v>0</v>
      </c>
      <c r="K147" s="126">
        <v>0</v>
      </c>
      <c r="L147" s="126">
        <v>0</v>
      </c>
      <c r="M147" s="126">
        <v>0</v>
      </c>
      <c r="N147" s="126">
        <v>0</v>
      </c>
      <c r="O147" s="126">
        <v>0</v>
      </c>
      <c r="P147" s="126">
        <v>0</v>
      </c>
      <c r="Q147" s="126">
        <v>0</v>
      </c>
      <c r="R147" s="126">
        <v>0</v>
      </c>
      <c r="S147" s="126"/>
      <c r="T147" s="126"/>
      <c r="U147" s="126"/>
      <c r="V147" s="126"/>
      <c r="W147" s="126"/>
      <c r="X147" s="126"/>
      <c r="Y147" s="126"/>
      <c r="Z147" s="126"/>
      <c r="AA147" s="126"/>
      <c r="AB147" s="126"/>
      <c r="AC147" s="126"/>
      <c r="AD147" s="126"/>
      <c r="AE147" s="126"/>
      <c r="AF147" s="126"/>
      <c r="AG147" s="126"/>
      <c r="AH147" s="126"/>
      <c r="AI147" s="126"/>
      <c r="AJ147" s="126"/>
      <c r="AK147" s="126"/>
      <c r="AL147" s="126"/>
      <c r="AM147" s="126"/>
      <c r="AN147" s="126"/>
      <c r="AO147" s="126"/>
      <c r="AP147" s="126"/>
      <c r="AQ147" s="126"/>
      <c r="AR147" s="126"/>
      <c r="AS147" s="126"/>
      <c r="AT147" s="126"/>
      <c r="AU147" s="126"/>
      <c r="AV147" s="126"/>
      <c r="AW147" s="126"/>
      <c r="AX147" s="126"/>
      <c r="AY147" s="126"/>
      <c r="AZ147" s="126"/>
      <c r="BA147" s="126"/>
      <c r="BB147" s="126"/>
      <c r="BC147" s="126"/>
      <c r="BD147" s="126"/>
      <c r="BE147" s="126"/>
      <c r="BF147" s="126"/>
      <c r="BG147" s="126"/>
      <c r="BH147" s="126"/>
      <c r="BI147" s="126"/>
      <c r="BJ147" s="126"/>
      <c r="BK147" s="126"/>
      <c r="BL147" s="126"/>
      <c r="BM147" s="126"/>
      <c r="BN147" s="126"/>
      <c r="BO147" s="126"/>
      <c r="BP147" s="126"/>
      <c r="BQ147" s="126"/>
      <c r="BR147" s="126"/>
      <c r="BS147" s="126"/>
      <c r="BT147" s="126"/>
      <c r="BU147" s="126"/>
      <c r="BV147" s="126"/>
      <c r="BW147" s="126"/>
      <c r="BX147" s="126"/>
      <c r="BY147" s="126"/>
      <c r="BZ147" s="126"/>
      <c r="CA147" s="126"/>
      <c r="CB147" s="126"/>
      <c r="CC147" s="126"/>
      <c r="CD147" s="126"/>
      <c r="CE147" s="126"/>
      <c r="CF147" s="126"/>
      <c r="CG147" s="126"/>
      <c r="CH147" s="126"/>
      <c r="CI147" s="126"/>
      <c r="CJ147" s="126"/>
      <c r="CK147" s="126"/>
      <c r="CL147" s="126"/>
      <c r="CM147" s="126"/>
      <c r="CN147" s="126"/>
      <c r="CO147" s="126"/>
      <c r="CP147" s="126"/>
      <c r="CQ147" s="126"/>
      <c r="CR147" s="126"/>
      <c r="CS147" s="126"/>
      <c r="CT147" s="126"/>
      <c r="CU147" s="126"/>
    </row>
    <row r="148" spans="1:99" x14ac:dyDescent="0.3">
      <c r="A148" s="103">
        <v>525</v>
      </c>
      <c r="B148" s="373" t="s">
        <v>177</v>
      </c>
      <c r="C148" s="126"/>
      <c r="D148" s="126">
        <v>0</v>
      </c>
      <c r="E148" s="126">
        <v>0</v>
      </c>
      <c r="F148" s="126">
        <v>0</v>
      </c>
      <c r="G148" s="126">
        <v>0</v>
      </c>
      <c r="H148" s="126">
        <v>0</v>
      </c>
      <c r="I148" s="126">
        <v>0</v>
      </c>
      <c r="J148" s="126">
        <v>0</v>
      </c>
      <c r="K148" s="126">
        <v>0</v>
      </c>
      <c r="L148" s="126">
        <v>0</v>
      </c>
      <c r="M148" s="126">
        <v>0</v>
      </c>
      <c r="N148" s="126">
        <v>0</v>
      </c>
      <c r="O148" s="126">
        <v>0</v>
      </c>
      <c r="P148" s="126">
        <v>0</v>
      </c>
      <c r="Q148" s="126">
        <v>0</v>
      </c>
      <c r="R148" s="126">
        <v>0</v>
      </c>
      <c r="S148" s="126"/>
      <c r="T148" s="126"/>
      <c r="U148" s="126"/>
      <c r="V148" s="126"/>
      <c r="W148" s="126"/>
      <c r="X148" s="126"/>
      <c r="Y148" s="126"/>
      <c r="Z148" s="126"/>
      <c r="AA148" s="126"/>
      <c r="AB148" s="126"/>
      <c r="AC148" s="126"/>
      <c r="AD148" s="126"/>
      <c r="AE148" s="126"/>
      <c r="AF148" s="126"/>
      <c r="AG148" s="126"/>
      <c r="AH148" s="126"/>
      <c r="AI148" s="126"/>
      <c r="AJ148" s="126"/>
      <c r="AK148" s="126"/>
      <c r="AL148" s="126"/>
      <c r="AM148" s="126"/>
      <c r="AN148" s="126"/>
      <c r="AO148" s="126"/>
      <c r="AP148" s="126"/>
      <c r="AQ148" s="126"/>
      <c r="AR148" s="126"/>
      <c r="AS148" s="126"/>
      <c r="AT148" s="126"/>
      <c r="AU148" s="126"/>
      <c r="AV148" s="126"/>
      <c r="AW148" s="126"/>
      <c r="AX148" s="126"/>
      <c r="AY148" s="126"/>
      <c r="AZ148" s="126"/>
      <c r="BA148" s="126"/>
      <c r="BB148" s="126"/>
      <c r="BC148" s="126"/>
      <c r="BD148" s="126"/>
      <c r="BE148" s="126"/>
      <c r="BF148" s="126"/>
      <c r="BG148" s="126"/>
      <c r="BH148" s="126"/>
      <c r="BI148" s="126"/>
      <c r="BJ148" s="126"/>
      <c r="BK148" s="126"/>
      <c r="BL148" s="126"/>
      <c r="BM148" s="126"/>
      <c r="BN148" s="126"/>
      <c r="BO148" s="126"/>
      <c r="BP148" s="126"/>
      <c r="BQ148" s="126"/>
      <c r="BR148" s="126"/>
      <c r="BS148" s="126"/>
      <c r="BT148" s="126"/>
      <c r="BU148" s="126"/>
      <c r="BV148" s="126"/>
      <c r="BW148" s="126"/>
      <c r="BX148" s="126"/>
      <c r="BY148" s="126"/>
      <c r="BZ148" s="126"/>
      <c r="CA148" s="126"/>
      <c r="CB148" s="126"/>
      <c r="CC148" s="126"/>
      <c r="CD148" s="126"/>
      <c r="CE148" s="126"/>
      <c r="CF148" s="126"/>
      <c r="CG148" s="126"/>
      <c r="CH148" s="126"/>
      <c r="CI148" s="126"/>
      <c r="CJ148" s="126"/>
      <c r="CK148" s="126"/>
      <c r="CL148" s="126"/>
      <c r="CM148" s="126"/>
      <c r="CN148" s="126"/>
      <c r="CO148" s="126"/>
      <c r="CP148" s="126"/>
      <c r="CQ148" s="126"/>
      <c r="CR148" s="126"/>
      <c r="CS148" s="126"/>
      <c r="CT148" s="126"/>
      <c r="CU148" s="126"/>
    </row>
    <row r="149" spans="1:99" x14ac:dyDescent="0.3">
      <c r="A149" s="103">
        <v>526</v>
      </c>
      <c r="B149" s="373" t="s">
        <v>178</v>
      </c>
      <c r="C149" s="126"/>
      <c r="D149" s="126">
        <v>0</v>
      </c>
      <c r="E149" s="126">
        <v>0</v>
      </c>
      <c r="F149" s="126">
        <v>0</v>
      </c>
      <c r="G149" s="126">
        <v>0</v>
      </c>
      <c r="H149" s="126">
        <v>0</v>
      </c>
      <c r="I149" s="126">
        <v>0</v>
      </c>
      <c r="J149" s="126">
        <v>0</v>
      </c>
      <c r="K149" s="126">
        <v>0</v>
      </c>
      <c r="L149" s="126">
        <v>0</v>
      </c>
      <c r="M149" s="126">
        <v>0</v>
      </c>
      <c r="N149" s="126">
        <v>0</v>
      </c>
      <c r="O149" s="126">
        <v>0</v>
      </c>
      <c r="P149" s="126">
        <v>0</v>
      </c>
      <c r="Q149" s="126">
        <v>0</v>
      </c>
      <c r="R149" s="126">
        <v>0</v>
      </c>
      <c r="S149" s="126"/>
      <c r="T149" s="126"/>
      <c r="U149" s="126"/>
      <c r="V149" s="126"/>
      <c r="W149" s="126"/>
      <c r="X149" s="126"/>
      <c r="Y149" s="126"/>
      <c r="Z149" s="126"/>
      <c r="AA149" s="126"/>
      <c r="AB149" s="126"/>
      <c r="AC149" s="126"/>
      <c r="AD149" s="126"/>
      <c r="AE149" s="126"/>
      <c r="AF149" s="126"/>
      <c r="AG149" s="126"/>
      <c r="AH149" s="126"/>
      <c r="AI149" s="126"/>
      <c r="AJ149" s="126"/>
      <c r="AK149" s="126"/>
      <c r="AL149" s="126"/>
      <c r="AM149" s="126"/>
      <c r="AN149" s="126"/>
      <c r="AO149" s="126"/>
      <c r="AP149" s="126"/>
      <c r="AQ149" s="126"/>
      <c r="AR149" s="126"/>
      <c r="AS149" s="126"/>
      <c r="AT149" s="126"/>
      <c r="AU149" s="126"/>
      <c r="AV149" s="126"/>
      <c r="AW149" s="126"/>
      <c r="AX149" s="126"/>
      <c r="AY149" s="126"/>
      <c r="AZ149" s="126"/>
      <c r="BA149" s="126"/>
      <c r="BB149" s="126"/>
      <c r="BC149" s="126"/>
      <c r="BD149" s="126"/>
      <c r="BE149" s="126"/>
      <c r="BF149" s="126"/>
      <c r="BG149" s="126"/>
      <c r="BH149" s="126"/>
      <c r="BI149" s="126"/>
      <c r="BJ149" s="126"/>
      <c r="BK149" s="126"/>
      <c r="BL149" s="126"/>
      <c r="BM149" s="126"/>
      <c r="BN149" s="126"/>
      <c r="BO149" s="126"/>
      <c r="BP149" s="126"/>
      <c r="BQ149" s="126"/>
      <c r="BR149" s="126"/>
      <c r="BS149" s="126"/>
      <c r="BT149" s="126"/>
      <c r="BU149" s="126"/>
      <c r="BV149" s="126"/>
      <c r="BW149" s="126"/>
      <c r="BX149" s="126"/>
      <c r="BY149" s="126"/>
      <c r="BZ149" s="126"/>
      <c r="CA149" s="126"/>
      <c r="CB149" s="126"/>
      <c r="CC149" s="126"/>
      <c r="CD149" s="126"/>
      <c r="CE149" s="126"/>
      <c r="CF149" s="126"/>
      <c r="CG149" s="126"/>
      <c r="CH149" s="126"/>
      <c r="CI149" s="126"/>
      <c r="CJ149" s="126"/>
      <c r="CK149" s="126"/>
      <c r="CL149" s="126"/>
      <c r="CM149" s="126"/>
      <c r="CN149" s="126"/>
      <c r="CO149" s="126"/>
      <c r="CP149" s="126"/>
      <c r="CQ149" s="126"/>
      <c r="CR149" s="126"/>
      <c r="CS149" s="126"/>
      <c r="CT149" s="126"/>
      <c r="CU149" s="126"/>
    </row>
    <row r="150" spans="1:99" x14ac:dyDescent="0.3">
      <c r="A150" s="103">
        <v>527</v>
      </c>
      <c r="B150" s="373" t="s">
        <v>179</v>
      </c>
      <c r="C150" s="126"/>
      <c r="D150" s="126">
        <v>0</v>
      </c>
      <c r="E150" s="126">
        <v>0</v>
      </c>
      <c r="F150" s="126">
        <v>0</v>
      </c>
      <c r="G150" s="126">
        <v>0</v>
      </c>
      <c r="H150" s="126">
        <v>0</v>
      </c>
      <c r="I150" s="126">
        <v>0</v>
      </c>
      <c r="J150" s="126">
        <v>0</v>
      </c>
      <c r="K150" s="126">
        <v>0</v>
      </c>
      <c r="L150" s="126">
        <v>0</v>
      </c>
      <c r="M150" s="126">
        <v>0</v>
      </c>
      <c r="N150" s="126">
        <v>0</v>
      </c>
      <c r="O150" s="126">
        <v>0</v>
      </c>
      <c r="P150" s="126">
        <v>0</v>
      </c>
      <c r="Q150" s="126">
        <v>0</v>
      </c>
      <c r="R150" s="126">
        <v>0</v>
      </c>
      <c r="S150" s="126"/>
      <c r="T150" s="126"/>
      <c r="U150" s="126"/>
      <c r="V150" s="126"/>
      <c r="W150" s="126"/>
      <c r="X150" s="126"/>
      <c r="Y150" s="126"/>
      <c r="Z150" s="126"/>
      <c r="AA150" s="126"/>
      <c r="AB150" s="126"/>
      <c r="AC150" s="126"/>
      <c r="AD150" s="126"/>
      <c r="AE150" s="126"/>
      <c r="AF150" s="126"/>
      <c r="AG150" s="126"/>
      <c r="AH150" s="126"/>
      <c r="AI150" s="126"/>
      <c r="AJ150" s="126"/>
      <c r="AK150" s="126"/>
      <c r="AL150" s="126"/>
      <c r="AM150" s="126"/>
      <c r="AN150" s="126"/>
      <c r="AO150" s="126"/>
      <c r="AP150" s="126"/>
      <c r="AQ150" s="126"/>
      <c r="AR150" s="126"/>
      <c r="AS150" s="126"/>
      <c r="AT150" s="126"/>
      <c r="AU150" s="126"/>
      <c r="AV150" s="126"/>
      <c r="AW150" s="126"/>
      <c r="AX150" s="126"/>
      <c r="AY150" s="126"/>
      <c r="AZ150" s="126"/>
      <c r="BA150" s="126"/>
      <c r="BB150" s="126"/>
      <c r="BC150" s="126"/>
      <c r="BD150" s="126"/>
      <c r="BE150" s="126"/>
      <c r="BF150" s="126"/>
      <c r="BG150" s="126"/>
      <c r="BH150" s="126"/>
      <c r="BI150" s="126"/>
      <c r="BJ150" s="126"/>
      <c r="BK150" s="126"/>
      <c r="BL150" s="126"/>
      <c r="BM150" s="126"/>
      <c r="BN150" s="126"/>
      <c r="BO150" s="126"/>
      <c r="BP150" s="126"/>
      <c r="BQ150" s="126"/>
      <c r="BR150" s="126"/>
      <c r="BS150" s="126"/>
      <c r="BT150" s="126"/>
      <c r="BU150" s="126"/>
      <c r="BV150" s="126"/>
      <c r="BW150" s="126"/>
      <c r="BX150" s="126"/>
      <c r="BY150" s="126"/>
      <c r="BZ150" s="126"/>
      <c r="CA150" s="126"/>
      <c r="CB150" s="126"/>
      <c r="CC150" s="126"/>
      <c r="CD150" s="126"/>
      <c r="CE150" s="126"/>
      <c r="CF150" s="126"/>
      <c r="CG150" s="126"/>
      <c r="CH150" s="126"/>
      <c r="CI150" s="126"/>
      <c r="CJ150" s="126"/>
      <c r="CK150" s="126"/>
      <c r="CL150" s="126"/>
      <c r="CM150" s="126"/>
      <c r="CN150" s="126"/>
      <c r="CO150" s="126"/>
      <c r="CP150" s="126"/>
      <c r="CQ150" s="126"/>
      <c r="CR150" s="126"/>
      <c r="CS150" s="126"/>
      <c r="CT150" s="126"/>
      <c r="CU150" s="126"/>
    </row>
    <row r="151" spans="1:99" x14ac:dyDescent="0.3">
      <c r="A151" s="103">
        <v>528</v>
      </c>
      <c r="B151" s="373" t="s">
        <v>162</v>
      </c>
      <c r="C151" s="126"/>
      <c r="D151" s="126">
        <v>0</v>
      </c>
      <c r="E151" s="126">
        <v>0</v>
      </c>
      <c r="F151" s="126">
        <v>0</v>
      </c>
      <c r="G151" s="126">
        <v>0</v>
      </c>
      <c r="H151" s="126">
        <v>0</v>
      </c>
      <c r="I151" s="126">
        <v>0</v>
      </c>
      <c r="J151" s="126">
        <v>0</v>
      </c>
      <c r="K151" s="126">
        <v>0</v>
      </c>
      <c r="L151" s="126">
        <v>0</v>
      </c>
      <c r="M151" s="126">
        <v>0</v>
      </c>
      <c r="N151" s="126">
        <v>0</v>
      </c>
      <c r="O151" s="126">
        <v>0</v>
      </c>
      <c r="P151" s="126">
        <v>0</v>
      </c>
      <c r="Q151" s="126">
        <v>0</v>
      </c>
      <c r="R151" s="126">
        <v>0</v>
      </c>
      <c r="S151" s="126"/>
      <c r="T151" s="126"/>
      <c r="U151" s="126"/>
      <c r="V151" s="126"/>
      <c r="W151" s="126"/>
      <c r="X151" s="126"/>
      <c r="Y151" s="126"/>
      <c r="Z151" s="126"/>
      <c r="AA151" s="126"/>
      <c r="AB151" s="126"/>
      <c r="AC151" s="126"/>
      <c r="AD151" s="126"/>
      <c r="AE151" s="126"/>
      <c r="AF151" s="126"/>
      <c r="AG151" s="126"/>
      <c r="AH151" s="126"/>
      <c r="AI151" s="126"/>
      <c r="AJ151" s="126"/>
      <c r="AK151" s="126"/>
      <c r="AL151" s="126"/>
      <c r="AM151" s="126"/>
      <c r="AN151" s="126"/>
      <c r="AO151" s="126"/>
      <c r="AP151" s="126"/>
      <c r="AQ151" s="126"/>
      <c r="AR151" s="126"/>
      <c r="AS151" s="126"/>
      <c r="AT151" s="126"/>
      <c r="AU151" s="126"/>
      <c r="AV151" s="126"/>
      <c r="AW151" s="126"/>
      <c r="AX151" s="126"/>
      <c r="AY151" s="126"/>
      <c r="AZ151" s="126"/>
      <c r="BA151" s="126"/>
      <c r="BB151" s="126"/>
      <c r="BC151" s="126"/>
      <c r="BD151" s="126"/>
      <c r="BE151" s="126"/>
      <c r="BF151" s="126"/>
      <c r="BG151" s="126"/>
      <c r="BH151" s="126"/>
      <c r="BI151" s="126"/>
      <c r="BJ151" s="126"/>
      <c r="BK151" s="126"/>
      <c r="BL151" s="126"/>
      <c r="BM151" s="126"/>
      <c r="BN151" s="126"/>
      <c r="BO151" s="126"/>
      <c r="BP151" s="126"/>
      <c r="BQ151" s="126"/>
      <c r="BR151" s="126"/>
      <c r="BS151" s="126"/>
      <c r="BT151" s="126"/>
      <c r="BU151" s="126"/>
      <c r="BV151" s="126"/>
      <c r="BW151" s="126"/>
      <c r="BX151" s="126"/>
      <c r="BY151" s="126"/>
      <c r="BZ151" s="126"/>
      <c r="CA151" s="126"/>
      <c r="CB151" s="126"/>
      <c r="CC151" s="126"/>
      <c r="CD151" s="126"/>
      <c r="CE151" s="126"/>
      <c r="CF151" s="126"/>
      <c r="CG151" s="126"/>
      <c r="CH151" s="126"/>
      <c r="CI151" s="126"/>
      <c r="CJ151" s="126"/>
      <c r="CK151" s="126"/>
      <c r="CL151" s="126"/>
      <c r="CM151" s="126"/>
      <c r="CN151" s="126"/>
      <c r="CO151" s="126"/>
      <c r="CP151" s="126"/>
      <c r="CQ151" s="126"/>
      <c r="CR151" s="126"/>
      <c r="CS151" s="126"/>
      <c r="CT151" s="126"/>
      <c r="CU151" s="126"/>
    </row>
    <row r="152" spans="1:99" x14ac:dyDescent="0.3">
      <c r="A152" s="103">
        <v>529</v>
      </c>
      <c r="B152" s="373" t="s">
        <v>163</v>
      </c>
      <c r="C152" s="126"/>
      <c r="D152" s="126">
        <v>0</v>
      </c>
      <c r="E152" s="126">
        <v>0</v>
      </c>
      <c r="F152" s="126">
        <v>0</v>
      </c>
      <c r="G152" s="126">
        <v>0</v>
      </c>
      <c r="H152" s="126">
        <v>0</v>
      </c>
      <c r="I152" s="126">
        <v>0</v>
      </c>
      <c r="J152" s="126">
        <v>0</v>
      </c>
      <c r="K152" s="126">
        <v>0</v>
      </c>
      <c r="L152" s="126">
        <v>0</v>
      </c>
      <c r="M152" s="126">
        <v>0</v>
      </c>
      <c r="N152" s="126">
        <v>0</v>
      </c>
      <c r="O152" s="126">
        <v>0</v>
      </c>
      <c r="P152" s="126">
        <v>0</v>
      </c>
      <c r="Q152" s="126">
        <v>0</v>
      </c>
      <c r="R152" s="126">
        <v>0</v>
      </c>
      <c r="S152" s="126"/>
      <c r="T152" s="126"/>
      <c r="U152" s="126"/>
      <c r="V152" s="126"/>
      <c r="W152" s="126"/>
      <c r="X152" s="126"/>
      <c r="Y152" s="126"/>
      <c r="Z152" s="126"/>
      <c r="AA152" s="126"/>
      <c r="AB152" s="126"/>
      <c r="AC152" s="126"/>
      <c r="AD152" s="126"/>
      <c r="AE152" s="126"/>
      <c r="AF152" s="126"/>
      <c r="AG152" s="126"/>
      <c r="AH152" s="126"/>
      <c r="AI152" s="126"/>
      <c r="AJ152" s="126"/>
      <c r="AK152" s="126"/>
      <c r="AL152" s="126"/>
      <c r="AM152" s="126"/>
      <c r="AN152" s="126"/>
      <c r="AO152" s="126"/>
      <c r="AP152" s="126"/>
      <c r="AQ152" s="126"/>
      <c r="AR152" s="126"/>
      <c r="AS152" s="126"/>
      <c r="AT152" s="126"/>
      <c r="AU152" s="126"/>
      <c r="AV152" s="126"/>
      <c r="AW152" s="126"/>
      <c r="AX152" s="126"/>
      <c r="AY152" s="126"/>
      <c r="AZ152" s="126"/>
      <c r="BA152" s="126"/>
      <c r="BB152" s="126"/>
      <c r="BC152" s="126"/>
      <c r="BD152" s="126"/>
      <c r="BE152" s="126"/>
      <c r="BF152" s="126"/>
      <c r="BG152" s="126"/>
      <c r="BH152" s="126"/>
      <c r="BI152" s="126"/>
      <c r="BJ152" s="126"/>
      <c r="BK152" s="126"/>
      <c r="BL152" s="126"/>
      <c r="BM152" s="126"/>
      <c r="BN152" s="126"/>
      <c r="BO152" s="126"/>
      <c r="BP152" s="126"/>
      <c r="BQ152" s="126"/>
      <c r="BR152" s="126"/>
      <c r="BS152" s="126"/>
      <c r="BT152" s="126"/>
      <c r="BU152" s="126"/>
      <c r="BV152" s="126"/>
      <c r="BW152" s="126"/>
      <c r="BX152" s="126"/>
      <c r="BY152" s="126"/>
      <c r="BZ152" s="126"/>
      <c r="CA152" s="126"/>
      <c r="CB152" s="126"/>
      <c r="CC152" s="126"/>
      <c r="CD152" s="126"/>
      <c r="CE152" s="126"/>
      <c r="CF152" s="126"/>
      <c r="CG152" s="126"/>
      <c r="CH152" s="126"/>
      <c r="CI152" s="126"/>
      <c r="CJ152" s="126"/>
      <c r="CK152" s="126"/>
      <c r="CL152" s="126"/>
      <c r="CM152" s="126"/>
      <c r="CN152" s="126"/>
      <c r="CO152" s="126"/>
      <c r="CP152" s="126"/>
      <c r="CQ152" s="126"/>
      <c r="CR152" s="126"/>
      <c r="CS152" s="126"/>
      <c r="CT152" s="126"/>
      <c r="CU152" s="126"/>
    </row>
    <row r="153" spans="1:99" x14ac:dyDescent="0.3">
      <c r="A153" s="103">
        <v>530</v>
      </c>
      <c r="B153" s="373" t="s">
        <v>164</v>
      </c>
      <c r="C153" s="126"/>
      <c r="D153" s="126">
        <v>0</v>
      </c>
      <c r="E153" s="126">
        <v>0</v>
      </c>
      <c r="F153" s="126">
        <v>0</v>
      </c>
      <c r="G153" s="126">
        <v>0</v>
      </c>
      <c r="H153" s="126">
        <v>0</v>
      </c>
      <c r="I153" s="126">
        <v>0</v>
      </c>
      <c r="J153" s="126">
        <v>0</v>
      </c>
      <c r="K153" s="126">
        <v>0</v>
      </c>
      <c r="L153" s="126">
        <v>0</v>
      </c>
      <c r="M153" s="126">
        <v>0</v>
      </c>
      <c r="N153" s="126">
        <v>0</v>
      </c>
      <c r="O153" s="126">
        <v>0</v>
      </c>
      <c r="P153" s="126">
        <v>0</v>
      </c>
      <c r="Q153" s="126">
        <v>0</v>
      </c>
      <c r="R153" s="126">
        <v>0</v>
      </c>
      <c r="S153" s="126"/>
      <c r="T153" s="126"/>
      <c r="U153" s="126"/>
      <c r="V153" s="126"/>
      <c r="W153" s="126"/>
      <c r="X153" s="126"/>
      <c r="Y153" s="126"/>
      <c r="Z153" s="126"/>
      <c r="AA153" s="126"/>
      <c r="AB153" s="126"/>
      <c r="AC153" s="126"/>
      <c r="AD153" s="126"/>
      <c r="AE153" s="126"/>
      <c r="AF153" s="126"/>
      <c r="AG153" s="126"/>
      <c r="AH153" s="126"/>
      <c r="AI153" s="126"/>
      <c r="AJ153" s="126"/>
      <c r="AK153" s="126"/>
      <c r="AL153" s="126"/>
      <c r="AM153" s="126"/>
      <c r="AN153" s="126"/>
      <c r="AO153" s="126"/>
      <c r="AP153" s="126"/>
      <c r="AQ153" s="126"/>
      <c r="AR153" s="126"/>
      <c r="AS153" s="126"/>
      <c r="AT153" s="126"/>
      <c r="AU153" s="126"/>
      <c r="AV153" s="126"/>
      <c r="AW153" s="126"/>
      <c r="AX153" s="126"/>
      <c r="AY153" s="126"/>
      <c r="AZ153" s="126"/>
      <c r="BA153" s="126"/>
      <c r="BB153" s="126"/>
      <c r="BC153" s="126"/>
      <c r="BD153" s="126"/>
      <c r="BE153" s="126"/>
      <c r="BF153" s="126"/>
      <c r="BG153" s="126"/>
      <c r="BH153" s="126"/>
      <c r="BI153" s="126"/>
      <c r="BJ153" s="126"/>
      <c r="BK153" s="126"/>
      <c r="BL153" s="126"/>
      <c r="BM153" s="126"/>
      <c r="BN153" s="126"/>
      <c r="BO153" s="126"/>
      <c r="BP153" s="126"/>
      <c r="BQ153" s="126"/>
      <c r="BR153" s="126"/>
      <c r="BS153" s="126"/>
      <c r="BT153" s="126"/>
      <c r="BU153" s="126"/>
      <c r="BV153" s="126"/>
      <c r="BW153" s="126"/>
      <c r="BX153" s="126"/>
      <c r="BY153" s="126"/>
      <c r="BZ153" s="126"/>
      <c r="CA153" s="126"/>
      <c r="CB153" s="126"/>
      <c r="CC153" s="126"/>
      <c r="CD153" s="126"/>
      <c r="CE153" s="126"/>
      <c r="CF153" s="126"/>
      <c r="CG153" s="126"/>
      <c r="CH153" s="126"/>
      <c r="CI153" s="126"/>
      <c r="CJ153" s="126"/>
      <c r="CK153" s="126"/>
      <c r="CL153" s="126"/>
      <c r="CM153" s="126"/>
      <c r="CN153" s="126"/>
      <c r="CO153" s="126"/>
      <c r="CP153" s="126"/>
      <c r="CQ153" s="126"/>
      <c r="CR153" s="126"/>
      <c r="CS153" s="126"/>
      <c r="CT153" s="126"/>
      <c r="CU153" s="126"/>
    </row>
    <row r="154" spans="1:99" x14ac:dyDescent="0.3">
      <c r="A154" s="103">
        <v>531</v>
      </c>
      <c r="B154" s="373" t="s">
        <v>165</v>
      </c>
      <c r="C154" s="126"/>
      <c r="D154" s="126">
        <v>0</v>
      </c>
      <c r="E154" s="126">
        <v>0</v>
      </c>
      <c r="F154" s="126">
        <v>0</v>
      </c>
      <c r="G154" s="126">
        <v>0</v>
      </c>
      <c r="H154" s="126">
        <v>0</v>
      </c>
      <c r="I154" s="126">
        <v>0</v>
      </c>
      <c r="J154" s="126">
        <v>0</v>
      </c>
      <c r="K154" s="126">
        <v>0</v>
      </c>
      <c r="L154" s="126">
        <v>0</v>
      </c>
      <c r="M154" s="126">
        <v>0</v>
      </c>
      <c r="N154" s="126">
        <v>0</v>
      </c>
      <c r="O154" s="126">
        <v>0</v>
      </c>
      <c r="P154" s="126">
        <v>0</v>
      </c>
      <c r="Q154" s="126">
        <v>0</v>
      </c>
      <c r="R154" s="126">
        <v>0</v>
      </c>
      <c r="S154" s="126"/>
      <c r="T154" s="126"/>
      <c r="U154" s="126"/>
      <c r="V154" s="126"/>
      <c r="W154" s="126"/>
      <c r="X154" s="126"/>
      <c r="Y154" s="126"/>
      <c r="Z154" s="126"/>
      <c r="AA154" s="126"/>
      <c r="AB154" s="126"/>
      <c r="AC154" s="126"/>
      <c r="AD154" s="126"/>
      <c r="AE154" s="126"/>
      <c r="AF154" s="126"/>
      <c r="AG154" s="126"/>
      <c r="AH154" s="126"/>
      <c r="AI154" s="126"/>
      <c r="AJ154" s="126"/>
      <c r="AK154" s="126"/>
      <c r="AL154" s="126"/>
      <c r="AM154" s="126"/>
      <c r="AN154" s="126"/>
      <c r="AO154" s="126"/>
      <c r="AP154" s="126"/>
      <c r="AQ154" s="126"/>
      <c r="AR154" s="126"/>
      <c r="AS154" s="126"/>
      <c r="AT154" s="126"/>
      <c r="AU154" s="126"/>
      <c r="AV154" s="126"/>
      <c r="AW154" s="126"/>
      <c r="AX154" s="126"/>
      <c r="AY154" s="126"/>
      <c r="AZ154" s="126"/>
      <c r="BA154" s="126"/>
      <c r="BB154" s="126"/>
      <c r="BC154" s="126"/>
      <c r="BD154" s="126"/>
      <c r="BE154" s="126"/>
      <c r="BF154" s="126"/>
      <c r="BG154" s="126"/>
      <c r="BH154" s="126"/>
      <c r="BI154" s="126"/>
      <c r="BJ154" s="126"/>
      <c r="BK154" s="126"/>
      <c r="BL154" s="126"/>
      <c r="BM154" s="126"/>
      <c r="BN154" s="126"/>
      <c r="BO154" s="126"/>
      <c r="BP154" s="126"/>
      <c r="BQ154" s="126"/>
      <c r="BR154" s="126"/>
      <c r="BS154" s="126"/>
      <c r="BT154" s="126"/>
      <c r="BU154" s="126"/>
      <c r="BV154" s="126"/>
      <c r="BW154" s="126"/>
      <c r="BX154" s="126"/>
      <c r="BY154" s="126"/>
      <c r="BZ154" s="126"/>
      <c r="CA154" s="126"/>
      <c r="CB154" s="126"/>
      <c r="CC154" s="126"/>
      <c r="CD154" s="126"/>
      <c r="CE154" s="126"/>
      <c r="CF154" s="126"/>
      <c r="CG154" s="126"/>
      <c r="CH154" s="126"/>
      <c r="CI154" s="126"/>
      <c r="CJ154" s="126"/>
      <c r="CK154" s="126"/>
      <c r="CL154" s="126"/>
      <c r="CM154" s="126"/>
      <c r="CN154" s="126"/>
      <c r="CO154" s="126"/>
      <c r="CP154" s="126"/>
      <c r="CQ154" s="126"/>
      <c r="CR154" s="126"/>
      <c r="CS154" s="126"/>
      <c r="CT154" s="126"/>
      <c r="CU154" s="126"/>
    </row>
    <row r="155" spans="1:99" x14ac:dyDescent="0.3">
      <c r="A155" s="103">
        <v>532</v>
      </c>
      <c r="B155" s="373" t="s">
        <v>433</v>
      </c>
      <c r="C155" s="126"/>
      <c r="D155" s="126">
        <v>1465747</v>
      </c>
      <c r="E155" s="126">
        <v>2523460</v>
      </c>
      <c r="F155" s="126">
        <v>855141</v>
      </c>
      <c r="G155" s="126">
        <v>833500</v>
      </c>
      <c r="H155" s="126">
        <v>2204240</v>
      </c>
      <c r="I155" s="126">
        <v>41849756</v>
      </c>
      <c r="J155" s="126">
        <v>2157139</v>
      </c>
      <c r="K155" s="126">
        <v>426034</v>
      </c>
      <c r="L155" s="126">
        <v>3537579</v>
      </c>
      <c r="M155" s="126">
        <v>1175136</v>
      </c>
      <c r="N155" s="126">
        <v>1966348</v>
      </c>
      <c r="O155" s="126">
        <v>2587070</v>
      </c>
      <c r="P155" s="126">
        <v>1225823</v>
      </c>
      <c r="Q155" s="126">
        <v>1394510</v>
      </c>
      <c r="R155" s="126">
        <v>804768</v>
      </c>
      <c r="S155" s="126"/>
      <c r="T155" s="126"/>
      <c r="U155" s="126"/>
      <c r="V155" s="126"/>
      <c r="W155" s="126"/>
      <c r="X155" s="126"/>
      <c r="Y155" s="126"/>
      <c r="Z155" s="126"/>
      <c r="AA155" s="126"/>
      <c r="AB155" s="126"/>
      <c r="AC155" s="126"/>
      <c r="AD155" s="126"/>
      <c r="AE155" s="126"/>
      <c r="AF155" s="126"/>
      <c r="AG155" s="126"/>
      <c r="AH155" s="126"/>
      <c r="AI155" s="126"/>
      <c r="AJ155" s="126"/>
      <c r="AK155" s="126"/>
      <c r="AL155" s="126"/>
      <c r="AM155" s="126"/>
      <c r="AN155" s="126"/>
      <c r="AO155" s="126"/>
      <c r="AP155" s="126"/>
      <c r="AQ155" s="126"/>
      <c r="AR155" s="126"/>
      <c r="AS155" s="126"/>
      <c r="AT155" s="126"/>
      <c r="AU155" s="126"/>
      <c r="AV155" s="126"/>
      <c r="AW155" s="126"/>
      <c r="AX155" s="126"/>
      <c r="AY155" s="126"/>
      <c r="AZ155" s="126"/>
      <c r="BA155" s="126"/>
      <c r="BB155" s="126"/>
      <c r="BC155" s="126"/>
      <c r="BD155" s="126"/>
      <c r="BE155" s="126"/>
      <c r="BF155" s="126"/>
      <c r="BG155" s="126"/>
      <c r="BH155" s="126"/>
      <c r="BI155" s="126"/>
      <c r="BJ155" s="126"/>
      <c r="BK155" s="126"/>
      <c r="BL155" s="126"/>
      <c r="BM155" s="126"/>
      <c r="BN155" s="126"/>
      <c r="BO155" s="126"/>
      <c r="BP155" s="126"/>
      <c r="BQ155" s="126"/>
      <c r="BR155" s="126"/>
      <c r="BS155" s="126"/>
      <c r="BT155" s="126"/>
      <c r="BU155" s="126"/>
      <c r="BV155" s="126"/>
      <c r="BW155" s="126"/>
      <c r="BX155" s="126"/>
      <c r="BY155" s="126"/>
      <c r="BZ155" s="126"/>
      <c r="CA155" s="126"/>
      <c r="CB155" s="126"/>
      <c r="CC155" s="126"/>
      <c r="CD155" s="126"/>
      <c r="CE155" s="126"/>
      <c r="CF155" s="126"/>
      <c r="CG155" s="126"/>
      <c r="CH155" s="126"/>
      <c r="CI155" s="126"/>
      <c r="CJ155" s="126"/>
      <c r="CK155" s="126"/>
      <c r="CL155" s="126"/>
      <c r="CM155" s="126"/>
      <c r="CN155" s="126"/>
      <c r="CO155" s="126"/>
      <c r="CP155" s="126"/>
      <c r="CQ155" s="126"/>
      <c r="CR155" s="126"/>
      <c r="CS155" s="126"/>
      <c r="CT155" s="126"/>
      <c r="CU155" s="126"/>
    </row>
    <row r="156" spans="1:99" x14ac:dyDescent="0.3">
      <c r="A156" s="103">
        <v>533</v>
      </c>
      <c r="B156" s="373" t="s">
        <v>434</v>
      </c>
      <c r="C156" s="126"/>
      <c r="D156" s="126">
        <v>0</v>
      </c>
      <c r="E156" s="126">
        <v>0</v>
      </c>
      <c r="F156" s="126">
        <v>0</v>
      </c>
      <c r="G156" s="126">
        <v>0</v>
      </c>
      <c r="H156" s="126">
        <v>0</v>
      </c>
      <c r="I156" s="126">
        <v>0</v>
      </c>
      <c r="J156" s="126">
        <v>0</v>
      </c>
      <c r="K156" s="126">
        <v>0</v>
      </c>
      <c r="L156" s="126">
        <v>0</v>
      </c>
      <c r="M156" s="126">
        <v>0</v>
      </c>
      <c r="N156" s="126">
        <v>0</v>
      </c>
      <c r="O156" s="126">
        <v>0</v>
      </c>
      <c r="P156" s="126">
        <v>0</v>
      </c>
      <c r="Q156" s="126">
        <v>0</v>
      </c>
      <c r="R156" s="126">
        <v>0</v>
      </c>
      <c r="S156" s="126"/>
      <c r="T156" s="126"/>
      <c r="U156" s="126"/>
      <c r="V156" s="126"/>
      <c r="W156" s="126"/>
      <c r="X156" s="126"/>
      <c r="Y156" s="126"/>
      <c r="Z156" s="126"/>
      <c r="AA156" s="126"/>
      <c r="AB156" s="126"/>
      <c r="AC156" s="126"/>
      <c r="AD156" s="126"/>
      <c r="AE156" s="126"/>
      <c r="AF156" s="126"/>
      <c r="AG156" s="126"/>
      <c r="AH156" s="126"/>
      <c r="AI156" s="126"/>
      <c r="AJ156" s="126"/>
      <c r="AK156" s="126"/>
      <c r="AL156" s="126"/>
      <c r="AM156" s="126"/>
      <c r="AN156" s="126"/>
      <c r="AO156" s="126"/>
      <c r="AP156" s="126"/>
      <c r="AQ156" s="126"/>
      <c r="AR156" s="126"/>
      <c r="AS156" s="126"/>
      <c r="AT156" s="126"/>
      <c r="AU156" s="126"/>
      <c r="AV156" s="126"/>
      <c r="AW156" s="126"/>
      <c r="AX156" s="126"/>
      <c r="AY156" s="126"/>
      <c r="AZ156" s="126"/>
      <c r="BA156" s="126"/>
      <c r="BB156" s="126"/>
      <c r="BC156" s="126"/>
      <c r="BD156" s="126"/>
      <c r="BE156" s="126"/>
      <c r="BF156" s="126"/>
      <c r="BG156" s="126"/>
      <c r="BH156" s="126"/>
      <c r="BI156" s="126"/>
      <c r="BJ156" s="126"/>
      <c r="BK156" s="126"/>
      <c r="BL156" s="126"/>
      <c r="BM156" s="126"/>
      <c r="BN156" s="126"/>
      <c r="BO156" s="126"/>
      <c r="BP156" s="126"/>
      <c r="BQ156" s="126"/>
      <c r="BR156" s="126"/>
      <c r="BS156" s="126"/>
      <c r="BT156" s="126"/>
      <c r="BU156" s="126"/>
      <c r="BV156" s="126"/>
      <c r="BW156" s="126"/>
      <c r="BX156" s="126"/>
      <c r="BY156" s="126"/>
      <c r="BZ156" s="126"/>
      <c r="CA156" s="126"/>
      <c r="CB156" s="126"/>
      <c r="CC156" s="126"/>
      <c r="CD156" s="126"/>
      <c r="CE156" s="126"/>
      <c r="CF156" s="126"/>
      <c r="CG156" s="126"/>
      <c r="CH156" s="126"/>
      <c r="CI156" s="126"/>
      <c r="CJ156" s="126"/>
      <c r="CK156" s="126"/>
      <c r="CL156" s="126"/>
      <c r="CM156" s="126"/>
      <c r="CN156" s="126"/>
      <c r="CO156" s="126"/>
      <c r="CP156" s="126"/>
      <c r="CQ156" s="126"/>
      <c r="CR156" s="126"/>
      <c r="CS156" s="126"/>
      <c r="CT156" s="126"/>
      <c r="CU156" s="126"/>
    </row>
    <row r="157" spans="1:99" x14ac:dyDescent="0.3">
      <c r="A157" s="103">
        <v>534</v>
      </c>
      <c r="B157" s="373" t="s">
        <v>435</v>
      </c>
      <c r="C157" s="126"/>
      <c r="D157" s="126">
        <v>0</v>
      </c>
      <c r="E157" s="126">
        <v>0</v>
      </c>
      <c r="F157" s="126">
        <v>0</v>
      </c>
      <c r="G157" s="126">
        <v>0</v>
      </c>
      <c r="H157" s="126">
        <v>0</v>
      </c>
      <c r="I157" s="126">
        <v>0</v>
      </c>
      <c r="J157" s="126">
        <v>0</v>
      </c>
      <c r="K157" s="126">
        <v>0</v>
      </c>
      <c r="L157" s="126">
        <v>0</v>
      </c>
      <c r="M157" s="126">
        <v>0</v>
      </c>
      <c r="N157" s="126">
        <v>0</v>
      </c>
      <c r="O157" s="126">
        <v>0</v>
      </c>
      <c r="P157" s="126">
        <v>0</v>
      </c>
      <c r="Q157" s="126">
        <v>0</v>
      </c>
      <c r="R157" s="126">
        <v>0</v>
      </c>
      <c r="S157" s="126"/>
      <c r="T157" s="126"/>
      <c r="U157" s="126"/>
      <c r="V157" s="126"/>
      <c r="W157" s="126"/>
      <c r="X157" s="126"/>
      <c r="Y157" s="126"/>
      <c r="Z157" s="126"/>
      <c r="AA157" s="126"/>
      <c r="AB157" s="126"/>
      <c r="AC157" s="126"/>
      <c r="AD157" s="126"/>
      <c r="AE157" s="126"/>
      <c r="AF157" s="126"/>
      <c r="AG157" s="126"/>
      <c r="AH157" s="126"/>
      <c r="AI157" s="126"/>
      <c r="AJ157" s="126"/>
      <c r="AK157" s="126"/>
      <c r="AL157" s="126"/>
      <c r="AM157" s="126"/>
      <c r="AN157" s="126"/>
      <c r="AO157" s="126"/>
      <c r="AP157" s="126"/>
      <c r="AQ157" s="126"/>
      <c r="AR157" s="126"/>
      <c r="AS157" s="126"/>
      <c r="AT157" s="126"/>
      <c r="AU157" s="126"/>
      <c r="AV157" s="126"/>
      <c r="AW157" s="126"/>
      <c r="AX157" s="126"/>
      <c r="AY157" s="126"/>
      <c r="AZ157" s="126"/>
      <c r="BA157" s="126"/>
      <c r="BB157" s="126"/>
      <c r="BC157" s="126"/>
      <c r="BD157" s="126"/>
      <c r="BE157" s="126"/>
      <c r="BF157" s="126"/>
      <c r="BG157" s="126"/>
      <c r="BH157" s="126"/>
      <c r="BI157" s="126"/>
      <c r="BJ157" s="126"/>
      <c r="BK157" s="126"/>
      <c r="BL157" s="126"/>
      <c r="BM157" s="126"/>
      <c r="BN157" s="126"/>
      <c r="BO157" s="126"/>
      <c r="BP157" s="126"/>
      <c r="BQ157" s="126"/>
      <c r="BR157" s="126"/>
      <c r="BS157" s="126"/>
      <c r="BT157" s="126"/>
      <c r="BU157" s="126"/>
      <c r="BV157" s="126"/>
      <c r="BW157" s="126"/>
      <c r="BX157" s="126"/>
      <c r="BY157" s="126"/>
      <c r="BZ157" s="126"/>
      <c r="CA157" s="126"/>
      <c r="CB157" s="126"/>
      <c r="CC157" s="126"/>
      <c r="CD157" s="126"/>
      <c r="CE157" s="126"/>
      <c r="CF157" s="126"/>
      <c r="CG157" s="126"/>
      <c r="CH157" s="126"/>
      <c r="CI157" s="126"/>
      <c r="CJ157" s="126"/>
      <c r="CK157" s="126"/>
      <c r="CL157" s="126"/>
      <c r="CM157" s="126"/>
      <c r="CN157" s="126"/>
      <c r="CO157" s="126"/>
      <c r="CP157" s="126"/>
      <c r="CQ157" s="126"/>
      <c r="CR157" s="126"/>
      <c r="CS157" s="126"/>
      <c r="CT157" s="126"/>
      <c r="CU157" s="126"/>
    </row>
    <row r="158" spans="1:99" x14ac:dyDescent="0.3">
      <c r="A158" s="103">
        <v>535</v>
      </c>
      <c r="B158" s="373" t="s">
        <v>150</v>
      </c>
      <c r="C158" s="126"/>
      <c r="D158" s="126">
        <v>0</v>
      </c>
      <c r="E158" s="126">
        <v>0</v>
      </c>
      <c r="F158" s="126">
        <v>0</v>
      </c>
      <c r="G158" s="126">
        <v>0</v>
      </c>
      <c r="H158" s="126">
        <v>0</v>
      </c>
      <c r="I158" s="126">
        <v>0</v>
      </c>
      <c r="J158" s="126">
        <v>0</v>
      </c>
      <c r="K158" s="126">
        <v>0</v>
      </c>
      <c r="L158" s="126">
        <v>0</v>
      </c>
      <c r="M158" s="126">
        <v>0</v>
      </c>
      <c r="N158" s="126">
        <v>0</v>
      </c>
      <c r="O158" s="126">
        <v>0</v>
      </c>
      <c r="P158" s="126">
        <v>0</v>
      </c>
      <c r="Q158" s="126">
        <v>0</v>
      </c>
      <c r="R158" s="126">
        <v>0</v>
      </c>
      <c r="S158" s="126"/>
      <c r="T158" s="126"/>
      <c r="U158" s="126"/>
      <c r="V158" s="126"/>
      <c r="W158" s="126"/>
      <c r="X158" s="126"/>
      <c r="Y158" s="126"/>
      <c r="Z158" s="126"/>
      <c r="AA158" s="126"/>
      <c r="AB158" s="126"/>
      <c r="AC158" s="126"/>
      <c r="AD158" s="126"/>
      <c r="AE158" s="126"/>
      <c r="AF158" s="126"/>
      <c r="AG158" s="126"/>
      <c r="AH158" s="126"/>
      <c r="AI158" s="126"/>
      <c r="AJ158" s="126"/>
      <c r="AK158" s="126"/>
      <c r="AL158" s="126"/>
      <c r="AM158" s="126"/>
      <c r="AN158" s="126"/>
      <c r="AO158" s="126"/>
      <c r="AP158" s="126"/>
      <c r="AQ158" s="126"/>
      <c r="AR158" s="126"/>
      <c r="AS158" s="126"/>
      <c r="AT158" s="126"/>
      <c r="AU158" s="126"/>
      <c r="AV158" s="126"/>
      <c r="AW158" s="126"/>
      <c r="AX158" s="126"/>
      <c r="AY158" s="126"/>
      <c r="AZ158" s="126"/>
      <c r="BA158" s="126"/>
      <c r="BB158" s="126"/>
      <c r="BC158" s="126"/>
      <c r="BD158" s="126"/>
      <c r="BE158" s="126"/>
      <c r="BF158" s="126"/>
      <c r="BG158" s="126"/>
      <c r="BH158" s="126"/>
      <c r="BI158" s="126"/>
      <c r="BJ158" s="126"/>
      <c r="BK158" s="126"/>
      <c r="BL158" s="126"/>
      <c r="BM158" s="126"/>
      <c r="BN158" s="126"/>
      <c r="BO158" s="126"/>
      <c r="BP158" s="126"/>
      <c r="BQ158" s="126"/>
      <c r="BR158" s="126"/>
      <c r="BS158" s="126"/>
      <c r="BT158" s="126"/>
      <c r="BU158" s="126"/>
      <c r="BV158" s="126"/>
      <c r="BW158" s="126"/>
      <c r="BX158" s="126"/>
      <c r="BY158" s="126"/>
      <c r="BZ158" s="126"/>
      <c r="CA158" s="126"/>
      <c r="CB158" s="126"/>
      <c r="CC158" s="126"/>
      <c r="CD158" s="126"/>
      <c r="CE158" s="126"/>
      <c r="CF158" s="126"/>
      <c r="CG158" s="126"/>
      <c r="CH158" s="126"/>
      <c r="CI158" s="126"/>
      <c r="CJ158" s="126"/>
      <c r="CK158" s="126"/>
      <c r="CL158" s="126"/>
      <c r="CM158" s="126"/>
      <c r="CN158" s="126"/>
      <c r="CO158" s="126"/>
      <c r="CP158" s="126"/>
      <c r="CQ158" s="126"/>
      <c r="CR158" s="126"/>
      <c r="CS158" s="126"/>
      <c r="CT158" s="126"/>
      <c r="CU158" s="126"/>
    </row>
    <row r="159" spans="1:99" x14ac:dyDescent="0.3">
      <c r="A159" s="103">
        <v>536</v>
      </c>
      <c r="B159" s="373" t="s">
        <v>98</v>
      </c>
      <c r="C159" s="126"/>
      <c r="D159" s="126">
        <v>103588</v>
      </c>
      <c r="E159" s="126">
        <v>26457</v>
      </c>
      <c r="F159" s="126">
        <v>1385997</v>
      </c>
      <c r="G159" s="126">
        <v>0</v>
      </c>
      <c r="H159" s="126">
        <v>0</v>
      </c>
      <c r="I159" s="126">
        <v>0</v>
      </c>
      <c r="J159" s="126">
        <v>49114</v>
      </c>
      <c r="K159" s="126">
        <v>49617</v>
      </c>
      <c r="L159" s="126">
        <v>0</v>
      </c>
      <c r="M159" s="126">
        <v>1246461</v>
      </c>
      <c r="N159" s="126">
        <v>0</v>
      </c>
      <c r="O159" s="126">
        <v>0</v>
      </c>
      <c r="P159" s="126">
        <v>156889</v>
      </c>
      <c r="Q159" s="126">
        <v>53597</v>
      </c>
      <c r="R159" s="126">
        <v>0</v>
      </c>
      <c r="S159" s="126"/>
      <c r="T159" s="126"/>
      <c r="U159" s="126"/>
      <c r="V159" s="126"/>
      <c r="W159" s="126"/>
      <c r="X159" s="126"/>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26"/>
      <c r="BE159" s="126"/>
      <c r="BF159" s="126"/>
      <c r="BG159" s="126"/>
      <c r="BH159" s="126"/>
      <c r="BI159" s="126"/>
      <c r="BJ159" s="126"/>
      <c r="BK159" s="126"/>
      <c r="BL159" s="126"/>
      <c r="BM159" s="126"/>
      <c r="BN159" s="126"/>
      <c r="BO159" s="126"/>
      <c r="BP159" s="126"/>
      <c r="BQ159" s="126"/>
      <c r="BR159" s="126"/>
      <c r="BS159" s="126"/>
      <c r="BT159" s="126"/>
      <c r="BU159" s="126"/>
      <c r="BV159" s="126"/>
      <c r="BW159" s="126"/>
      <c r="BX159" s="126"/>
      <c r="BY159" s="126"/>
      <c r="BZ159" s="126"/>
      <c r="CA159" s="126"/>
      <c r="CB159" s="126"/>
      <c r="CC159" s="126"/>
      <c r="CD159" s="126"/>
      <c r="CE159" s="126"/>
      <c r="CF159" s="126"/>
      <c r="CG159" s="126"/>
      <c r="CH159" s="126"/>
      <c r="CI159" s="126"/>
      <c r="CJ159" s="126"/>
      <c r="CK159" s="126"/>
      <c r="CL159" s="126"/>
      <c r="CM159" s="126"/>
      <c r="CN159" s="126"/>
      <c r="CO159" s="126"/>
      <c r="CP159" s="126"/>
      <c r="CQ159" s="126"/>
      <c r="CR159" s="126"/>
      <c r="CS159" s="126"/>
      <c r="CT159" s="126"/>
      <c r="CU159" s="126"/>
    </row>
    <row r="160" spans="1:99" x14ac:dyDescent="0.3">
      <c r="A160" s="103">
        <v>537</v>
      </c>
      <c r="B160" s="373" t="s">
        <v>185</v>
      </c>
      <c r="C160" s="126"/>
      <c r="D160" s="126">
        <v>0</v>
      </c>
      <c r="E160" s="126">
        <v>0</v>
      </c>
      <c r="F160" s="126">
        <v>0</v>
      </c>
      <c r="G160" s="126">
        <v>0</v>
      </c>
      <c r="H160" s="126">
        <v>0</v>
      </c>
      <c r="I160" s="126">
        <v>0</v>
      </c>
      <c r="J160" s="126">
        <v>0</v>
      </c>
      <c r="K160" s="126">
        <v>0</v>
      </c>
      <c r="L160" s="126">
        <v>0</v>
      </c>
      <c r="M160" s="126">
        <v>0</v>
      </c>
      <c r="N160" s="126">
        <v>0</v>
      </c>
      <c r="O160" s="126">
        <v>0</v>
      </c>
      <c r="P160" s="126">
        <v>0</v>
      </c>
      <c r="Q160" s="126">
        <v>0</v>
      </c>
      <c r="R160" s="126">
        <v>0</v>
      </c>
      <c r="S160" s="126"/>
      <c r="T160" s="126"/>
      <c r="U160" s="126"/>
      <c r="V160" s="126"/>
      <c r="W160" s="126"/>
      <c r="X160" s="126"/>
      <c r="Y160" s="126"/>
      <c r="Z160" s="126"/>
      <c r="AA160" s="126"/>
      <c r="AB160" s="126"/>
      <c r="AC160" s="126"/>
      <c r="AD160" s="126"/>
      <c r="AE160" s="126"/>
      <c r="AF160" s="126"/>
      <c r="AG160" s="126"/>
      <c r="AH160" s="126"/>
      <c r="AI160" s="126"/>
      <c r="AJ160" s="126"/>
      <c r="AK160" s="126"/>
      <c r="AL160" s="126"/>
      <c r="AM160" s="126"/>
      <c r="AN160" s="126"/>
      <c r="AO160" s="126"/>
      <c r="AP160" s="126"/>
      <c r="AQ160" s="126"/>
      <c r="AR160" s="126"/>
      <c r="AS160" s="126"/>
      <c r="AT160" s="126"/>
      <c r="AU160" s="126"/>
      <c r="AV160" s="126"/>
      <c r="AW160" s="126"/>
      <c r="AX160" s="126"/>
      <c r="AY160" s="126"/>
      <c r="AZ160" s="126"/>
      <c r="BA160" s="126"/>
      <c r="BB160" s="126"/>
      <c r="BC160" s="126"/>
      <c r="BD160" s="126"/>
      <c r="BE160" s="126"/>
      <c r="BF160" s="126"/>
      <c r="BG160" s="126"/>
      <c r="BH160" s="126"/>
      <c r="BI160" s="126"/>
      <c r="BJ160" s="126"/>
      <c r="BK160" s="126"/>
      <c r="BL160" s="126"/>
      <c r="BM160" s="126"/>
      <c r="BN160" s="126"/>
      <c r="BO160" s="126"/>
      <c r="BP160" s="126"/>
      <c r="BQ160" s="126"/>
      <c r="BR160" s="126"/>
      <c r="BS160" s="126"/>
      <c r="BT160" s="126"/>
      <c r="BU160" s="126"/>
      <c r="BV160" s="126"/>
      <c r="BW160" s="126"/>
      <c r="BX160" s="126"/>
      <c r="BY160" s="126"/>
      <c r="BZ160" s="126"/>
      <c r="CA160" s="126"/>
      <c r="CB160" s="126"/>
      <c r="CC160" s="126"/>
      <c r="CD160" s="126"/>
      <c r="CE160" s="126"/>
      <c r="CF160" s="126"/>
      <c r="CG160" s="126"/>
      <c r="CH160" s="126"/>
      <c r="CI160" s="126"/>
      <c r="CJ160" s="126"/>
      <c r="CK160" s="126"/>
      <c r="CL160" s="126"/>
      <c r="CM160" s="126"/>
      <c r="CN160" s="126"/>
      <c r="CO160" s="126"/>
      <c r="CP160" s="126"/>
      <c r="CQ160" s="126"/>
      <c r="CR160" s="126"/>
      <c r="CS160" s="126"/>
      <c r="CT160" s="126"/>
      <c r="CU160" s="126"/>
    </row>
    <row r="161" spans="1:99" x14ac:dyDescent="0.3">
      <c r="A161" s="103">
        <v>538</v>
      </c>
      <c r="B161" s="373" t="s">
        <v>184</v>
      </c>
      <c r="C161" s="126"/>
      <c r="D161" s="126">
        <v>0</v>
      </c>
      <c r="E161" s="126">
        <v>0</v>
      </c>
      <c r="F161" s="126">
        <v>0</v>
      </c>
      <c r="G161" s="126">
        <v>0</v>
      </c>
      <c r="H161" s="126">
        <v>0</v>
      </c>
      <c r="I161" s="126">
        <v>0</v>
      </c>
      <c r="J161" s="126">
        <v>0</v>
      </c>
      <c r="K161" s="126">
        <v>0</v>
      </c>
      <c r="L161" s="126">
        <v>0</v>
      </c>
      <c r="M161" s="126">
        <v>0</v>
      </c>
      <c r="N161" s="126">
        <v>0</v>
      </c>
      <c r="O161" s="126">
        <v>0</v>
      </c>
      <c r="P161" s="126">
        <v>0</v>
      </c>
      <c r="Q161" s="126">
        <v>0</v>
      </c>
      <c r="R161" s="126">
        <v>0</v>
      </c>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26"/>
      <c r="AW161" s="126"/>
      <c r="AX161" s="126"/>
      <c r="AY161" s="126"/>
      <c r="AZ161" s="126"/>
      <c r="BA161" s="126"/>
      <c r="BB161" s="126"/>
      <c r="BC161" s="126"/>
      <c r="BD161" s="126"/>
      <c r="BE161" s="126"/>
      <c r="BF161" s="126"/>
      <c r="BG161" s="126"/>
      <c r="BH161" s="126"/>
      <c r="BI161" s="126"/>
      <c r="BJ161" s="126"/>
      <c r="BK161" s="126"/>
      <c r="BL161" s="126"/>
      <c r="BM161" s="126"/>
      <c r="BN161" s="126"/>
      <c r="BO161" s="126"/>
      <c r="BP161" s="126"/>
      <c r="BQ161" s="126"/>
      <c r="BR161" s="126"/>
      <c r="BS161" s="126"/>
      <c r="BT161" s="126"/>
      <c r="BU161" s="126"/>
      <c r="BV161" s="126"/>
      <c r="BW161" s="126"/>
      <c r="BX161" s="126"/>
      <c r="BY161" s="126"/>
      <c r="BZ161" s="126"/>
      <c r="CA161" s="126"/>
      <c r="CB161" s="126"/>
      <c r="CC161" s="126"/>
      <c r="CD161" s="126"/>
      <c r="CE161" s="126"/>
      <c r="CF161" s="126"/>
      <c r="CG161" s="126"/>
      <c r="CH161" s="126"/>
      <c r="CI161" s="126"/>
      <c r="CJ161" s="126"/>
      <c r="CK161" s="126"/>
      <c r="CL161" s="126"/>
      <c r="CM161" s="126"/>
      <c r="CN161" s="126"/>
      <c r="CO161" s="126"/>
      <c r="CP161" s="126"/>
      <c r="CQ161" s="126"/>
      <c r="CR161" s="126"/>
      <c r="CS161" s="126"/>
      <c r="CT161" s="126"/>
      <c r="CU161" s="126"/>
    </row>
    <row r="162" spans="1:99" x14ac:dyDescent="0.3">
      <c r="A162" s="103">
        <v>540</v>
      </c>
      <c r="B162" s="373" t="s">
        <v>158</v>
      </c>
      <c r="C162" s="126"/>
      <c r="D162" s="126">
        <v>0</v>
      </c>
      <c r="E162" s="126">
        <v>0</v>
      </c>
      <c r="F162" s="126">
        <v>0</v>
      </c>
      <c r="G162" s="126">
        <v>0</v>
      </c>
      <c r="H162" s="126">
        <v>0</v>
      </c>
      <c r="I162" s="126">
        <v>0</v>
      </c>
      <c r="J162" s="126">
        <v>0</v>
      </c>
      <c r="K162" s="126">
        <v>0</v>
      </c>
      <c r="L162" s="126">
        <v>0</v>
      </c>
      <c r="M162" s="126">
        <v>0</v>
      </c>
      <c r="N162" s="126">
        <v>0</v>
      </c>
      <c r="O162" s="126">
        <v>0</v>
      </c>
      <c r="P162" s="126">
        <v>0</v>
      </c>
      <c r="Q162" s="126">
        <v>0</v>
      </c>
      <c r="R162" s="126">
        <v>0</v>
      </c>
      <c r="S162" s="126"/>
      <c r="T162" s="126"/>
      <c r="U162" s="126"/>
      <c r="V162" s="126"/>
      <c r="W162" s="126"/>
      <c r="X162" s="126"/>
      <c r="Y162" s="126"/>
      <c r="Z162" s="126"/>
      <c r="AA162" s="126"/>
      <c r="AB162" s="126"/>
      <c r="AC162" s="126"/>
      <c r="AD162" s="126"/>
      <c r="AE162" s="126"/>
      <c r="AF162" s="126"/>
      <c r="AG162" s="126"/>
      <c r="AH162" s="126"/>
      <c r="AI162" s="126"/>
      <c r="AJ162" s="126"/>
      <c r="AK162" s="126"/>
      <c r="AL162" s="126"/>
      <c r="AM162" s="126"/>
      <c r="AN162" s="126"/>
      <c r="AO162" s="126"/>
      <c r="AP162" s="126"/>
      <c r="AQ162" s="126"/>
      <c r="AR162" s="126"/>
      <c r="AS162" s="126"/>
      <c r="AT162" s="126"/>
      <c r="AU162" s="126"/>
      <c r="AV162" s="126"/>
      <c r="AW162" s="126"/>
      <c r="AX162" s="126"/>
      <c r="AY162" s="126"/>
      <c r="AZ162" s="126"/>
      <c r="BA162" s="126"/>
      <c r="BB162" s="126"/>
      <c r="BC162" s="126"/>
      <c r="BD162" s="126"/>
      <c r="BE162" s="126"/>
      <c r="BF162" s="126"/>
      <c r="BG162" s="126"/>
      <c r="BH162" s="126"/>
      <c r="BI162" s="126"/>
      <c r="BJ162" s="126"/>
      <c r="BK162" s="126"/>
      <c r="BL162" s="126"/>
      <c r="BM162" s="126"/>
      <c r="BN162" s="126"/>
      <c r="BO162" s="126"/>
      <c r="BP162" s="126"/>
      <c r="BQ162" s="126"/>
      <c r="BR162" s="126"/>
      <c r="BS162" s="126"/>
      <c r="BT162" s="126"/>
      <c r="BU162" s="126"/>
      <c r="BV162" s="126"/>
      <c r="BW162" s="126"/>
      <c r="BX162" s="126"/>
      <c r="BY162" s="126"/>
      <c r="BZ162" s="126"/>
      <c r="CA162" s="126"/>
      <c r="CB162" s="126"/>
      <c r="CC162" s="126"/>
      <c r="CD162" s="126"/>
      <c r="CE162" s="126"/>
      <c r="CF162" s="126"/>
      <c r="CG162" s="126"/>
      <c r="CH162" s="126"/>
      <c r="CI162" s="126"/>
      <c r="CJ162" s="126"/>
      <c r="CK162" s="126"/>
      <c r="CL162" s="126"/>
      <c r="CM162" s="126"/>
      <c r="CN162" s="126"/>
      <c r="CO162" s="126"/>
      <c r="CP162" s="126"/>
      <c r="CQ162" s="126"/>
      <c r="CR162" s="126"/>
      <c r="CS162" s="126"/>
      <c r="CT162" s="126"/>
      <c r="CU162" s="126"/>
    </row>
    <row r="163" spans="1:99" ht="28.8" x14ac:dyDescent="0.3">
      <c r="A163" s="103">
        <v>541</v>
      </c>
      <c r="B163" s="373" t="s">
        <v>203</v>
      </c>
      <c r="C163" s="126"/>
      <c r="D163" s="126">
        <v>0</v>
      </c>
      <c r="E163" s="126">
        <v>0</v>
      </c>
      <c r="F163" s="126">
        <v>0</v>
      </c>
      <c r="G163" s="126">
        <v>0</v>
      </c>
      <c r="H163" s="126">
        <v>0</v>
      </c>
      <c r="I163" s="126">
        <v>0</v>
      </c>
      <c r="J163" s="126">
        <v>0</v>
      </c>
      <c r="K163" s="126">
        <v>0</v>
      </c>
      <c r="L163" s="126">
        <v>0</v>
      </c>
      <c r="M163" s="126">
        <v>0</v>
      </c>
      <c r="N163" s="126">
        <v>0</v>
      </c>
      <c r="O163" s="126">
        <v>0</v>
      </c>
      <c r="P163" s="126">
        <v>0</v>
      </c>
      <c r="Q163" s="126">
        <v>0</v>
      </c>
      <c r="R163" s="126">
        <v>0</v>
      </c>
      <c r="S163" s="126"/>
      <c r="T163" s="126"/>
      <c r="U163" s="126"/>
      <c r="V163" s="126"/>
      <c r="W163" s="126"/>
      <c r="X163" s="126"/>
      <c r="Y163" s="126"/>
      <c r="Z163" s="126"/>
      <c r="AA163" s="126"/>
      <c r="AB163" s="126"/>
      <c r="AC163" s="126"/>
      <c r="AD163" s="126"/>
      <c r="AE163" s="126"/>
      <c r="AF163" s="126"/>
      <c r="AG163" s="126"/>
      <c r="AH163" s="126"/>
      <c r="AI163" s="126"/>
      <c r="AJ163" s="126"/>
      <c r="AK163" s="126"/>
      <c r="AL163" s="126"/>
      <c r="AM163" s="126"/>
      <c r="AN163" s="126"/>
      <c r="AO163" s="126"/>
      <c r="AP163" s="126"/>
      <c r="AQ163" s="126"/>
      <c r="AR163" s="126"/>
      <c r="AS163" s="126"/>
      <c r="AT163" s="126"/>
      <c r="AU163" s="126"/>
      <c r="AV163" s="126"/>
      <c r="AW163" s="126"/>
      <c r="AX163" s="126"/>
      <c r="AY163" s="126"/>
      <c r="AZ163" s="126"/>
      <c r="BA163" s="126"/>
      <c r="BB163" s="126"/>
      <c r="BC163" s="126"/>
      <c r="BD163" s="126"/>
      <c r="BE163" s="126"/>
      <c r="BF163" s="126"/>
      <c r="BG163" s="126"/>
      <c r="BH163" s="126"/>
      <c r="BI163" s="126"/>
      <c r="BJ163" s="126"/>
      <c r="BK163" s="126"/>
      <c r="BL163" s="126"/>
      <c r="BM163" s="126"/>
      <c r="BN163" s="126"/>
      <c r="BO163" s="126"/>
      <c r="BP163" s="126"/>
      <c r="BQ163" s="126"/>
      <c r="BR163" s="126"/>
      <c r="BS163" s="126"/>
      <c r="BT163" s="126"/>
      <c r="BU163" s="126"/>
      <c r="BV163" s="126"/>
      <c r="BW163" s="126"/>
      <c r="BX163" s="126"/>
      <c r="BY163" s="126"/>
      <c r="BZ163" s="126"/>
      <c r="CA163" s="126"/>
      <c r="CB163" s="126"/>
      <c r="CC163" s="126"/>
      <c r="CD163" s="126"/>
      <c r="CE163" s="126"/>
      <c r="CF163" s="126"/>
      <c r="CG163" s="126"/>
      <c r="CH163" s="126"/>
      <c r="CI163" s="126"/>
      <c r="CJ163" s="126"/>
      <c r="CK163" s="126"/>
      <c r="CL163" s="126"/>
      <c r="CM163" s="126"/>
      <c r="CN163" s="126"/>
      <c r="CO163" s="126"/>
      <c r="CP163" s="126"/>
      <c r="CQ163" s="126"/>
      <c r="CR163" s="126"/>
      <c r="CS163" s="126"/>
      <c r="CT163" s="126"/>
      <c r="CU163" s="126"/>
    </row>
    <row r="164" spans="1:99" x14ac:dyDescent="0.3">
      <c r="A164" s="103">
        <v>542</v>
      </c>
      <c r="B164" s="373" t="s">
        <v>436</v>
      </c>
      <c r="C164" s="126"/>
      <c r="D164" s="126">
        <v>0</v>
      </c>
      <c r="E164" s="126">
        <v>0</v>
      </c>
      <c r="F164" s="126">
        <v>0</v>
      </c>
      <c r="G164" s="126">
        <v>0</v>
      </c>
      <c r="H164" s="126">
        <v>0</v>
      </c>
      <c r="I164" s="126">
        <v>0</v>
      </c>
      <c r="J164" s="126">
        <v>0</v>
      </c>
      <c r="K164" s="126">
        <v>0</v>
      </c>
      <c r="L164" s="126">
        <v>0</v>
      </c>
      <c r="M164" s="126">
        <v>0</v>
      </c>
      <c r="N164" s="126">
        <v>0</v>
      </c>
      <c r="O164" s="126">
        <v>0</v>
      </c>
      <c r="P164" s="126">
        <v>0</v>
      </c>
      <c r="Q164" s="126">
        <v>0</v>
      </c>
      <c r="R164" s="126">
        <v>0</v>
      </c>
      <c r="S164" s="126"/>
      <c r="T164" s="126"/>
      <c r="U164" s="126"/>
      <c r="V164" s="126"/>
      <c r="W164" s="126"/>
      <c r="X164" s="126"/>
      <c r="Y164" s="126"/>
      <c r="Z164" s="126"/>
      <c r="AA164" s="126"/>
      <c r="AB164" s="126"/>
      <c r="AC164" s="126"/>
      <c r="AD164" s="126"/>
      <c r="AE164" s="126"/>
      <c r="AF164" s="126"/>
      <c r="AG164" s="126"/>
      <c r="AH164" s="126"/>
      <c r="AI164" s="126"/>
      <c r="AJ164" s="126"/>
      <c r="AK164" s="126"/>
      <c r="AL164" s="126"/>
      <c r="AM164" s="126"/>
      <c r="AN164" s="126"/>
      <c r="AO164" s="126"/>
      <c r="AP164" s="126"/>
      <c r="AQ164" s="126"/>
      <c r="AR164" s="126"/>
      <c r="AS164" s="126"/>
      <c r="AT164" s="126"/>
      <c r="AU164" s="126"/>
      <c r="AV164" s="126"/>
      <c r="AW164" s="126"/>
      <c r="AX164" s="126"/>
      <c r="AY164" s="126"/>
      <c r="AZ164" s="126"/>
      <c r="BA164" s="126"/>
      <c r="BB164" s="126"/>
      <c r="BC164" s="126"/>
      <c r="BD164" s="126"/>
      <c r="BE164" s="126"/>
      <c r="BF164" s="126"/>
      <c r="BG164" s="126"/>
      <c r="BH164" s="126"/>
      <c r="BI164" s="126"/>
      <c r="BJ164" s="126"/>
      <c r="BK164" s="126"/>
      <c r="BL164" s="126"/>
      <c r="BM164" s="126"/>
      <c r="BN164" s="126"/>
      <c r="BO164" s="126"/>
      <c r="BP164" s="126"/>
      <c r="BQ164" s="126"/>
      <c r="BR164" s="126"/>
      <c r="BS164" s="126"/>
      <c r="BT164" s="126"/>
      <c r="BU164" s="126"/>
      <c r="BV164" s="126"/>
      <c r="BW164" s="126"/>
      <c r="BX164" s="126"/>
      <c r="BY164" s="126"/>
      <c r="BZ164" s="126"/>
      <c r="CA164" s="126"/>
      <c r="CB164" s="126"/>
      <c r="CC164" s="126"/>
      <c r="CD164" s="126"/>
      <c r="CE164" s="126"/>
      <c r="CF164" s="126"/>
      <c r="CG164" s="126"/>
      <c r="CH164" s="126"/>
      <c r="CI164" s="126"/>
      <c r="CJ164" s="126"/>
      <c r="CK164" s="126"/>
      <c r="CL164" s="126"/>
      <c r="CM164" s="126"/>
      <c r="CN164" s="126"/>
      <c r="CO164" s="126"/>
      <c r="CP164" s="126"/>
      <c r="CQ164" s="126"/>
      <c r="CR164" s="126"/>
      <c r="CS164" s="126"/>
      <c r="CT164" s="126"/>
      <c r="CU164" s="126"/>
    </row>
    <row r="165" spans="1:99" x14ac:dyDescent="0.3">
      <c r="A165" s="103">
        <v>544</v>
      </c>
      <c r="B165" s="373" t="s">
        <v>19</v>
      </c>
      <c r="C165" s="126"/>
      <c r="D165" s="126">
        <v>0</v>
      </c>
      <c r="E165" s="126">
        <v>0</v>
      </c>
      <c r="F165" s="126">
        <v>0</v>
      </c>
      <c r="G165" s="126">
        <v>0</v>
      </c>
      <c r="H165" s="126">
        <v>0</v>
      </c>
      <c r="I165" s="126">
        <v>0</v>
      </c>
      <c r="J165" s="126">
        <v>0</v>
      </c>
      <c r="K165" s="126">
        <v>0</v>
      </c>
      <c r="L165" s="126">
        <v>0</v>
      </c>
      <c r="M165" s="126">
        <v>0</v>
      </c>
      <c r="N165" s="126">
        <v>0</v>
      </c>
      <c r="O165" s="126">
        <v>0</v>
      </c>
      <c r="P165" s="126">
        <v>0</v>
      </c>
      <c r="Q165" s="126">
        <v>0</v>
      </c>
      <c r="R165" s="126">
        <v>0</v>
      </c>
      <c r="S165" s="126"/>
      <c r="T165" s="126"/>
      <c r="U165" s="126"/>
      <c r="V165" s="126"/>
      <c r="W165" s="126"/>
      <c r="X165" s="126"/>
      <c r="Y165" s="126"/>
      <c r="Z165" s="126"/>
      <c r="AA165" s="126"/>
      <c r="AB165" s="126"/>
      <c r="AC165" s="126"/>
      <c r="AD165" s="126"/>
      <c r="AE165" s="126"/>
      <c r="AF165" s="126"/>
      <c r="AG165" s="126"/>
      <c r="AH165" s="126"/>
      <c r="AI165" s="126"/>
      <c r="AJ165" s="126"/>
      <c r="AK165" s="126"/>
      <c r="AL165" s="126"/>
      <c r="AM165" s="126"/>
      <c r="AN165" s="126"/>
      <c r="AO165" s="126"/>
      <c r="AP165" s="126"/>
      <c r="AQ165" s="126"/>
      <c r="AR165" s="126"/>
      <c r="AS165" s="126"/>
      <c r="AT165" s="126"/>
      <c r="AU165" s="126"/>
      <c r="AV165" s="126"/>
      <c r="AW165" s="126"/>
      <c r="AX165" s="126"/>
      <c r="AY165" s="126"/>
      <c r="AZ165" s="126"/>
      <c r="BA165" s="126"/>
      <c r="BB165" s="126"/>
      <c r="BC165" s="126"/>
      <c r="BD165" s="126"/>
      <c r="BE165" s="126"/>
      <c r="BF165" s="126"/>
      <c r="BG165" s="126"/>
      <c r="BH165" s="126"/>
      <c r="BI165" s="126"/>
      <c r="BJ165" s="126"/>
      <c r="BK165" s="126"/>
      <c r="BL165" s="126"/>
      <c r="BM165" s="126"/>
      <c r="BN165" s="126"/>
      <c r="BO165" s="126"/>
      <c r="BP165" s="126"/>
      <c r="BQ165" s="126"/>
      <c r="BR165" s="126"/>
      <c r="BS165" s="126"/>
      <c r="BT165" s="126"/>
      <c r="BU165" s="126"/>
      <c r="BV165" s="126"/>
      <c r="BW165" s="126"/>
      <c r="BX165" s="126"/>
      <c r="BY165" s="126"/>
      <c r="BZ165" s="126"/>
      <c r="CA165" s="126"/>
      <c r="CB165" s="126"/>
      <c r="CC165" s="126"/>
      <c r="CD165" s="126"/>
      <c r="CE165" s="126"/>
      <c r="CF165" s="126"/>
      <c r="CG165" s="126"/>
      <c r="CH165" s="126"/>
      <c r="CI165" s="126"/>
      <c r="CJ165" s="126"/>
      <c r="CK165" s="126"/>
      <c r="CL165" s="126"/>
      <c r="CM165" s="126"/>
      <c r="CN165" s="126"/>
      <c r="CO165" s="126"/>
      <c r="CP165" s="126"/>
      <c r="CQ165" s="126"/>
      <c r="CR165" s="126"/>
      <c r="CS165" s="126"/>
      <c r="CT165" s="126"/>
      <c r="CU165" s="126"/>
    </row>
    <row r="166" spans="1:99" s="421" customFormat="1" x14ac:dyDescent="0.3">
      <c r="A166" s="420">
        <v>545</v>
      </c>
      <c r="B166" s="514" t="s">
        <v>20</v>
      </c>
      <c r="D166" s="421">
        <v>0</v>
      </c>
      <c r="E166" s="421">
        <v>0</v>
      </c>
      <c r="F166" s="421">
        <v>0</v>
      </c>
      <c r="G166" s="421">
        <v>0</v>
      </c>
      <c r="H166" s="421">
        <v>0</v>
      </c>
      <c r="I166" s="421">
        <v>0</v>
      </c>
      <c r="J166" s="421">
        <v>0</v>
      </c>
      <c r="K166" s="421">
        <v>0</v>
      </c>
      <c r="L166" s="421">
        <v>0</v>
      </c>
      <c r="M166" s="421">
        <v>0</v>
      </c>
      <c r="N166" s="421">
        <v>0</v>
      </c>
      <c r="O166" s="421">
        <v>0</v>
      </c>
      <c r="P166" s="421">
        <v>0</v>
      </c>
      <c r="Q166" s="421">
        <v>0</v>
      </c>
      <c r="R166" s="421">
        <v>0</v>
      </c>
    </row>
    <row r="167" spans="1:99" x14ac:dyDescent="0.3">
      <c r="A167" s="103">
        <v>546</v>
      </c>
      <c r="B167" s="373" t="s">
        <v>437</v>
      </c>
      <c r="C167" s="126"/>
      <c r="D167" s="126">
        <v>0</v>
      </c>
      <c r="E167" s="126">
        <v>0</v>
      </c>
      <c r="F167" s="126">
        <v>0</v>
      </c>
      <c r="G167" s="126">
        <v>0</v>
      </c>
      <c r="H167" s="126">
        <v>0</v>
      </c>
      <c r="I167" s="126">
        <v>0</v>
      </c>
      <c r="J167" s="126">
        <v>0</v>
      </c>
      <c r="K167" s="126">
        <v>0</v>
      </c>
      <c r="L167" s="126">
        <v>0</v>
      </c>
      <c r="M167" s="126">
        <v>0</v>
      </c>
      <c r="N167" s="126">
        <v>0</v>
      </c>
      <c r="O167" s="126">
        <v>0</v>
      </c>
      <c r="P167" s="126">
        <v>0</v>
      </c>
      <c r="Q167" s="126">
        <v>0</v>
      </c>
      <c r="R167" s="126">
        <v>0</v>
      </c>
      <c r="S167" s="126"/>
      <c r="T167" s="126"/>
      <c r="U167" s="126"/>
      <c r="V167" s="126"/>
      <c r="W167" s="126"/>
      <c r="X167" s="126"/>
      <c r="Y167" s="126"/>
      <c r="Z167" s="126"/>
      <c r="AA167" s="126"/>
      <c r="AB167" s="126"/>
      <c r="AC167" s="126"/>
      <c r="AD167" s="126"/>
      <c r="AE167" s="126"/>
      <c r="AF167" s="126"/>
      <c r="AG167" s="126"/>
      <c r="AH167" s="126"/>
      <c r="AI167" s="126"/>
      <c r="AJ167" s="126"/>
      <c r="AK167" s="126"/>
      <c r="AL167" s="126"/>
      <c r="AM167" s="126"/>
      <c r="AN167" s="126"/>
      <c r="AO167" s="126"/>
      <c r="AP167" s="126"/>
      <c r="AQ167" s="126"/>
      <c r="AR167" s="126"/>
      <c r="AS167" s="126"/>
      <c r="AT167" s="126"/>
      <c r="AU167" s="126"/>
      <c r="AV167" s="126"/>
      <c r="AW167" s="126"/>
      <c r="AX167" s="126"/>
      <c r="AY167" s="126"/>
      <c r="AZ167" s="126"/>
      <c r="BA167" s="126"/>
      <c r="BB167" s="126"/>
      <c r="BC167" s="126"/>
      <c r="BD167" s="126"/>
      <c r="BE167" s="126"/>
      <c r="BF167" s="126"/>
      <c r="BG167" s="126"/>
      <c r="BH167" s="126"/>
      <c r="BI167" s="126"/>
      <c r="BJ167" s="126"/>
      <c r="BK167" s="126"/>
      <c r="BL167" s="126"/>
      <c r="BM167" s="126"/>
      <c r="BN167" s="126"/>
      <c r="BO167" s="126"/>
      <c r="BP167" s="126"/>
      <c r="BQ167" s="126"/>
      <c r="BR167" s="126"/>
      <c r="BS167" s="126"/>
      <c r="BT167" s="126"/>
      <c r="BU167" s="126"/>
      <c r="BV167" s="126"/>
      <c r="BW167" s="126"/>
      <c r="BX167" s="126"/>
      <c r="BY167" s="126"/>
      <c r="BZ167" s="126"/>
      <c r="CA167" s="126"/>
      <c r="CB167" s="126"/>
      <c r="CC167" s="126"/>
      <c r="CD167" s="126"/>
      <c r="CE167" s="126"/>
      <c r="CF167" s="126"/>
      <c r="CG167" s="126"/>
      <c r="CH167" s="126"/>
      <c r="CI167" s="126"/>
      <c r="CJ167" s="126"/>
      <c r="CK167" s="126"/>
      <c r="CL167" s="126"/>
      <c r="CM167" s="126"/>
      <c r="CN167" s="126"/>
      <c r="CO167" s="126"/>
      <c r="CP167" s="126"/>
      <c r="CQ167" s="126"/>
      <c r="CR167" s="126"/>
      <c r="CS167" s="126"/>
      <c r="CT167" s="126"/>
      <c r="CU167" s="126"/>
    </row>
    <row r="168" spans="1:99" ht="72" x14ac:dyDescent="0.3">
      <c r="A168" s="103">
        <v>547</v>
      </c>
      <c r="B168" s="373" t="s">
        <v>438</v>
      </c>
      <c r="C168" s="126"/>
      <c r="D168" s="126">
        <v>2</v>
      </c>
      <c r="E168" s="126">
        <v>2</v>
      </c>
      <c r="F168" s="126">
        <v>2</v>
      </c>
      <c r="G168" s="126">
        <v>2</v>
      </c>
      <c r="H168" s="126">
        <v>2</v>
      </c>
      <c r="I168" s="126">
        <v>3</v>
      </c>
      <c r="J168" s="126">
        <v>2</v>
      </c>
      <c r="K168" s="126">
        <v>2</v>
      </c>
      <c r="L168" s="126">
        <v>2</v>
      </c>
      <c r="M168" s="126">
        <v>3</v>
      </c>
      <c r="N168" s="126">
        <v>2</v>
      </c>
      <c r="O168" s="126">
        <v>2</v>
      </c>
      <c r="P168" s="126">
        <v>2</v>
      </c>
      <c r="Q168" s="126">
        <v>2</v>
      </c>
      <c r="R168" s="126">
        <v>2</v>
      </c>
      <c r="S168" s="126"/>
      <c r="T168" s="126"/>
      <c r="U168" s="126"/>
      <c r="V168" s="126"/>
      <c r="W168" s="126"/>
      <c r="X168" s="126"/>
      <c r="Y168" s="126"/>
      <c r="Z168" s="126"/>
      <c r="AA168" s="126"/>
      <c r="AB168" s="126"/>
      <c r="AC168" s="126"/>
      <c r="AD168" s="126"/>
      <c r="AE168" s="126"/>
      <c r="AF168" s="126"/>
      <c r="AG168" s="126"/>
      <c r="AH168" s="126"/>
      <c r="AI168" s="126"/>
      <c r="AJ168" s="126"/>
      <c r="AK168" s="126"/>
      <c r="AL168" s="126"/>
      <c r="AM168" s="126"/>
      <c r="AN168" s="126"/>
      <c r="AO168" s="126"/>
      <c r="AP168" s="126"/>
      <c r="AQ168" s="126"/>
      <c r="AR168" s="126"/>
      <c r="AS168" s="126"/>
      <c r="AT168" s="126"/>
      <c r="AU168" s="126"/>
      <c r="AV168" s="126"/>
      <c r="AW168" s="126"/>
      <c r="AX168" s="126"/>
      <c r="AY168" s="126"/>
      <c r="AZ168" s="126"/>
      <c r="BA168" s="126"/>
      <c r="BB168" s="126"/>
      <c r="BC168" s="126"/>
      <c r="BD168" s="126"/>
      <c r="BE168" s="126"/>
      <c r="BF168" s="126"/>
      <c r="BG168" s="126"/>
      <c r="BH168" s="126"/>
      <c r="BI168" s="126"/>
      <c r="BJ168" s="126"/>
      <c r="BK168" s="126"/>
      <c r="BL168" s="126"/>
      <c r="BM168" s="126"/>
      <c r="BN168" s="126"/>
      <c r="BO168" s="126"/>
      <c r="BP168" s="126"/>
      <c r="BQ168" s="126"/>
      <c r="BR168" s="126"/>
      <c r="BS168" s="126"/>
      <c r="BT168" s="126"/>
      <c r="BU168" s="126"/>
      <c r="BV168" s="126"/>
      <c r="BW168" s="126"/>
      <c r="BX168" s="126"/>
      <c r="BY168" s="126"/>
      <c r="BZ168" s="126"/>
      <c r="CA168" s="126"/>
      <c r="CB168" s="126"/>
      <c r="CC168" s="126"/>
      <c r="CD168" s="126"/>
      <c r="CE168" s="126"/>
      <c r="CF168" s="126"/>
      <c r="CG168" s="126"/>
      <c r="CH168" s="126"/>
      <c r="CI168" s="126"/>
      <c r="CJ168" s="126"/>
      <c r="CK168" s="126"/>
      <c r="CL168" s="126"/>
      <c r="CM168" s="126"/>
      <c r="CN168" s="126"/>
      <c r="CO168" s="126"/>
      <c r="CP168" s="126"/>
      <c r="CQ168" s="126"/>
      <c r="CR168" s="126"/>
      <c r="CS168" s="126"/>
      <c r="CT168" s="126"/>
      <c r="CU168" s="126"/>
    </row>
    <row r="169" spans="1:99" s="409" customFormat="1" ht="28.8" x14ac:dyDescent="0.3">
      <c r="A169" s="412">
        <v>554</v>
      </c>
      <c r="B169" s="515" t="s">
        <v>207</v>
      </c>
      <c r="R169" s="409">
        <v>9472</v>
      </c>
    </row>
    <row r="170" spans="1:99" s="409" customFormat="1" ht="28.8" x14ac:dyDescent="0.3">
      <c r="A170" s="412">
        <v>555</v>
      </c>
      <c r="B170" s="515" t="s">
        <v>208</v>
      </c>
      <c r="R170" s="409">
        <v>0</v>
      </c>
    </row>
    <row r="171" spans="1:99" s="409" customFormat="1" ht="28.8" x14ac:dyDescent="0.3">
      <c r="A171" s="412">
        <v>556</v>
      </c>
      <c r="B171" s="515" t="s">
        <v>209</v>
      </c>
      <c r="R171" s="409">
        <v>530226</v>
      </c>
    </row>
    <row r="172" spans="1:99" s="409" customFormat="1" ht="28.8" x14ac:dyDescent="0.3">
      <c r="A172" s="412">
        <v>557</v>
      </c>
      <c r="B172" s="515" t="s">
        <v>210</v>
      </c>
      <c r="R172" s="409">
        <v>525226</v>
      </c>
    </row>
    <row r="173" spans="1:99" x14ac:dyDescent="0.3">
      <c r="A173" s="103">
        <v>558</v>
      </c>
      <c r="B173" s="373" t="s">
        <v>439</v>
      </c>
      <c r="C173" s="126"/>
      <c r="D173" s="126">
        <v>0</v>
      </c>
      <c r="E173" s="126">
        <v>0</v>
      </c>
      <c r="F173" s="126">
        <v>0</v>
      </c>
      <c r="G173" s="126">
        <v>0</v>
      </c>
      <c r="H173" s="126">
        <v>0</v>
      </c>
      <c r="I173" s="126">
        <v>0</v>
      </c>
      <c r="J173" s="126">
        <v>0</v>
      </c>
      <c r="K173" s="126">
        <v>0</v>
      </c>
      <c r="L173" s="126">
        <v>0</v>
      </c>
      <c r="M173" s="126">
        <v>0</v>
      </c>
      <c r="N173" s="126">
        <v>0</v>
      </c>
      <c r="O173" s="126">
        <v>0</v>
      </c>
      <c r="P173" s="126">
        <v>0</v>
      </c>
      <c r="Q173" s="126">
        <v>0</v>
      </c>
      <c r="R173" s="126">
        <v>0</v>
      </c>
      <c r="S173" s="126"/>
      <c r="T173" s="126"/>
      <c r="U173" s="126"/>
      <c r="V173" s="126"/>
      <c r="W173" s="126"/>
      <c r="X173" s="126"/>
      <c r="Y173" s="126"/>
      <c r="Z173" s="126"/>
      <c r="AA173" s="126"/>
      <c r="AB173" s="126"/>
      <c r="AC173" s="126"/>
      <c r="AD173" s="126"/>
      <c r="AE173" s="126"/>
      <c r="AF173" s="126"/>
      <c r="AG173" s="126"/>
      <c r="AH173" s="126"/>
      <c r="AI173" s="126"/>
      <c r="AJ173" s="126"/>
      <c r="AK173" s="126"/>
      <c r="AL173" s="126"/>
      <c r="AM173" s="126"/>
      <c r="AN173" s="126"/>
      <c r="AO173" s="126"/>
      <c r="AP173" s="126"/>
      <c r="AQ173" s="126"/>
      <c r="AR173" s="126"/>
      <c r="AS173" s="126"/>
      <c r="AT173" s="126"/>
      <c r="AU173" s="126"/>
      <c r="AV173" s="126"/>
      <c r="AW173" s="126"/>
      <c r="AX173" s="126"/>
      <c r="AY173" s="126"/>
      <c r="AZ173" s="126"/>
      <c r="BA173" s="126"/>
      <c r="BB173" s="126"/>
      <c r="BC173" s="126"/>
      <c r="BD173" s="126"/>
      <c r="BE173" s="126"/>
      <c r="BF173" s="126"/>
      <c r="BG173" s="126"/>
      <c r="BH173" s="126"/>
      <c r="BI173" s="126"/>
      <c r="BJ173" s="126"/>
      <c r="BK173" s="126"/>
      <c r="BL173" s="126"/>
      <c r="BM173" s="126"/>
      <c r="BN173" s="126"/>
      <c r="BO173" s="126"/>
      <c r="BP173" s="126"/>
      <c r="BQ173" s="126"/>
      <c r="BR173" s="126"/>
      <c r="BS173" s="126"/>
      <c r="BT173" s="126"/>
      <c r="BU173" s="126"/>
      <c r="BV173" s="126"/>
      <c r="BW173" s="126"/>
      <c r="BX173" s="126"/>
      <c r="BY173" s="126"/>
      <c r="BZ173" s="126"/>
      <c r="CA173" s="126"/>
      <c r="CB173" s="126"/>
      <c r="CC173" s="126"/>
      <c r="CD173" s="126"/>
      <c r="CE173" s="126"/>
      <c r="CF173" s="126"/>
      <c r="CG173" s="126"/>
      <c r="CH173" s="126"/>
      <c r="CI173" s="126"/>
      <c r="CJ173" s="126"/>
      <c r="CK173" s="126"/>
      <c r="CL173" s="126"/>
      <c r="CM173" s="126"/>
      <c r="CN173" s="126"/>
      <c r="CO173" s="126"/>
      <c r="CP173" s="126"/>
      <c r="CQ173" s="126"/>
      <c r="CR173" s="126"/>
      <c r="CS173" s="126"/>
      <c r="CT173" s="126"/>
      <c r="CU173" s="126"/>
    </row>
    <row r="174" spans="1:99" x14ac:dyDescent="0.3">
      <c r="A174" s="103">
        <v>559</v>
      </c>
      <c r="B174" s="373" t="s">
        <v>440</v>
      </c>
      <c r="C174" s="126"/>
      <c r="D174" s="126">
        <v>0</v>
      </c>
      <c r="E174" s="126">
        <v>0</v>
      </c>
      <c r="F174" s="126">
        <v>0</v>
      </c>
      <c r="G174" s="126">
        <v>0</v>
      </c>
      <c r="H174" s="126">
        <v>0</v>
      </c>
      <c r="I174" s="126">
        <v>0</v>
      </c>
      <c r="J174" s="126">
        <v>0</v>
      </c>
      <c r="K174" s="126">
        <v>0</v>
      </c>
      <c r="L174" s="126">
        <v>0</v>
      </c>
      <c r="M174" s="126">
        <v>0</v>
      </c>
      <c r="N174" s="126">
        <v>0</v>
      </c>
      <c r="O174" s="126">
        <v>0</v>
      </c>
      <c r="P174" s="126">
        <v>0</v>
      </c>
      <c r="Q174" s="126">
        <v>0</v>
      </c>
      <c r="R174" s="126">
        <v>0</v>
      </c>
      <c r="S174" s="126"/>
      <c r="T174" s="126"/>
      <c r="U174" s="126"/>
      <c r="V174" s="126"/>
      <c r="W174" s="126"/>
      <c r="X174" s="126"/>
      <c r="Y174" s="126"/>
      <c r="Z174" s="126"/>
      <c r="AA174" s="126"/>
      <c r="AB174" s="126"/>
      <c r="AC174" s="126"/>
      <c r="AD174" s="126"/>
      <c r="AE174" s="126"/>
      <c r="AF174" s="126"/>
      <c r="AG174" s="126"/>
      <c r="AH174" s="126"/>
      <c r="AI174" s="126"/>
      <c r="AJ174" s="126"/>
      <c r="AK174" s="126"/>
      <c r="AL174" s="126"/>
      <c r="AM174" s="126"/>
      <c r="AN174" s="126"/>
      <c r="AO174" s="126"/>
      <c r="AP174" s="126"/>
      <c r="AQ174" s="126"/>
      <c r="AR174" s="126"/>
      <c r="AS174" s="126"/>
      <c r="AT174" s="126"/>
      <c r="AU174" s="126"/>
      <c r="AV174" s="126"/>
      <c r="AW174" s="126"/>
      <c r="AX174" s="126"/>
      <c r="AY174" s="126"/>
      <c r="AZ174" s="126"/>
      <c r="BA174" s="126"/>
      <c r="BB174" s="126"/>
      <c r="BC174" s="126"/>
      <c r="BD174" s="126"/>
      <c r="BE174" s="126"/>
      <c r="BF174" s="126"/>
      <c r="BG174" s="126"/>
      <c r="BH174" s="126"/>
      <c r="BI174" s="126"/>
      <c r="BJ174" s="126"/>
      <c r="BK174" s="126"/>
      <c r="BL174" s="126"/>
      <c r="BM174" s="126"/>
      <c r="BN174" s="126"/>
      <c r="BO174" s="126"/>
      <c r="BP174" s="126"/>
      <c r="BQ174" s="126"/>
      <c r="BR174" s="126"/>
      <c r="BS174" s="126"/>
      <c r="BT174" s="126"/>
      <c r="BU174" s="126"/>
      <c r="BV174" s="126"/>
      <c r="BW174" s="126"/>
      <c r="BX174" s="126"/>
      <c r="BY174" s="126"/>
      <c r="BZ174" s="126"/>
      <c r="CA174" s="126"/>
      <c r="CB174" s="126"/>
      <c r="CC174" s="126"/>
      <c r="CD174" s="126"/>
      <c r="CE174" s="126"/>
      <c r="CF174" s="126"/>
      <c r="CG174" s="126"/>
      <c r="CH174" s="126"/>
      <c r="CI174" s="126"/>
      <c r="CJ174" s="126"/>
      <c r="CK174" s="126"/>
      <c r="CL174" s="126"/>
      <c r="CM174" s="126"/>
      <c r="CN174" s="126"/>
      <c r="CO174" s="126"/>
      <c r="CP174" s="126"/>
      <c r="CQ174" s="126"/>
      <c r="CR174" s="126"/>
      <c r="CS174" s="126"/>
      <c r="CT174" s="126"/>
      <c r="CU174" s="126"/>
    </row>
    <row r="175" spans="1:99" x14ac:dyDescent="0.3">
      <c r="A175" s="103">
        <v>560</v>
      </c>
      <c r="B175" s="373" t="s">
        <v>441</v>
      </c>
      <c r="C175" s="126"/>
      <c r="D175" s="126">
        <v>0</v>
      </c>
      <c r="E175" s="126">
        <v>0</v>
      </c>
      <c r="F175" s="126">
        <v>0</v>
      </c>
      <c r="G175" s="126">
        <v>0</v>
      </c>
      <c r="H175" s="126">
        <v>0</v>
      </c>
      <c r="I175" s="126">
        <v>0</v>
      </c>
      <c r="J175" s="126">
        <v>0</v>
      </c>
      <c r="K175" s="126">
        <v>0</v>
      </c>
      <c r="L175" s="126">
        <v>0</v>
      </c>
      <c r="M175" s="126">
        <v>0</v>
      </c>
      <c r="N175" s="126">
        <v>0</v>
      </c>
      <c r="O175" s="126">
        <v>0</v>
      </c>
      <c r="P175" s="126">
        <v>0</v>
      </c>
      <c r="Q175" s="126">
        <v>0</v>
      </c>
      <c r="R175" s="126">
        <v>0</v>
      </c>
      <c r="S175" s="126"/>
      <c r="T175" s="126"/>
      <c r="U175" s="126"/>
      <c r="V175" s="126"/>
      <c r="W175" s="126"/>
      <c r="X175" s="126"/>
      <c r="Y175" s="126"/>
      <c r="Z175" s="126"/>
      <c r="AA175" s="126"/>
      <c r="AB175" s="126"/>
      <c r="AC175" s="126"/>
      <c r="AD175" s="126"/>
      <c r="AE175" s="126"/>
      <c r="AF175" s="126"/>
      <c r="AG175" s="126"/>
      <c r="AH175" s="126"/>
      <c r="AI175" s="126"/>
      <c r="AJ175" s="126"/>
      <c r="AK175" s="126"/>
      <c r="AL175" s="126"/>
      <c r="AM175" s="126"/>
      <c r="AN175" s="126"/>
      <c r="AO175" s="126"/>
      <c r="AP175" s="126"/>
      <c r="AQ175" s="126"/>
      <c r="AR175" s="126"/>
      <c r="AS175" s="126"/>
      <c r="AT175" s="126"/>
      <c r="AU175" s="126"/>
      <c r="AV175" s="126"/>
      <c r="AW175" s="126"/>
      <c r="AX175" s="126"/>
      <c r="AY175" s="126"/>
      <c r="AZ175" s="126"/>
      <c r="BA175" s="126"/>
      <c r="BB175" s="126"/>
      <c r="BC175" s="126"/>
      <c r="BD175" s="126"/>
      <c r="BE175" s="126"/>
      <c r="BF175" s="126"/>
      <c r="BG175" s="126"/>
      <c r="BH175" s="126"/>
      <c r="BI175" s="126"/>
      <c r="BJ175" s="126"/>
      <c r="BK175" s="126"/>
      <c r="BL175" s="126"/>
      <c r="BM175" s="126"/>
      <c r="BN175" s="126"/>
      <c r="BO175" s="126"/>
      <c r="BP175" s="126"/>
      <c r="BQ175" s="126"/>
      <c r="BR175" s="126"/>
      <c r="BS175" s="126"/>
      <c r="BT175" s="126"/>
      <c r="BU175" s="126"/>
      <c r="BV175" s="126"/>
      <c r="BW175" s="126"/>
      <c r="BX175" s="126"/>
      <c r="BY175" s="126"/>
      <c r="BZ175" s="126"/>
      <c r="CA175" s="126"/>
      <c r="CB175" s="126"/>
      <c r="CC175" s="126"/>
      <c r="CD175" s="126"/>
      <c r="CE175" s="126"/>
      <c r="CF175" s="126"/>
      <c r="CG175" s="126"/>
      <c r="CH175" s="126"/>
      <c r="CI175" s="126"/>
      <c r="CJ175" s="126"/>
      <c r="CK175" s="126"/>
      <c r="CL175" s="126"/>
      <c r="CM175" s="126"/>
      <c r="CN175" s="126"/>
      <c r="CO175" s="126"/>
      <c r="CP175" s="126"/>
      <c r="CQ175" s="126"/>
      <c r="CR175" s="126"/>
      <c r="CS175" s="126"/>
      <c r="CT175" s="126"/>
      <c r="CU175" s="126"/>
    </row>
    <row r="176" spans="1:99" x14ac:dyDescent="0.3">
      <c r="A176" s="103">
        <v>561</v>
      </c>
      <c r="B176" s="373" t="s">
        <v>442</v>
      </c>
      <c r="C176" s="126"/>
      <c r="D176" s="126">
        <v>0</v>
      </c>
      <c r="E176" s="126">
        <v>0</v>
      </c>
      <c r="F176" s="126">
        <v>0</v>
      </c>
      <c r="G176" s="126">
        <v>0</v>
      </c>
      <c r="H176" s="126">
        <v>0</v>
      </c>
      <c r="I176" s="126">
        <v>0</v>
      </c>
      <c r="J176" s="126">
        <v>0</v>
      </c>
      <c r="K176" s="126">
        <v>0</v>
      </c>
      <c r="L176" s="126">
        <v>0</v>
      </c>
      <c r="M176" s="126">
        <v>0</v>
      </c>
      <c r="N176" s="126">
        <v>0</v>
      </c>
      <c r="O176" s="126">
        <v>0</v>
      </c>
      <c r="P176" s="126">
        <v>0</v>
      </c>
      <c r="Q176" s="126">
        <v>0</v>
      </c>
      <c r="R176" s="126">
        <v>0</v>
      </c>
      <c r="S176" s="126"/>
      <c r="T176" s="126"/>
      <c r="U176" s="126"/>
      <c r="V176" s="126"/>
      <c r="W176" s="126"/>
      <c r="X176" s="126"/>
      <c r="Y176" s="126"/>
      <c r="Z176" s="126"/>
      <c r="AA176" s="126"/>
      <c r="AB176" s="126"/>
      <c r="AC176" s="126"/>
      <c r="AD176" s="126"/>
      <c r="AE176" s="126"/>
      <c r="AF176" s="126"/>
      <c r="AG176" s="126"/>
      <c r="AH176" s="126"/>
      <c r="AI176" s="126"/>
      <c r="AJ176" s="126"/>
      <c r="AK176" s="126"/>
      <c r="AL176" s="126"/>
      <c r="AM176" s="126"/>
      <c r="AN176" s="126"/>
      <c r="AO176" s="126"/>
      <c r="AP176" s="126"/>
      <c r="AQ176" s="126"/>
      <c r="AR176" s="126"/>
      <c r="AS176" s="126"/>
      <c r="AT176" s="126"/>
      <c r="AU176" s="126"/>
      <c r="AV176" s="126"/>
      <c r="AW176" s="126"/>
      <c r="AX176" s="126"/>
      <c r="AY176" s="126"/>
      <c r="AZ176" s="126"/>
      <c r="BA176" s="126"/>
      <c r="BB176" s="126"/>
      <c r="BC176" s="126"/>
      <c r="BD176" s="126"/>
      <c r="BE176" s="126"/>
      <c r="BF176" s="126"/>
      <c r="BG176" s="126"/>
      <c r="BH176" s="126"/>
      <c r="BI176" s="126"/>
      <c r="BJ176" s="126"/>
      <c r="BK176" s="126"/>
      <c r="BL176" s="126"/>
      <c r="BM176" s="126"/>
      <c r="BN176" s="126"/>
      <c r="BO176" s="126"/>
      <c r="BP176" s="126"/>
      <c r="BQ176" s="126"/>
      <c r="BR176" s="126"/>
      <c r="BS176" s="126"/>
      <c r="BT176" s="126"/>
      <c r="BU176" s="126"/>
      <c r="BV176" s="126"/>
      <c r="BW176" s="126"/>
      <c r="BX176" s="126"/>
      <c r="BY176" s="126"/>
      <c r="BZ176" s="126"/>
      <c r="CA176" s="126"/>
      <c r="CB176" s="126"/>
      <c r="CC176" s="126"/>
      <c r="CD176" s="126"/>
      <c r="CE176" s="126"/>
      <c r="CF176" s="126"/>
      <c r="CG176" s="126"/>
      <c r="CH176" s="126"/>
      <c r="CI176" s="126"/>
      <c r="CJ176" s="126"/>
      <c r="CK176" s="126"/>
      <c r="CL176" s="126"/>
      <c r="CM176" s="126"/>
      <c r="CN176" s="126"/>
      <c r="CO176" s="126"/>
      <c r="CP176" s="126"/>
      <c r="CQ176" s="126"/>
      <c r="CR176" s="126"/>
      <c r="CS176" s="126"/>
      <c r="CT176" s="126"/>
      <c r="CU176" s="126"/>
    </row>
    <row r="177" spans="1:99" x14ac:dyDescent="0.3">
      <c r="A177" s="103">
        <v>562</v>
      </c>
      <c r="B177" s="373" t="s">
        <v>443</v>
      </c>
      <c r="C177" s="126"/>
      <c r="D177" s="126">
        <v>0</v>
      </c>
      <c r="E177" s="126">
        <v>0</v>
      </c>
      <c r="F177" s="126">
        <v>0</v>
      </c>
      <c r="G177" s="126">
        <v>0</v>
      </c>
      <c r="H177" s="126">
        <v>0</v>
      </c>
      <c r="I177" s="126">
        <v>0</v>
      </c>
      <c r="J177" s="126">
        <v>0</v>
      </c>
      <c r="K177" s="126">
        <v>0</v>
      </c>
      <c r="L177" s="126">
        <v>0</v>
      </c>
      <c r="M177" s="126">
        <v>0</v>
      </c>
      <c r="N177" s="126">
        <v>0</v>
      </c>
      <c r="O177" s="126">
        <v>0</v>
      </c>
      <c r="P177" s="126">
        <v>0</v>
      </c>
      <c r="Q177" s="126">
        <v>0</v>
      </c>
      <c r="R177" s="126">
        <v>0</v>
      </c>
      <c r="S177" s="126"/>
      <c r="T177" s="126"/>
      <c r="U177" s="126"/>
      <c r="V177" s="126"/>
      <c r="W177" s="126"/>
      <c r="X177" s="126"/>
      <c r="Y177" s="126"/>
      <c r="Z177" s="126"/>
      <c r="AA177" s="126"/>
      <c r="AB177" s="126"/>
      <c r="AC177" s="126"/>
      <c r="AD177" s="126"/>
      <c r="AE177" s="126"/>
      <c r="AF177" s="126"/>
      <c r="AG177" s="126"/>
      <c r="AH177" s="126"/>
      <c r="AI177" s="126"/>
      <c r="AJ177" s="126"/>
      <c r="AK177" s="126"/>
      <c r="AL177" s="126"/>
      <c r="AM177" s="126"/>
      <c r="AN177" s="126"/>
      <c r="AO177" s="126"/>
      <c r="AP177" s="126"/>
      <c r="AQ177" s="126"/>
      <c r="AR177" s="126"/>
      <c r="AS177" s="126"/>
      <c r="AT177" s="126"/>
      <c r="AU177" s="126"/>
      <c r="AV177" s="126"/>
      <c r="AW177" s="126"/>
      <c r="AX177" s="126"/>
      <c r="AY177" s="126"/>
      <c r="AZ177" s="126"/>
      <c r="BA177" s="126"/>
      <c r="BB177" s="126"/>
      <c r="BC177" s="126"/>
      <c r="BD177" s="126"/>
      <c r="BE177" s="126"/>
      <c r="BF177" s="126"/>
      <c r="BG177" s="126"/>
      <c r="BH177" s="126"/>
      <c r="BI177" s="126"/>
      <c r="BJ177" s="126"/>
      <c r="BK177" s="126"/>
      <c r="BL177" s="126"/>
      <c r="BM177" s="126"/>
      <c r="BN177" s="126"/>
      <c r="BO177" s="126"/>
      <c r="BP177" s="126"/>
      <c r="BQ177" s="126"/>
      <c r="BR177" s="126"/>
      <c r="BS177" s="126"/>
      <c r="BT177" s="126"/>
      <c r="BU177" s="126"/>
      <c r="BV177" s="126"/>
      <c r="BW177" s="126"/>
      <c r="BX177" s="126"/>
      <c r="BY177" s="126"/>
      <c r="BZ177" s="126"/>
      <c r="CA177" s="126"/>
      <c r="CB177" s="126"/>
      <c r="CC177" s="126"/>
      <c r="CD177" s="126"/>
      <c r="CE177" s="126"/>
      <c r="CF177" s="126"/>
      <c r="CG177" s="126"/>
      <c r="CH177" s="126"/>
      <c r="CI177" s="126"/>
      <c r="CJ177" s="126"/>
      <c r="CK177" s="126"/>
      <c r="CL177" s="126"/>
      <c r="CM177" s="126"/>
      <c r="CN177" s="126"/>
      <c r="CO177" s="126"/>
      <c r="CP177" s="126"/>
      <c r="CQ177" s="126"/>
      <c r="CR177" s="126"/>
      <c r="CS177" s="126"/>
      <c r="CT177" s="126"/>
      <c r="CU177" s="126"/>
    </row>
    <row r="178" spans="1:99" x14ac:dyDescent="0.3">
      <c r="A178" s="103">
        <v>563</v>
      </c>
      <c r="B178" s="373" t="s">
        <v>444</v>
      </c>
      <c r="C178" s="126"/>
      <c r="D178" s="126">
        <v>0</v>
      </c>
      <c r="E178" s="126">
        <v>0</v>
      </c>
      <c r="F178" s="126">
        <v>0</v>
      </c>
      <c r="G178" s="126">
        <v>0</v>
      </c>
      <c r="H178" s="126">
        <v>0</v>
      </c>
      <c r="I178" s="126">
        <v>0</v>
      </c>
      <c r="J178" s="126">
        <v>0</v>
      </c>
      <c r="K178" s="126">
        <v>0</v>
      </c>
      <c r="L178" s="126">
        <v>0</v>
      </c>
      <c r="M178" s="126">
        <v>0</v>
      </c>
      <c r="N178" s="126">
        <v>0</v>
      </c>
      <c r="O178" s="126">
        <v>0</v>
      </c>
      <c r="P178" s="126">
        <v>0</v>
      </c>
      <c r="Q178" s="126">
        <v>0</v>
      </c>
      <c r="R178" s="126">
        <v>0</v>
      </c>
      <c r="S178" s="126"/>
      <c r="T178" s="126"/>
      <c r="U178" s="126"/>
      <c r="V178" s="126"/>
      <c r="W178" s="126"/>
      <c r="X178" s="126"/>
      <c r="Y178" s="126"/>
      <c r="Z178" s="126"/>
      <c r="AA178" s="126"/>
      <c r="AB178" s="126"/>
      <c r="AC178" s="126"/>
      <c r="AD178" s="126"/>
      <c r="AE178" s="126"/>
      <c r="AF178" s="126"/>
      <c r="AG178" s="126"/>
      <c r="AH178" s="126"/>
      <c r="AI178" s="126"/>
      <c r="AJ178" s="126"/>
      <c r="AK178" s="126"/>
      <c r="AL178" s="126"/>
      <c r="AM178" s="126"/>
      <c r="AN178" s="126"/>
      <c r="AO178" s="126"/>
      <c r="AP178" s="126"/>
      <c r="AQ178" s="126"/>
      <c r="AR178" s="126"/>
      <c r="AS178" s="126"/>
      <c r="AT178" s="126"/>
      <c r="AU178" s="126"/>
      <c r="AV178" s="126"/>
      <c r="AW178" s="126"/>
      <c r="AX178" s="126"/>
      <c r="AY178" s="126"/>
      <c r="AZ178" s="126"/>
      <c r="BA178" s="126"/>
      <c r="BB178" s="126"/>
      <c r="BC178" s="126"/>
      <c r="BD178" s="126"/>
      <c r="BE178" s="126"/>
      <c r="BF178" s="126"/>
      <c r="BG178" s="126"/>
      <c r="BH178" s="126"/>
      <c r="BI178" s="126"/>
      <c r="BJ178" s="126"/>
      <c r="BK178" s="126"/>
      <c r="BL178" s="126"/>
      <c r="BM178" s="126"/>
      <c r="BN178" s="126"/>
      <c r="BO178" s="126"/>
      <c r="BP178" s="126"/>
      <c r="BQ178" s="126"/>
      <c r="BR178" s="126"/>
      <c r="BS178" s="126"/>
      <c r="BT178" s="126"/>
      <c r="BU178" s="126"/>
      <c r="BV178" s="126"/>
      <c r="BW178" s="126"/>
      <c r="BX178" s="126"/>
      <c r="BY178" s="126"/>
      <c r="BZ178" s="126"/>
      <c r="CA178" s="126"/>
      <c r="CB178" s="126"/>
      <c r="CC178" s="126"/>
      <c r="CD178" s="126"/>
      <c r="CE178" s="126"/>
      <c r="CF178" s="126"/>
      <c r="CG178" s="126"/>
      <c r="CH178" s="126"/>
      <c r="CI178" s="126"/>
      <c r="CJ178" s="126"/>
      <c r="CK178" s="126"/>
      <c r="CL178" s="126"/>
      <c r="CM178" s="126"/>
      <c r="CN178" s="126"/>
      <c r="CO178" s="126"/>
      <c r="CP178" s="126"/>
      <c r="CQ178" s="126"/>
      <c r="CR178" s="126"/>
      <c r="CS178" s="126"/>
      <c r="CT178" s="126"/>
      <c r="CU178" s="126"/>
    </row>
    <row r="179" spans="1:99" x14ac:dyDescent="0.3">
      <c r="A179" s="103">
        <v>564</v>
      </c>
      <c r="B179" s="373" t="s">
        <v>445</v>
      </c>
      <c r="C179" s="126"/>
      <c r="D179" s="126">
        <v>0</v>
      </c>
      <c r="E179" s="126">
        <v>0</v>
      </c>
      <c r="F179" s="126">
        <v>0</v>
      </c>
      <c r="G179" s="126">
        <v>0</v>
      </c>
      <c r="H179" s="126">
        <v>0</v>
      </c>
      <c r="I179" s="126">
        <v>0</v>
      </c>
      <c r="J179" s="126">
        <v>0</v>
      </c>
      <c r="K179" s="126">
        <v>0</v>
      </c>
      <c r="L179" s="126">
        <v>0</v>
      </c>
      <c r="M179" s="126">
        <v>0</v>
      </c>
      <c r="N179" s="126">
        <v>0</v>
      </c>
      <c r="O179" s="126">
        <v>0</v>
      </c>
      <c r="P179" s="126">
        <v>0</v>
      </c>
      <c r="Q179" s="126">
        <v>0</v>
      </c>
      <c r="R179" s="126">
        <v>0</v>
      </c>
      <c r="S179" s="126"/>
      <c r="T179" s="126"/>
      <c r="U179" s="126"/>
      <c r="V179" s="126"/>
      <c r="W179" s="126"/>
      <c r="X179" s="126"/>
      <c r="Y179" s="126"/>
      <c r="Z179" s="126"/>
      <c r="AA179" s="126"/>
      <c r="AB179" s="126"/>
      <c r="AC179" s="126"/>
      <c r="AD179" s="126"/>
      <c r="AE179" s="126"/>
      <c r="AF179" s="126"/>
      <c r="AG179" s="126"/>
      <c r="AH179" s="126"/>
      <c r="AI179" s="126"/>
      <c r="AJ179" s="126"/>
      <c r="AK179" s="126"/>
      <c r="AL179" s="126"/>
      <c r="AM179" s="126"/>
      <c r="AN179" s="126"/>
      <c r="AO179" s="126"/>
      <c r="AP179" s="126"/>
      <c r="AQ179" s="126"/>
      <c r="AR179" s="126"/>
      <c r="AS179" s="126"/>
      <c r="AT179" s="126"/>
      <c r="AU179" s="126"/>
      <c r="AV179" s="126"/>
      <c r="AW179" s="126"/>
      <c r="AX179" s="126"/>
      <c r="AY179" s="126"/>
      <c r="AZ179" s="126"/>
      <c r="BA179" s="126"/>
      <c r="BB179" s="126"/>
      <c r="BC179" s="126"/>
      <c r="BD179" s="126"/>
      <c r="BE179" s="126"/>
      <c r="BF179" s="126"/>
      <c r="BG179" s="126"/>
      <c r="BH179" s="126"/>
      <c r="BI179" s="126"/>
      <c r="BJ179" s="126"/>
      <c r="BK179" s="126"/>
      <c r="BL179" s="126"/>
      <c r="BM179" s="126"/>
      <c r="BN179" s="126"/>
      <c r="BO179" s="126"/>
      <c r="BP179" s="126"/>
      <c r="BQ179" s="126"/>
      <c r="BR179" s="126"/>
      <c r="BS179" s="126"/>
      <c r="BT179" s="126"/>
      <c r="BU179" s="126"/>
      <c r="BV179" s="126"/>
      <c r="BW179" s="126"/>
      <c r="BX179" s="126"/>
      <c r="BY179" s="126"/>
      <c r="BZ179" s="126"/>
      <c r="CA179" s="126"/>
      <c r="CB179" s="126"/>
      <c r="CC179" s="126"/>
      <c r="CD179" s="126"/>
      <c r="CE179" s="126"/>
      <c r="CF179" s="126"/>
      <c r="CG179" s="126"/>
      <c r="CH179" s="126"/>
      <c r="CI179" s="126"/>
      <c r="CJ179" s="126"/>
      <c r="CK179" s="126"/>
      <c r="CL179" s="126"/>
      <c r="CM179" s="126"/>
      <c r="CN179" s="126"/>
      <c r="CO179" s="126"/>
      <c r="CP179" s="126"/>
      <c r="CQ179" s="126"/>
      <c r="CR179" s="126"/>
      <c r="CS179" s="126"/>
      <c r="CT179" s="126"/>
      <c r="CU179" s="126"/>
    </row>
    <row r="180" spans="1:99" x14ac:dyDescent="0.3">
      <c r="A180" s="103">
        <v>565</v>
      </c>
      <c r="B180" s="373" t="s">
        <v>446</v>
      </c>
      <c r="C180" s="126"/>
      <c r="D180" s="126">
        <v>0</v>
      </c>
      <c r="E180" s="126">
        <v>0</v>
      </c>
      <c r="F180" s="126">
        <v>0</v>
      </c>
      <c r="G180" s="126">
        <v>0</v>
      </c>
      <c r="H180" s="126">
        <v>0</v>
      </c>
      <c r="I180" s="126">
        <v>0</v>
      </c>
      <c r="J180" s="126">
        <v>0</v>
      </c>
      <c r="K180" s="126">
        <v>0</v>
      </c>
      <c r="L180" s="126">
        <v>0</v>
      </c>
      <c r="M180" s="126">
        <v>0</v>
      </c>
      <c r="N180" s="126">
        <v>0</v>
      </c>
      <c r="O180" s="126">
        <v>0</v>
      </c>
      <c r="P180" s="126">
        <v>0</v>
      </c>
      <c r="Q180" s="126">
        <v>0</v>
      </c>
      <c r="R180" s="126">
        <v>0</v>
      </c>
      <c r="S180" s="126"/>
      <c r="T180" s="126"/>
      <c r="U180" s="126"/>
      <c r="V180" s="126"/>
      <c r="W180" s="126"/>
      <c r="X180" s="126"/>
      <c r="Y180" s="126"/>
      <c r="Z180" s="126"/>
      <c r="AA180" s="126"/>
      <c r="AB180" s="126"/>
      <c r="AC180" s="126"/>
      <c r="AD180" s="126"/>
      <c r="AE180" s="126"/>
      <c r="AF180" s="126"/>
      <c r="AG180" s="126"/>
      <c r="AH180" s="126"/>
      <c r="AI180" s="126"/>
      <c r="AJ180" s="126"/>
      <c r="AK180" s="126"/>
      <c r="AL180" s="126"/>
      <c r="AM180" s="126"/>
      <c r="AN180" s="126"/>
      <c r="AO180" s="126"/>
      <c r="AP180" s="126"/>
      <c r="AQ180" s="126"/>
      <c r="AR180" s="126"/>
      <c r="AS180" s="126"/>
      <c r="AT180" s="126"/>
      <c r="AU180" s="126"/>
      <c r="AV180" s="126"/>
      <c r="AW180" s="126"/>
      <c r="AX180" s="126"/>
      <c r="AY180" s="126"/>
      <c r="AZ180" s="126"/>
      <c r="BA180" s="126"/>
      <c r="BB180" s="126"/>
      <c r="BC180" s="126"/>
      <c r="BD180" s="126"/>
      <c r="BE180" s="126"/>
      <c r="BF180" s="126"/>
      <c r="BG180" s="126"/>
      <c r="BH180" s="126"/>
      <c r="BI180" s="126"/>
      <c r="BJ180" s="126"/>
      <c r="BK180" s="126"/>
      <c r="BL180" s="126"/>
      <c r="BM180" s="126"/>
      <c r="BN180" s="126"/>
      <c r="BO180" s="126"/>
      <c r="BP180" s="126"/>
      <c r="BQ180" s="126"/>
      <c r="BR180" s="126"/>
      <c r="BS180" s="126"/>
      <c r="BT180" s="126"/>
      <c r="BU180" s="126"/>
      <c r="BV180" s="126"/>
      <c r="BW180" s="126"/>
      <c r="BX180" s="126"/>
      <c r="BY180" s="126"/>
      <c r="BZ180" s="126"/>
      <c r="CA180" s="126"/>
      <c r="CB180" s="126"/>
      <c r="CC180" s="126"/>
      <c r="CD180" s="126"/>
      <c r="CE180" s="126"/>
      <c r="CF180" s="126"/>
      <c r="CG180" s="126"/>
      <c r="CH180" s="126"/>
      <c r="CI180" s="126"/>
      <c r="CJ180" s="126"/>
      <c r="CK180" s="126"/>
      <c r="CL180" s="126"/>
      <c r="CM180" s="126"/>
      <c r="CN180" s="126"/>
      <c r="CO180" s="126"/>
      <c r="CP180" s="126"/>
      <c r="CQ180" s="126"/>
      <c r="CR180" s="126"/>
      <c r="CS180" s="126"/>
      <c r="CT180" s="126"/>
      <c r="CU180" s="126"/>
    </row>
    <row r="181" spans="1:99" x14ac:dyDescent="0.3">
      <c r="A181" s="103">
        <v>566</v>
      </c>
      <c r="B181" s="373" t="s">
        <v>447</v>
      </c>
      <c r="C181" s="126"/>
      <c r="D181" s="126">
        <v>0</v>
      </c>
      <c r="E181" s="126">
        <v>0</v>
      </c>
      <c r="F181" s="126">
        <v>0</v>
      </c>
      <c r="G181" s="126">
        <v>0</v>
      </c>
      <c r="H181" s="126">
        <v>0</v>
      </c>
      <c r="I181" s="126">
        <v>0</v>
      </c>
      <c r="J181" s="126">
        <v>0</v>
      </c>
      <c r="K181" s="126">
        <v>0</v>
      </c>
      <c r="L181" s="126">
        <v>0</v>
      </c>
      <c r="M181" s="126">
        <v>0</v>
      </c>
      <c r="N181" s="126">
        <v>0</v>
      </c>
      <c r="O181" s="126">
        <v>0</v>
      </c>
      <c r="P181" s="126">
        <v>0</v>
      </c>
      <c r="Q181" s="126">
        <v>0</v>
      </c>
      <c r="R181" s="126">
        <v>0</v>
      </c>
      <c r="S181" s="126"/>
      <c r="T181" s="126"/>
      <c r="U181" s="126"/>
      <c r="V181" s="126"/>
      <c r="W181" s="126"/>
      <c r="X181" s="126"/>
      <c r="Y181" s="126"/>
      <c r="Z181" s="126"/>
      <c r="AA181" s="126"/>
      <c r="AB181" s="126"/>
      <c r="AC181" s="126"/>
      <c r="AD181" s="126"/>
      <c r="AE181" s="126"/>
      <c r="AF181" s="126"/>
      <c r="AG181" s="126"/>
      <c r="AH181" s="126"/>
      <c r="AI181" s="126"/>
      <c r="AJ181" s="126"/>
      <c r="AK181" s="126"/>
      <c r="AL181" s="126"/>
      <c r="AM181" s="126"/>
      <c r="AN181" s="126"/>
      <c r="AO181" s="126"/>
      <c r="AP181" s="126"/>
      <c r="AQ181" s="126"/>
      <c r="AR181" s="126"/>
      <c r="AS181" s="126"/>
      <c r="AT181" s="126"/>
      <c r="AU181" s="126"/>
      <c r="AV181" s="126"/>
      <c r="AW181" s="126"/>
      <c r="AX181" s="126"/>
      <c r="AY181" s="126"/>
      <c r="AZ181" s="126"/>
      <c r="BA181" s="126"/>
      <c r="BB181" s="126"/>
      <c r="BC181" s="126"/>
      <c r="BD181" s="126"/>
      <c r="BE181" s="126"/>
      <c r="BF181" s="126"/>
      <c r="BG181" s="126"/>
      <c r="BH181" s="126"/>
      <c r="BI181" s="126"/>
      <c r="BJ181" s="126"/>
      <c r="BK181" s="126"/>
      <c r="BL181" s="126"/>
      <c r="BM181" s="126"/>
      <c r="BN181" s="126"/>
      <c r="BO181" s="126"/>
      <c r="BP181" s="126"/>
      <c r="BQ181" s="126"/>
      <c r="BR181" s="126"/>
      <c r="BS181" s="126"/>
      <c r="BT181" s="126"/>
      <c r="BU181" s="126"/>
      <c r="BV181" s="126"/>
      <c r="BW181" s="126"/>
      <c r="BX181" s="126"/>
      <c r="BY181" s="126"/>
      <c r="BZ181" s="126"/>
      <c r="CA181" s="126"/>
      <c r="CB181" s="126"/>
      <c r="CC181" s="126"/>
      <c r="CD181" s="126"/>
      <c r="CE181" s="126"/>
      <c r="CF181" s="126"/>
      <c r="CG181" s="126"/>
      <c r="CH181" s="126"/>
      <c r="CI181" s="126"/>
      <c r="CJ181" s="126"/>
      <c r="CK181" s="126"/>
      <c r="CL181" s="126"/>
      <c r="CM181" s="126"/>
      <c r="CN181" s="126"/>
      <c r="CO181" s="126"/>
      <c r="CP181" s="126"/>
      <c r="CQ181" s="126"/>
      <c r="CR181" s="126"/>
      <c r="CS181" s="126"/>
      <c r="CT181" s="126"/>
      <c r="CU181" s="126"/>
    </row>
    <row r="182" spans="1:99" x14ac:dyDescent="0.3">
      <c r="A182" s="103">
        <v>567</v>
      </c>
      <c r="B182" s="373" t="s">
        <v>448</v>
      </c>
      <c r="C182" s="126"/>
      <c r="D182" s="126">
        <v>0</v>
      </c>
      <c r="E182" s="126">
        <v>0</v>
      </c>
      <c r="F182" s="126">
        <v>0</v>
      </c>
      <c r="G182" s="126">
        <v>0</v>
      </c>
      <c r="H182" s="126">
        <v>0</v>
      </c>
      <c r="I182" s="126">
        <v>0</v>
      </c>
      <c r="J182" s="126">
        <v>0</v>
      </c>
      <c r="K182" s="126">
        <v>0</v>
      </c>
      <c r="L182" s="126">
        <v>0</v>
      </c>
      <c r="M182" s="126">
        <v>0</v>
      </c>
      <c r="N182" s="126">
        <v>0</v>
      </c>
      <c r="O182" s="126">
        <v>0</v>
      </c>
      <c r="P182" s="126">
        <v>0</v>
      </c>
      <c r="Q182" s="126">
        <v>0</v>
      </c>
      <c r="R182" s="126">
        <v>0</v>
      </c>
      <c r="S182" s="126"/>
      <c r="T182" s="126"/>
      <c r="U182" s="126"/>
      <c r="V182" s="126"/>
      <c r="W182" s="126"/>
      <c r="X182" s="126"/>
      <c r="Y182" s="126"/>
      <c r="Z182" s="126"/>
      <c r="AA182" s="126"/>
      <c r="AB182" s="126"/>
      <c r="AC182" s="126"/>
      <c r="AD182" s="126"/>
      <c r="AE182" s="126"/>
      <c r="AF182" s="126"/>
      <c r="AG182" s="126"/>
      <c r="AH182" s="126"/>
      <c r="AI182" s="126"/>
      <c r="AJ182" s="126"/>
      <c r="AK182" s="126"/>
      <c r="AL182" s="126"/>
      <c r="AM182" s="126"/>
      <c r="AN182" s="126"/>
      <c r="AO182" s="126"/>
      <c r="AP182" s="126"/>
      <c r="AQ182" s="126"/>
      <c r="AR182" s="126"/>
      <c r="AS182" s="126"/>
      <c r="AT182" s="126"/>
      <c r="AU182" s="126"/>
      <c r="AV182" s="126"/>
      <c r="AW182" s="126"/>
      <c r="AX182" s="126"/>
      <c r="AY182" s="126"/>
      <c r="AZ182" s="126"/>
      <c r="BA182" s="126"/>
      <c r="BB182" s="126"/>
      <c r="BC182" s="126"/>
      <c r="BD182" s="126"/>
      <c r="BE182" s="126"/>
      <c r="BF182" s="126"/>
      <c r="BG182" s="126"/>
      <c r="BH182" s="126"/>
      <c r="BI182" s="126"/>
      <c r="BJ182" s="126"/>
      <c r="BK182" s="126"/>
      <c r="BL182" s="126"/>
      <c r="BM182" s="126"/>
      <c r="BN182" s="126"/>
      <c r="BO182" s="126"/>
      <c r="BP182" s="126"/>
      <c r="BQ182" s="126"/>
      <c r="BR182" s="126"/>
      <c r="BS182" s="126"/>
      <c r="BT182" s="126"/>
      <c r="BU182" s="126"/>
      <c r="BV182" s="126"/>
      <c r="BW182" s="126"/>
      <c r="BX182" s="126"/>
      <c r="BY182" s="126"/>
      <c r="BZ182" s="126"/>
      <c r="CA182" s="126"/>
      <c r="CB182" s="126"/>
      <c r="CC182" s="126"/>
      <c r="CD182" s="126"/>
      <c r="CE182" s="126"/>
      <c r="CF182" s="126"/>
      <c r="CG182" s="126"/>
      <c r="CH182" s="126"/>
      <c r="CI182" s="126"/>
      <c r="CJ182" s="126"/>
      <c r="CK182" s="126"/>
      <c r="CL182" s="126"/>
      <c r="CM182" s="126"/>
      <c r="CN182" s="126"/>
      <c r="CO182" s="126"/>
      <c r="CP182" s="126"/>
      <c r="CQ182" s="126"/>
      <c r="CR182" s="126"/>
      <c r="CS182" s="126"/>
      <c r="CT182" s="126"/>
      <c r="CU182" s="126"/>
    </row>
    <row r="183" spans="1:99" x14ac:dyDescent="0.3">
      <c r="A183" s="103">
        <v>568</v>
      </c>
      <c r="B183" s="373" t="s">
        <v>449</v>
      </c>
      <c r="C183" s="126"/>
      <c r="D183" s="126">
        <v>0</v>
      </c>
      <c r="E183" s="126">
        <v>0</v>
      </c>
      <c r="F183" s="126">
        <v>0</v>
      </c>
      <c r="G183" s="126">
        <v>0</v>
      </c>
      <c r="H183" s="126">
        <v>0</v>
      </c>
      <c r="I183" s="126">
        <v>0</v>
      </c>
      <c r="J183" s="126">
        <v>0</v>
      </c>
      <c r="K183" s="126">
        <v>0</v>
      </c>
      <c r="L183" s="126">
        <v>0</v>
      </c>
      <c r="M183" s="126">
        <v>0</v>
      </c>
      <c r="N183" s="126">
        <v>0</v>
      </c>
      <c r="O183" s="126">
        <v>0</v>
      </c>
      <c r="P183" s="126">
        <v>0</v>
      </c>
      <c r="Q183" s="126">
        <v>0</v>
      </c>
      <c r="R183" s="126">
        <v>0</v>
      </c>
      <c r="S183" s="126"/>
      <c r="T183" s="126"/>
      <c r="U183" s="126"/>
      <c r="V183" s="126"/>
      <c r="W183" s="126"/>
      <c r="X183" s="126"/>
      <c r="Y183" s="126"/>
      <c r="Z183" s="126"/>
      <c r="AA183" s="126"/>
      <c r="AB183" s="126"/>
      <c r="AC183" s="126"/>
      <c r="AD183" s="126"/>
      <c r="AE183" s="126"/>
      <c r="AF183" s="126"/>
      <c r="AG183" s="126"/>
      <c r="AH183" s="126"/>
      <c r="AI183" s="126"/>
      <c r="AJ183" s="126"/>
      <c r="AK183" s="126"/>
      <c r="AL183" s="126"/>
      <c r="AM183" s="126"/>
      <c r="AN183" s="126"/>
      <c r="AO183" s="126"/>
      <c r="AP183" s="126"/>
      <c r="AQ183" s="126"/>
      <c r="AR183" s="126"/>
      <c r="AS183" s="126"/>
      <c r="AT183" s="126"/>
      <c r="AU183" s="126"/>
      <c r="AV183" s="126"/>
      <c r="AW183" s="126"/>
      <c r="AX183" s="126"/>
      <c r="AY183" s="126"/>
      <c r="AZ183" s="126"/>
      <c r="BA183" s="126"/>
      <c r="BB183" s="126"/>
      <c r="BC183" s="126"/>
      <c r="BD183" s="126"/>
      <c r="BE183" s="126"/>
      <c r="BF183" s="126"/>
      <c r="BG183" s="126"/>
      <c r="BH183" s="126"/>
      <c r="BI183" s="126"/>
      <c r="BJ183" s="126"/>
      <c r="BK183" s="126"/>
      <c r="BL183" s="126"/>
      <c r="BM183" s="126"/>
      <c r="BN183" s="126"/>
      <c r="BO183" s="126"/>
      <c r="BP183" s="126"/>
      <c r="BQ183" s="126"/>
      <c r="BR183" s="126"/>
      <c r="BS183" s="126"/>
      <c r="BT183" s="126"/>
      <c r="BU183" s="126"/>
      <c r="BV183" s="126"/>
      <c r="BW183" s="126"/>
      <c r="BX183" s="126"/>
      <c r="BY183" s="126"/>
      <c r="BZ183" s="126"/>
      <c r="CA183" s="126"/>
      <c r="CB183" s="126"/>
      <c r="CC183" s="126"/>
      <c r="CD183" s="126"/>
      <c r="CE183" s="126"/>
      <c r="CF183" s="126"/>
      <c r="CG183" s="126"/>
      <c r="CH183" s="126"/>
      <c r="CI183" s="126"/>
      <c r="CJ183" s="126"/>
      <c r="CK183" s="126"/>
      <c r="CL183" s="126"/>
      <c r="CM183" s="126"/>
      <c r="CN183" s="126"/>
      <c r="CO183" s="126"/>
      <c r="CP183" s="126"/>
      <c r="CQ183" s="126"/>
      <c r="CR183" s="126"/>
      <c r="CS183" s="126"/>
      <c r="CT183" s="126"/>
      <c r="CU183" s="126"/>
    </row>
    <row r="184" spans="1:99" x14ac:dyDescent="0.3">
      <c r="A184" s="103">
        <v>569</v>
      </c>
      <c r="B184" s="373" t="s">
        <v>450</v>
      </c>
      <c r="C184" s="126"/>
      <c r="D184" s="126">
        <v>0</v>
      </c>
      <c r="E184" s="126">
        <v>0</v>
      </c>
      <c r="F184" s="126">
        <v>0</v>
      </c>
      <c r="G184" s="126">
        <v>0</v>
      </c>
      <c r="H184" s="126">
        <v>0</v>
      </c>
      <c r="I184" s="126">
        <v>0</v>
      </c>
      <c r="J184" s="126">
        <v>0</v>
      </c>
      <c r="K184" s="126">
        <v>0</v>
      </c>
      <c r="L184" s="126">
        <v>0</v>
      </c>
      <c r="M184" s="126">
        <v>0</v>
      </c>
      <c r="N184" s="126">
        <v>0</v>
      </c>
      <c r="O184" s="126">
        <v>0</v>
      </c>
      <c r="P184" s="126">
        <v>0</v>
      </c>
      <c r="Q184" s="126">
        <v>0</v>
      </c>
      <c r="R184" s="126">
        <v>0</v>
      </c>
      <c r="S184" s="126"/>
      <c r="T184" s="126"/>
      <c r="U184" s="126"/>
      <c r="V184" s="126"/>
      <c r="W184" s="126"/>
      <c r="X184" s="126"/>
      <c r="Y184" s="126"/>
      <c r="Z184" s="126"/>
      <c r="AA184" s="126"/>
      <c r="AB184" s="126"/>
      <c r="AC184" s="126"/>
      <c r="AD184" s="126"/>
      <c r="AE184" s="126"/>
      <c r="AF184" s="126"/>
      <c r="AG184" s="126"/>
      <c r="AH184" s="126"/>
      <c r="AI184" s="126"/>
      <c r="AJ184" s="126"/>
      <c r="AK184" s="126"/>
      <c r="AL184" s="126"/>
      <c r="AM184" s="126"/>
      <c r="AN184" s="126"/>
      <c r="AO184" s="126"/>
      <c r="AP184" s="126"/>
      <c r="AQ184" s="126"/>
      <c r="AR184" s="126"/>
      <c r="AS184" s="126"/>
      <c r="AT184" s="126"/>
      <c r="AU184" s="126"/>
      <c r="AV184" s="126"/>
      <c r="AW184" s="126"/>
      <c r="AX184" s="126"/>
      <c r="AY184" s="126"/>
      <c r="AZ184" s="126"/>
      <c r="BA184" s="126"/>
      <c r="BB184" s="126"/>
      <c r="BC184" s="126"/>
      <c r="BD184" s="126"/>
      <c r="BE184" s="126"/>
      <c r="BF184" s="126"/>
      <c r="BG184" s="126"/>
      <c r="BH184" s="126"/>
      <c r="BI184" s="126"/>
      <c r="BJ184" s="126"/>
      <c r="BK184" s="126"/>
      <c r="BL184" s="126"/>
      <c r="BM184" s="126"/>
      <c r="BN184" s="126"/>
      <c r="BO184" s="126"/>
      <c r="BP184" s="126"/>
      <c r="BQ184" s="126"/>
      <c r="BR184" s="126"/>
      <c r="BS184" s="126"/>
      <c r="BT184" s="126"/>
      <c r="BU184" s="126"/>
      <c r="BV184" s="126"/>
      <c r="BW184" s="126"/>
      <c r="BX184" s="126"/>
      <c r="BY184" s="126"/>
      <c r="BZ184" s="126"/>
      <c r="CA184" s="126"/>
      <c r="CB184" s="126"/>
      <c r="CC184" s="126"/>
      <c r="CD184" s="126"/>
      <c r="CE184" s="126"/>
      <c r="CF184" s="126"/>
      <c r="CG184" s="126"/>
      <c r="CH184" s="126"/>
      <c r="CI184" s="126"/>
      <c r="CJ184" s="126"/>
      <c r="CK184" s="126"/>
      <c r="CL184" s="126"/>
      <c r="CM184" s="126"/>
      <c r="CN184" s="126"/>
      <c r="CO184" s="126"/>
      <c r="CP184" s="126"/>
      <c r="CQ184" s="126"/>
      <c r="CR184" s="126"/>
      <c r="CS184" s="126"/>
      <c r="CT184" s="126"/>
      <c r="CU184" s="126"/>
    </row>
    <row r="185" spans="1:99" x14ac:dyDescent="0.3">
      <c r="A185" s="103">
        <v>571</v>
      </c>
      <c r="B185" s="373" t="s">
        <v>332</v>
      </c>
      <c r="C185" s="126"/>
      <c r="D185" s="126">
        <v>0</v>
      </c>
      <c r="E185" s="126">
        <v>0</v>
      </c>
      <c r="F185" s="126">
        <v>0</v>
      </c>
      <c r="G185" s="126">
        <v>0</v>
      </c>
      <c r="H185" s="126">
        <v>0</v>
      </c>
      <c r="I185" s="126">
        <v>0</v>
      </c>
      <c r="J185" s="126">
        <v>0</v>
      </c>
      <c r="K185" s="126">
        <v>0</v>
      </c>
      <c r="L185" s="126">
        <v>0</v>
      </c>
      <c r="M185" s="126">
        <v>0</v>
      </c>
      <c r="N185" s="126">
        <v>0</v>
      </c>
      <c r="O185" s="126">
        <v>0</v>
      </c>
      <c r="P185" s="126">
        <v>0</v>
      </c>
      <c r="Q185" s="126">
        <v>0</v>
      </c>
      <c r="R185" s="126">
        <v>0</v>
      </c>
      <c r="S185" s="126"/>
      <c r="T185" s="126"/>
      <c r="U185" s="126"/>
      <c r="V185" s="126"/>
      <c r="W185" s="126"/>
      <c r="X185" s="126"/>
      <c r="Y185" s="126"/>
      <c r="Z185" s="126"/>
      <c r="AA185" s="126"/>
      <c r="AB185" s="126"/>
      <c r="AC185" s="126"/>
      <c r="AD185" s="126"/>
      <c r="AE185" s="126"/>
      <c r="AF185" s="126"/>
      <c r="AG185" s="126"/>
      <c r="AH185" s="126"/>
      <c r="AI185" s="126"/>
      <c r="AJ185" s="126"/>
      <c r="AK185" s="126"/>
      <c r="AL185" s="126"/>
      <c r="AM185" s="126"/>
      <c r="AN185" s="126"/>
      <c r="AO185" s="126"/>
      <c r="AP185" s="126"/>
      <c r="AQ185" s="126"/>
      <c r="AR185" s="126"/>
      <c r="AS185" s="126"/>
      <c r="AT185" s="126"/>
      <c r="AU185" s="126"/>
      <c r="AV185" s="126"/>
      <c r="AW185" s="126"/>
      <c r="AX185" s="126"/>
      <c r="AY185" s="126"/>
      <c r="AZ185" s="126"/>
      <c r="BA185" s="126"/>
      <c r="BB185" s="126"/>
      <c r="BC185" s="126"/>
      <c r="BD185" s="126"/>
      <c r="BE185" s="126"/>
      <c r="BF185" s="126"/>
      <c r="BG185" s="126"/>
      <c r="BH185" s="126"/>
      <c r="BI185" s="126"/>
      <c r="BJ185" s="126"/>
      <c r="BK185" s="126"/>
      <c r="BL185" s="126"/>
      <c r="BM185" s="126"/>
      <c r="BN185" s="126"/>
      <c r="BO185" s="126"/>
      <c r="BP185" s="126"/>
      <c r="BQ185" s="126"/>
      <c r="BR185" s="126"/>
      <c r="BS185" s="126"/>
      <c r="BT185" s="126"/>
      <c r="BU185" s="126"/>
      <c r="BV185" s="126"/>
      <c r="BW185" s="126"/>
      <c r="BX185" s="126"/>
      <c r="BY185" s="126"/>
      <c r="BZ185" s="126"/>
      <c r="CA185" s="126"/>
      <c r="CB185" s="126"/>
      <c r="CC185" s="126"/>
      <c r="CD185" s="126"/>
      <c r="CE185" s="126"/>
      <c r="CF185" s="126"/>
      <c r="CG185" s="126"/>
      <c r="CH185" s="126"/>
      <c r="CI185" s="126"/>
      <c r="CJ185" s="126"/>
      <c r="CK185" s="126"/>
      <c r="CL185" s="126"/>
      <c r="CM185" s="126"/>
      <c r="CN185" s="126"/>
      <c r="CO185" s="126"/>
      <c r="CP185" s="126"/>
      <c r="CQ185" s="126"/>
      <c r="CR185" s="126"/>
      <c r="CS185" s="126"/>
      <c r="CT185" s="126"/>
      <c r="CU185" s="126"/>
    </row>
    <row r="186" spans="1:99" x14ac:dyDescent="0.3">
      <c r="A186" s="103">
        <v>572</v>
      </c>
      <c r="B186" s="373" t="s">
        <v>333</v>
      </c>
      <c r="C186" s="126"/>
      <c r="D186" s="126">
        <v>0</v>
      </c>
      <c r="E186" s="126">
        <v>0</v>
      </c>
      <c r="F186" s="126">
        <v>0</v>
      </c>
      <c r="G186" s="126">
        <v>0</v>
      </c>
      <c r="H186" s="126">
        <v>0</v>
      </c>
      <c r="I186" s="126">
        <v>0</v>
      </c>
      <c r="J186" s="126">
        <v>0</v>
      </c>
      <c r="K186" s="126">
        <v>0</v>
      </c>
      <c r="L186" s="126">
        <v>0</v>
      </c>
      <c r="M186" s="126">
        <v>0</v>
      </c>
      <c r="N186" s="126">
        <v>0</v>
      </c>
      <c r="O186" s="126">
        <v>0</v>
      </c>
      <c r="P186" s="126">
        <v>0</v>
      </c>
      <c r="Q186" s="126">
        <v>0</v>
      </c>
      <c r="R186" s="126">
        <v>0</v>
      </c>
      <c r="S186" s="126"/>
      <c r="T186" s="126"/>
      <c r="U186" s="126"/>
      <c r="V186" s="126"/>
      <c r="W186" s="126"/>
      <c r="X186" s="126"/>
      <c r="Y186" s="126"/>
      <c r="Z186" s="126"/>
      <c r="AA186" s="126"/>
      <c r="AB186" s="126"/>
      <c r="AC186" s="126"/>
      <c r="AD186" s="126"/>
      <c r="AE186" s="126"/>
      <c r="AF186" s="126"/>
      <c r="AG186" s="126"/>
      <c r="AH186" s="126"/>
      <c r="AI186" s="126"/>
      <c r="AJ186" s="126"/>
      <c r="AK186" s="126"/>
      <c r="AL186" s="126"/>
      <c r="AM186" s="126"/>
      <c r="AN186" s="126"/>
      <c r="AO186" s="126"/>
      <c r="AP186" s="126"/>
      <c r="AQ186" s="126"/>
      <c r="AR186" s="126"/>
      <c r="AS186" s="126"/>
      <c r="AT186" s="126"/>
      <c r="AU186" s="126"/>
      <c r="AV186" s="126"/>
      <c r="AW186" s="126"/>
      <c r="AX186" s="126"/>
      <c r="AY186" s="126"/>
      <c r="AZ186" s="126"/>
      <c r="BA186" s="126"/>
      <c r="BB186" s="126"/>
      <c r="BC186" s="126"/>
      <c r="BD186" s="126"/>
      <c r="BE186" s="126"/>
      <c r="BF186" s="126"/>
      <c r="BG186" s="126"/>
      <c r="BH186" s="126"/>
      <c r="BI186" s="126"/>
      <c r="BJ186" s="126"/>
      <c r="BK186" s="126"/>
      <c r="BL186" s="126"/>
      <c r="BM186" s="126"/>
      <c r="BN186" s="126"/>
      <c r="BO186" s="126"/>
      <c r="BP186" s="126"/>
      <c r="BQ186" s="126"/>
      <c r="BR186" s="126"/>
      <c r="BS186" s="126"/>
      <c r="BT186" s="126"/>
      <c r="BU186" s="126"/>
      <c r="BV186" s="126"/>
      <c r="BW186" s="126"/>
      <c r="BX186" s="126"/>
      <c r="BY186" s="126"/>
      <c r="BZ186" s="126"/>
      <c r="CA186" s="126"/>
      <c r="CB186" s="126"/>
      <c r="CC186" s="126"/>
      <c r="CD186" s="126"/>
      <c r="CE186" s="126"/>
      <c r="CF186" s="126"/>
      <c r="CG186" s="126"/>
      <c r="CH186" s="126"/>
      <c r="CI186" s="126"/>
      <c r="CJ186" s="126"/>
      <c r="CK186" s="126"/>
      <c r="CL186" s="126"/>
      <c r="CM186" s="126"/>
      <c r="CN186" s="126"/>
      <c r="CO186" s="126"/>
      <c r="CP186" s="126"/>
      <c r="CQ186" s="126"/>
      <c r="CR186" s="126"/>
      <c r="CS186" s="126"/>
      <c r="CT186" s="126"/>
      <c r="CU186" s="126"/>
    </row>
    <row r="187" spans="1:99" x14ac:dyDescent="0.3">
      <c r="A187" s="103">
        <v>573</v>
      </c>
      <c r="B187" s="373" t="s">
        <v>372</v>
      </c>
      <c r="C187" s="126"/>
      <c r="D187" s="126">
        <v>0</v>
      </c>
      <c r="E187" s="126">
        <v>0</v>
      </c>
      <c r="F187" s="126">
        <v>0</v>
      </c>
      <c r="G187" s="126">
        <v>0</v>
      </c>
      <c r="H187" s="126">
        <v>0</v>
      </c>
      <c r="I187" s="126">
        <v>0</v>
      </c>
      <c r="J187" s="126">
        <v>0</v>
      </c>
      <c r="K187" s="126">
        <v>0</v>
      </c>
      <c r="L187" s="126">
        <v>0</v>
      </c>
      <c r="M187" s="126">
        <v>0</v>
      </c>
      <c r="N187" s="126">
        <v>0</v>
      </c>
      <c r="O187" s="126">
        <v>0</v>
      </c>
      <c r="P187" s="126">
        <v>0</v>
      </c>
      <c r="Q187" s="126">
        <v>0</v>
      </c>
      <c r="R187" s="126">
        <v>0</v>
      </c>
      <c r="S187" s="126"/>
      <c r="T187" s="126"/>
      <c r="U187" s="126"/>
      <c r="V187" s="126"/>
      <c r="W187" s="126"/>
      <c r="X187" s="126"/>
      <c r="Y187" s="126"/>
      <c r="Z187" s="126"/>
      <c r="AA187" s="126"/>
      <c r="AB187" s="126"/>
      <c r="AC187" s="126"/>
      <c r="AD187" s="126"/>
      <c r="AE187" s="126"/>
      <c r="AF187" s="126"/>
      <c r="AG187" s="126"/>
      <c r="AH187" s="126"/>
      <c r="AI187" s="126"/>
      <c r="AJ187" s="126"/>
      <c r="AK187" s="126"/>
      <c r="AL187" s="126"/>
      <c r="AM187" s="126"/>
      <c r="AN187" s="126"/>
      <c r="AO187" s="126"/>
      <c r="AP187" s="126"/>
      <c r="AQ187" s="126"/>
      <c r="AR187" s="126"/>
      <c r="AS187" s="126"/>
      <c r="AT187" s="126"/>
      <c r="AU187" s="126"/>
      <c r="AV187" s="126"/>
      <c r="AW187" s="126"/>
      <c r="AX187" s="126"/>
      <c r="AY187" s="126"/>
      <c r="AZ187" s="126"/>
      <c r="BA187" s="126"/>
      <c r="BB187" s="126"/>
      <c r="BC187" s="126"/>
      <c r="BD187" s="126"/>
      <c r="BE187" s="126"/>
      <c r="BF187" s="126"/>
      <c r="BG187" s="126"/>
      <c r="BH187" s="126"/>
      <c r="BI187" s="126"/>
      <c r="BJ187" s="126"/>
      <c r="BK187" s="126"/>
      <c r="BL187" s="126"/>
      <c r="BM187" s="126"/>
      <c r="BN187" s="126"/>
      <c r="BO187" s="126"/>
      <c r="BP187" s="126"/>
      <c r="BQ187" s="126"/>
      <c r="BR187" s="126"/>
      <c r="BS187" s="126"/>
      <c r="BT187" s="126"/>
      <c r="BU187" s="126"/>
      <c r="BV187" s="126"/>
      <c r="BW187" s="126"/>
      <c r="BX187" s="126"/>
      <c r="BY187" s="126"/>
      <c r="BZ187" s="126"/>
      <c r="CA187" s="126"/>
      <c r="CB187" s="126"/>
      <c r="CC187" s="126"/>
      <c r="CD187" s="126"/>
      <c r="CE187" s="126"/>
      <c r="CF187" s="126"/>
      <c r="CG187" s="126"/>
      <c r="CH187" s="126"/>
      <c r="CI187" s="126"/>
      <c r="CJ187" s="126"/>
      <c r="CK187" s="126"/>
      <c r="CL187" s="126"/>
      <c r="CM187" s="126"/>
      <c r="CN187" s="126"/>
      <c r="CO187" s="126"/>
      <c r="CP187" s="126"/>
      <c r="CQ187" s="126"/>
      <c r="CR187" s="126"/>
      <c r="CS187" s="126"/>
      <c r="CT187" s="126"/>
      <c r="CU187" s="126"/>
    </row>
    <row r="188" spans="1:99" x14ac:dyDescent="0.3">
      <c r="A188" s="103">
        <v>575</v>
      </c>
      <c r="B188" s="373" t="s">
        <v>196</v>
      </c>
      <c r="C188" s="126"/>
      <c r="D188" s="126">
        <v>0</v>
      </c>
      <c r="E188" s="126">
        <v>0</v>
      </c>
      <c r="F188" s="126">
        <v>0</v>
      </c>
      <c r="G188" s="126">
        <v>0</v>
      </c>
      <c r="H188" s="126">
        <v>0</v>
      </c>
      <c r="I188" s="126">
        <v>0</v>
      </c>
      <c r="J188" s="126">
        <v>0</v>
      </c>
      <c r="K188" s="126">
        <v>0</v>
      </c>
      <c r="L188" s="126">
        <v>0</v>
      </c>
      <c r="M188" s="126">
        <v>0</v>
      </c>
      <c r="N188" s="126">
        <v>0</v>
      </c>
      <c r="O188" s="126">
        <v>0</v>
      </c>
      <c r="P188" s="126">
        <v>0</v>
      </c>
      <c r="Q188" s="126">
        <v>0</v>
      </c>
      <c r="R188" s="126">
        <v>0</v>
      </c>
      <c r="S188" s="126"/>
      <c r="T188" s="126"/>
      <c r="U188" s="126"/>
      <c r="V188" s="126"/>
      <c r="W188" s="126"/>
      <c r="X188" s="126"/>
      <c r="Y188" s="126"/>
      <c r="Z188" s="126"/>
      <c r="AA188" s="126"/>
      <c r="AB188" s="126"/>
      <c r="AC188" s="126"/>
      <c r="AD188" s="126"/>
      <c r="AE188" s="126"/>
      <c r="AF188" s="126"/>
      <c r="AG188" s="126"/>
      <c r="AH188" s="126"/>
      <c r="AI188" s="126"/>
      <c r="AJ188" s="126"/>
      <c r="AK188" s="126"/>
      <c r="AL188" s="126"/>
      <c r="AM188" s="126"/>
      <c r="AN188" s="126"/>
      <c r="AO188" s="126"/>
      <c r="AP188" s="126"/>
      <c r="AQ188" s="126"/>
      <c r="AR188" s="126"/>
      <c r="AS188" s="126"/>
      <c r="AT188" s="126"/>
      <c r="AU188" s="126"/>
      <c r="AV188" s="126"/>
      <c r="AW188" s="126"/>
      <c r="AX188" s="126"/>
      <c r="AY188" s="126"/>
      <c r="AZ188" s="126"/>
      <c r="BA188" s="126"/>
      <c r="BB188" s="126"/>
      <c r="BC188" s="126"/>
      <c r="BD188" s="126"/>
      <c r="BE188" s="126"/>
      <c r="BF188" s="126"/>
      <c r="BG188" s="126"/>
      <c r="BH188" s="126"/>
      <c r="BI188" s="126"/>
      <c r="BJ188" s="126"/>
      <c r="BK188" s="126"/>
      <c r="BL188" s="126"/>
      <c r="BM188" s="126"/>
      <c r="BN188" s="126"/>
      <c r="BO188" s="126"/>
      <c r="BP188" s="126"/>
      <c r="BQ188" s="126"/>
      <c r="BR188" s="126"/>
      <c r="BS188" s="126"/>
      <c r="BT188" s="126"/>
      <c r="BU188" s="126"/>
      <c r="BV188" s="126"/>
      <c r="BW188" s="126"/>
      <c r="BX188" s="126"/>
      <c r="BY188" s="126"/>
      <c r="BZ188" s="126"/>
      <c r="CA188" s="126"/>
      <c r="CB188" s="126"/>
      <c r="CC188" s="126"/>
      <c r="CD188" s="126"/>
      <c r="CE188" s="126"/>
      <c r="CF188" s="126"/>
      <c r="CG188" s="126"/>
      <c r="CH188" s="126"/>
      <c r="CI188" s="126"/>
      <c r="CJ188" s="126"/>
      <c r="CK188" s="126"/>
      <c r="CL188" s="126"/>
      <c r="CM188" s="126"/>
      <c r="CN188" s="126"/>
      <c r="CO188" s="126"/>
      <c r="CP188" s="126"/>
      <c r="CQ188" s="126"/>
      <c r="CR188" s="126"/>
      <c r="CS188" s="126"/>
      <c r="CT188" s="126"/>
      <c r="CU188" s="126"/>
    </row>
    <row r="189" spans="1:99" s="416" customFormat="1" x14ac:dyDescent="0.3">
      <c r="A189" s="415">
        <v>576</v>
      </c>
      <c r="B189" s="466" t="s">
        <v>197</v>
      </c>
      <c r="D189" s="416">
        <v>0</v>
      </c>
      <c r="E189" s="416">
        <v>0</v>
      </c>
      <c r="F189" s="416">
        <v>0</v>
      </c>
      <c r="G189" s="416">
        <v>0</v>
      </c>
      <c r="H189" s="416">
        <v>0</v>
      </c>
      <c r="I189" s="416">
        <v>0</v>
      </c>
      <c r="J189" s="416">
        <v>0</v>
      </c>
      <c r="K189" s="416">
        <v>0</v>
      </c>
      <c r="L189" s="416">
        <v>0</v>
      </c>
      <c r="M189" s="416">
        <v>0</v>
      </c>
      <c r="N189" s="416">
        <v>0</v>
      </c>
      <c r="O189" s="416">
        <v>0</v>
      </c>
      <c r="P189" s="416">
        <v>0</v>
      </c>
      <c r="Q189" s="416">
        <v>0</v>
      </c>
      <c r="R189" s="416">
        <v>0</v>
      </c>
    </row>
    <row r="190" spans="1:99" s="421" customFormat="1" x14ac:dyDescent="0.3">
      <c r="A190" s="420">
        <v>577</v>
      </c>
      <c r="B190" s="514" t="s">
        <v>451</v>
      </c>
      <c r="E190" s="421">
        <v>2</v>
      </c>
      <c r="F190" s="421">
        <v>2</v>
      </c>
      <c r="G190" s="421">
        <v>2</v>
      </c>
      <c r="J190" s="421">
        <v>2</v>
      </c>
      <c r="K190" s="421">
        <v>2</v>
      </c>
      <c r="L190" s="421">
        <v>2</v>
      </c>
      <c r="M190" s="421">
        <v>2</v>
      </c>
      <c r="N190" s="421">
        <v>2</v>
      </c>
      <c r="O190" s="421">
        <v>2</v>
      </c>
      <c r="Q190" s="421">
        <v>2</v>
      </c>
      <c r="R190" s="421">
        <v>2</v>
      </c>
    </row>
    <row r="191" spans="1:99" x14ac:dyDescent="0.3">
      <c r="A191" s="103">
        <v>578</v>
      </c>
      <c r="B191" s="373" t="s">
        <v>452</v>
      </c>
      <c r="C191" s="126"/>
      <c r="D191" s="126">
        <v>0</v>
      </c>
      <c r="E191" s="126">
        <v>0</v>
      </c>
      <c r="F191" s="126">
        <v>0</v>
      </c>
      <c r="G191" s="126">
        <v>0</v>
      </c>
      <c r="H191" s="126">
        <v>0</v>
      </c>
      <c r="I191" s="126">
        <v>0</v>
      </c>
      <c r="J191" s="126">
        <v>0</v>
      </c>
      <c r="K191" s="126">
        <v>0</v>
      </c>
      <c r="L191" s="126">
        <v>0</v>
      </c>
      <c r="M191" s="126">
        <v>0</v>
      </c>
      <c r="N191" s="126">
        <v>0</v>
      </c>
      <c r="O191" s="126">
        <v>0</v>
      </c>
      <c r="P191" s="126">
        <v>0</v>
      </c>
      <c r="Q191" s="126">
        <v>0</v>
      </c>
      <c r="R191" s="126">
        <v>0</v>
      </c>
      <c r="S191" s="126"/>
      <c r="T191" s="126"/>
      <c r="U191" s="126"/>
      <c r="V191" s="126"/>
      <c r="W191" s="126"/>
      <c r="X191" s="126"/>
      <c r="Y191" s="126"/>
      <c r="Z191" s="126"/>
      <c r="AA191" s="126"/>
      <c r="AB191" s="126"/>
      <c r="AC191" s="126"/>
      <c r="AD191" s="126"/>
      <c r="AE191" s="126"/>
      <c r="AF191" s="126"/>
      <c r="AG191" s="126"/>
      <c r="AH191" s="126"/>
      <c r="AI191" s="126"/>
      <c r="AJ191" s="126"/>
      <c r="AK191" s="126"/>
      <c r="AL191" s="126"/>
      <c r="AM191" s="126"/>
      <c r="AN191" s="126"/>
      <c r="AO191" s="126"/>
      <c r="AP191" s="126"/>
      <c r="AQ191" s="126"/>
      <c r="AR191" s="126"/>
      <c r="AS191" s="126"/>
      <c r="AT191" s="126"/>
      <c r="AU191" s="126"/>
      <c r="AV191" s="126"/>
      <c r="AW191" s="126"/>
      <c r="AX191" s="126"/>
      <c r="AY191" s="126"/>
      <c r="AZ191" s="126"/>
      <c r="BA191" s="126"/>
      <c r="BB191" s="126"/>
      <c r="BC191" s="126"/>
      <c r="BD191" s="126"/>
      <c r="BE191" s="126"/>
      <c r="BF191" s="126"/>
      <c r="BG191" s="126"/>
      <c r="BH191" s="126"/>
      <c r="BI191" s="126"/>
      <c r="BJ191" s="126"/>
      <c r="BK191" s="126"/>
      <c r="BL191" s="126"/>
      <c r="BM191" s="126"/>
      <c r="BN191" s="126"/>
      <c r="BO191" s="126"/>
      <c r="BP191" s="126"/>
      <c r="BQ191" s="126"/>
      <c r="BR191" s="126"/>
      <c r="BS191" s="126"/>
      <c r="BT191" s="126"/>
      <c r="BU191" s="126"/>
      <c r="BV191" s="126"/>
      <c r="BW191" s="126"/>
      <c r="BX191" s="126"/>
      <c r="BY191" s="126"/>
      <c r="BZ191" s="126"/>
      <c r="CA191" s="126"/>
      <c r="CB191" s="126"/>
      <c r="CC191" s="126"/>
      <c r="CD191" s="126"/>
      <c r="CE191" s="126"/>
      <c r="CF191" s="126"/>
      <c r="CG191" s="126"/>
      <c r="CH191" s="126"/>
      <c r="CI191" s="126"/>
      <c r="CJ191" s="126"/>
      <c r="CK191" s="126"/>
      <c r="CL191" s="126"/>
      <c r="CM191" s="126"/>
      <c r="CN191" s="126"/>
      <c r="CO191" s="126"/>
      <c r="CP191" s="126"/>
      <c r="CQ191" s="126"/>
      <c r="CR191" s="126"/>
      <c r="CS191" s="126"/>
      <c r="CT191" s="126"/>
      <c r="CU191" s="126"/>
    </row>
    <row r="192" spans="1:99" x14ac:dyDescent="0.3">
      <c r="A192" s="103">
        <v>579</v>
      </c>
      <c r="B192" s="373" t="s">
        <v>453</v>
      </c>
      <c r="C192" s="126"/>
      <c r="D192" s="126">
        <v>0</v>
      </c>
      <c r="E192" s="126">
        <v>0</v>
      </c>
      <c r="F192" s="126">
        <v>0</v>
      </c>
      <c r="G192" s="126">
        <v>0</v>
      </c>
      <c r="H192" s="126">
        <v>0</v>
      </c>
      <c r="I192" s="126">
        <v>0</v>
      </c>
      <c r="J192" s="126">
        <v>0</v>
      </c>
      <c r="K192" s="126">
        <v>0</v>
      </c>
      <c r="L192" s="126">
        <v>0</v>
      </c>
      <c r="M192" s="126">
        <v>0</v>
      </c>
      <c r="N192" s="126">
        <v>0</v>
      </c>
      <c r="O192" s="126">
        <v>0</v>
      </c>
      <c r="P192" s="126">
        <v>0</v>
      </c>
      <c r="Q192" s="126">
        <v>0</v>
      </c>
      <c r="R192" s="126">
        <v>0</v>
      </c>
      <c r="S192" s="126"/>
      <c r="T192" s="126"/>
      <c r="U192" s="126"/>
      <c r="V192" s="126"/>
      <c r="W192" s="126"/>
      <c r="X192" s="126"/>
      <c r="Y192" s="126"/>
      <c r="Z192" s="126"/>
      <c r="AA192" s="126"/>
      <c r="AB192" s="126"/>
      <c r="AC192" s="126"/>
      <c r="AD192" s="126"/>
      <c r="AE192" s="126"/>
      <c r="AF192" s="126"/>
      <c r="AG192" s="126"/>
      <c r="AH192" s="126"/>
      <c r="AI192" s="126"/>
      <c r="AJ192" s="126"/>
      <c r="AK192" s="126"/>
      <c r="AL192" s="126"/>
      <c r="AM192" s="126"/>
      <c r="AN192" s="126"/>
      <c r="AO192" s="126"/>
      <c r="AP192" s="126"/>
      <c r="AQ192" s="126"/>
      <c r="AR192" s="126"/>
      <c r="AS192" s="126"/>
      <c r="AT192" s="126"/>
      <c r="AU192" s="126"/>
      <c r="AV192" s="126"/>
      <c r="AW192" s="126"/>
      <c r="AX192" s="126"/>
      <c r="AY192" s="126"/>
      <c r="AZ192" s="126"/>
      <c r="BA192" s="126"/>
      <c r="BB192" s="126"/>
      <c r="BC192" s="126"/>
      <c r="BD192" s="126"/>
      <c r="BE192" s="126"/>
      <c r="BF192" s="126"/>
      <c r="BG192" s="126"/>
      <c r="BH192" s="126"/>
      <c r="BI192" s="126"/>
      <c r="BJ192" s="126"/>
      <c r="BK192" s="126"/>
      <c r="BL192" s="126"/>
      <c r="BM192" s="126"/>
      <c r="BN192" s="126"/>
      <c r="BO192" s="126"/>
      <c r="BP192" s="126"/>
      <c r="BQ192" s="126"/>
      <c r="BR192" s="126"/>
      <c r="BS192" s="126"/>
      <c r="BT192" s="126"/>
      <c r="BU192" s="126"/>
      <c r="BV192" s="126"/>
      <c r="BW192" s="126"/>
      <c r="BX192" s="126"/>
      <c r="BY192" s="126"/>
      <c r="BZ192" s="126"/>
      <c r="CA192" s="126"/>
      <c r="CB192" s="126"/>
      <c r="CC192" s="126"/>
      <c r="CD192" s="126"/>
      <c r="CE192" s="126"/>
      <c r="CF192" s="126"/>
      <c r="CG192" s="126"/>
      <c r="CH192" s="126"/>
      <c r="CI192" s="126"/>
      <c r="CJ192" s="126"/>
      <c r="CK192" s="126"/>
      <c r="CL192" s="126"/>
      <c r="CM192" s="126"/>
      <c r="CN192" s="126"/>
      <c r="CO192" s="126"/>
      <c r="CP192" s="126"/>
      <c r="CQ192" s="126"/>
      <c r="CR192" s="126"/>
      <c r="CS192" s="126"/>
      <c r="CT192" s="126"/>
      <c r="CU192" s="126"/>
    </row>
    <row r="193" spans="1:99" x14ac:dyDescent="0.3">
      <c r="A193" s="103">
        <v>580</v>
      </c>
      <c r="B193" s="373" t="s">
        <v>454</v>
      </c>
      <c r="C193" s="126"/>
      <c r="D193" s="126">
        <v>0</v>
      </c>
      <c r="E193" s="126">
        <v>0</v>
      </c>
      <c r="F193" s="126">
        <v>0</v>
      </c>
      <c r="G193" s="126">
        <v>0</v>
      </c>
      <c r="H193" s="126">
        <v>0</v>
      </c>
      <c r="I193" s="126">
        <v>0</v>
      </c>
      <c r="J193" s="126">
        <v>0</v>
      </c>
      <c r="K193" s="126">
        <v>0</v>
      </c>
      <c r="L193" s="126">
        <v>0</v>
      </c>
      <c r="M193" s="126">
        <v>0</v>
      </c>
      <c r="N193" s="126">
        <v>0</v>
      </c>
      <c r="O193" s="126">
        <v>0</v>
      </c>
      <c r="P193" s="126">
        <v>0</v>
      </c>
      <c r="Q193" s="126">
        <v>0</v>
      </c>
      <c r="R193" s="126">
        <v>0</v>
      </c>
      <c r="S193" s="126"/>
      <c r="T193" s="126"/>
      <c r="U193" s="126"/>
      <c r="V193" s="126"/>
      <c r="W193" s="126"/>
      <c r="X193" s="126"/>
      <c r="Y193" s="126"/>
      <c r="Z193" s="126"/>
      <c r="AA193" s="126"/>
      <c r="AB193" s="126"/>
      <c r="AC193" s="126"/>
      <c r="AD193" s="126"/>
      <c r="AE193" s="126"/>
      <c r="AF193" s="126"/>
      <c r="AG193" s="126"/>
      <c r="AH193" s="126"/>
      <c r="AI193" s="126"/>
      <c r="AJ193" s="126"/>
      <c r="AK193" s="126"/>
      <c r="AL193" s="126"/>
      <c r="AM193" s="126"/>
      <c r="AN193" s="126"/>
      <c r="AO193" s="126"/>
      <c r="AP193" s="126"/>
      <c r="AQ193" s="126"/>
      <c r="AR193" s="126"/>
      <c r="AS193" s="126"/>
      <c r="AT193" s="126"/>
      <c r="AU193" s="126"/>
      <c r="AV193" s="126"/>
      <c r="AW193" s="126"/>
      <c r="AX193" s="126"/>
      <c r="AY193" s="126"/>
      <c r="AZ193" s="126"/>
      <c r="BA193" s="126"/>
      <c r="BB193" s="126"/>
      <c r="BC193" s="126"/>
      <c r="BD193" s="126"/>
      <c r="BE193" s="126"/>
      <c r="BF193" s="126"/>
      <c r="BG193" s="126"/>
      <c r="BH193" s="126"/>
      <c r="BI193" s="126"/>
      <c r="BJ193" s="126"/>
      <c r="BK193" s="126"/>
      <c r="BL193" s="126"/>
      <c r="BM193" s="126"/>
      <c r="BN193" s="126"/>
      <c r="BO193" s="126"/>
      <c r="BP193" s="126"/>
      <c r="BQ193" s="126"/>
      <c r="BR193" s="126"/>
      <c r="BS193" s="126"/>
      <c r="BT193" s="126"/>
      <c r="BU193" s="126"/>
      <c r="BV193" s="126"/>
      <c r="BW193" s="126"/>
      <c r="BX193" s="126"/>
      <c r="BY193" s="126"/>
      <c r="BZ193" s="126"/>
      <c r="CA193" s="126"/>
      <c r="CB193" s="126"/>
      <c r="CC193" s="126"/>
      <c r="CD193" s="126"/>
      <c r="CE193" s="126"/>
      <c r="CF193" s="126"/>
      <c r="CG193" s="126"/>
      <c r="CH193" s="126"/>
      <c r="CI193" s="126"/>
      <c r="CJ193" s="126"/>
      <c r="CK193" s="126"/>
      <c r="CL193" s="126"/>
      <c r="CM193" s="126"/>
      <c r="CN193" s="126"/>
      <c r="CO193" s="126"/>
      <c r="CP193" s="126"/>
      <c r="CQ193" s="126"/>
      <c r="CR193" s="126"/>
      <c r="CS193" s="126"/>
      <c r="CT193" s="126"/>
      <c r="CU193" s="126"/>
    </row>
    <row r="194" spans="1:99" x14ac:dyDescent="0.3">
      <c r="A194" s="103">
        <v>581</v>
      </c>
      <c r="B194" s="373" t="s">
        <v>455</v>
      </c>
      <c r="C194" s="126"/>
      <c r="D194" s="126">
        <v>0</v>
      </c>
      <c r="E194" s="126">
        <v>0</v>
      </c>
      <c r="F194" s="126">
        <v>0</v>
      </c>
      <c r="G194" s="126">
        <v>0</v>
      </c>
      <c r="H194" s="126">
        <v>0</v>
      </c>
      <c r="I194" s="126">
        <v>0</v>
      </c>
      <c r="J194" s="126">
        <v>0</v>
      </c>
      <c r="K194" s="126">
        <v>0</v>
      </c>
      <c r="L194" s="126">
        <v>0</v>
      </c>
      <c r="M194" s="126">
        <v>0</v>
      </c>
      <c r="N194" s="126">
        <v>0</v>
      </c>
      <c r="O194" s="126">
        <v>0</v>
      </c>
      <c r="P194" s="126">
        <v>0</v>
      </c>
      <c r="Q194" s="126">
        <v>0</v>
      </c>
      <c r="R194" s="126">
        <v>0</v>
      </c>
      <c r="S194" s="126"/>
      <c r="T194" s="126"/>
      <c r="U194" s="126"/>
      <c r="V194" s="126"/>
      <c r="W194" s="126"/>
      <c r="X194" s="126"/>
      <c r="Y194" s="126"/>
      <c r="Z194" s="126"/>
      <c r="AA194" s="126"/>
      <c r="AB194" s="126"/>
      <c r="AC194" s="126"/>
      <c r="AD194" s="126"/>
      <c r="AE194" s="126"/>
      <c r="AF194" s="126"/>
      <c r="AG194" s="126"/>
      <c r="AH194" s="126"/>
      <c r="AI194" s="126"/>
      <c r="AJ194" s="126"/>
      <c r="AK194" s="126"/>
      <c r="AL194" s="126"/>
      <c r="AM194" s="126"/>
      <c r="AN194" s="126"/>
      <c r="AO194" s="126"/>
      <c r="AP194" s="126"/>
      <c r="AQ194" s="126"/>
      <c r="AR194" s="126"/>
      <c r="AS194" s="126"/>
      <c r="AT194" s="126"/>
      <c r="AU194" s="126"/>
      <c r="AV194" s="126"/>
      <c r="AW194" s="126"/>
      <c r="AX194" s="126"/>
      <c r="AY194" s="126"/>
      <c r="AZ194" s="126"/>
      <c r="BA194" s="126"/>
      <c r="BB194" s="126"/>
      <c r="BC194" s="126"/>
      <c r="BD194" s="126"/>
      <c r="BE194" s="126"/>
      <c r="BF194" s="126"/>
      <c r="BG194" s="126"/>
      <c r="BH194" s="126"/>
      <c r="BI194" s="126"/>
      <c r="BJ194" s="126"/>
      <c r="BK194" s="126"/>
      <c r="BL194" s="126"/>
      <c r="BM194" s="126"/>
      <c r="BN194" s="126"/>
      <c r="BO194" s="126"/>
      <c r="BP194" s="126"/>
      <c r="BQ194" s="126"/>
      <c r="BR194" s="126"/>
      <c r="BS194" s="126"/>
      <c r="BT194" s="126"/>
      <c r="BU194" s="126"/>
      <c r="BV194" s="126"/>
      <c r="BW194" s="126"/>
      <c r="BX194" s="126"/>
      <c r="BY194" s="126"/>
      <c r="BZ194" s="126"/>
      <c r="CA194" s="126"/>
      <c r="CB194" s="126"/>
      <c r="CC194" s="126"/>
      <c r="CD194" s="126"/>
      <c r="CE194" s="126"/>
      <c r="CF194" s="126"/>
      <c r="CG194" s="126"/>
      <c r="CH194" s="126"/>
      <c r="CI194" s="126"/>
      <c r="CJ194" s="126"/>
      <c r="CK194" s="126"/>
      <c r="CL194" s="126"/>
      <c r="CM194" s="126"/>
      <c r="CN194" s="126"/>
      <c r="CO194" s="126"/>
      <c r="CP194" s="126"/>
      <c r="CQ194" s="126"/>
      <c r="CR194" s="126"/>
      <c r="CS194" s="126"/>
      <c r="CT194" s="126"/>
      <c r="CU194" s="126"/>
    </row>
    <row r="195" spans="1:99" x14ac:dyDescent="0.3">
      <c r="A195" s="103">
        <v>585</v>
      </c>
      <c r="B195" s="373" t="s">
        <v>456</v>
      </c>
      <c r="C195" s="126"/>
      <c r="D195" s="126">
        <v>0</v>
      </c>
      <c r="E195" s="126">
        <v>0</v>
      </c>
      <c r="F195" s="126">
        <v>0</v>
      </c>
      <c r="G195" s="126">
        <v>0</v>
      </c>
      <c r="H195" s="126">
        <v>0</v>
      </c>
      <c r="I195" s="126">
        <v>0</v>
      </c>
      <c r="J195" s="126">
        <v>0</v>
      </c>
      <c r="K195" s="126">
        <v>0</v>
      </c>
      <c r="L195" s="126">
        <v>0</v>
      </c>
      <c r="M195" s="126">
        <v>0</v>
      </c>
      <c r="N195" s="126">
        <v>0</v>
      </c>
      <c r="O195" s="126">
        <v>0</v>
      </c>
      <c r="P195" s="126">
        <v>0</v>
      </c>
      <c r="Q195" s="126">
        <v>0</v>
      </c>
      <c r="R195" s="126">
        <v>0</v>
      </c>
      <c r="S195" s="126"/>
      <c r="T195" s="126"/>
      <c r="U195" s="126"/>
      <c r="V195" s="126"/>
      <c r="W195" s="126"/>
      <c r="X195" s="126"/>
      <c r="Y195" s="126"/>
      <c r="Z195" s="126"/>
      <c r="AA195" s="126"/>
      <c r="AB195" s="126"/>
      <c r="AC195" s="126"/>
      <c r="AD195" s="126"/>
      <c r="AE195" s="126"/>
      <c r="AF195" s="126"/>
      <c r="AG195" s="126"/>
      <c r="AH195" s="126"/>
      <c r="AI195" s="126"/>
      <c r="AJ195" s="126"/>
      <c r="AK195" s="126"/>
      <c r="AL195" s="126"/>
      <c r="AM195" s="126"/>
      <c r="AN195" s="126"/>
      <c r="AO195" s="126"/>
      <c r="AP195" s="126"/>
      <c r="AQ195" s="126"/>
      <c r="AR195" s="126"/>
      <c r="AS195" s="126"/>
      <c r="AT195" s="126"/>
      <c r="AU195" s="126"/>
      <c r="AV195" s="126"/>
      <c r="AW195" s="126"/>
      <c r="AX195" s="126"/>
      <c r="AY195" s="126"/>
      <c r="AZ195" s="126"/>
      <c r="BA195" s="126"/>
      <c r="BB195" s="126"/>
      <c r="BC195" s="126"/>
      <c r="BD195" s="126"/>
      <c r="BE195" s="126"/>
      <c r="BF195" s="126"/>
      <c r="BG195" s="126"/>
      <c r="BH195" s="126"/>
      <c r="BI195" s="126"/>
      <c r="BJ195" s="126"/>
      <c r="BK195" s="126"/>
      <c r="BL195" s="126"/>
      <c r="BM195" s="126"/>
      <c r="BN195" s="126"/>
      <c r="BO195" s="126"/>
      <c r="BP195" s="126"/>
      <c r="BQ195" s="126"/>
      <c r="BR195" s="126"/>
      <c r="BS195" s="126"/>
      <c r="BT195" s="126"/>
      <c r="BU195" s="126"/>
      <c r="BV195" s="126"/>
      <c r="BW195" s="126"/>
      <c r="BX195" s="126"/>
      <c r="BY195" s="126"/>
      <c r="BZ195" s="126"/>
      <c r="CA195" s="126"/>
      <c r="CB195" s="126"/>
      <c r="CC195" s="126"/>
      <c r="CD195" s="126"/>
      <c r="CE195" s="126"/>
      <c r="CF195" s="126"/>
      <c r="CG195" s="126"/>
      <c r="CH195" s="126"/>
      <c r="CI195" s="126"/>
      <c r="CJ195" s="126"/>
      <c r="CK195" s="126"/>
      <c r="CL195" s="126"/>
      <c r="CM195" s="126"/>
      <c r="CN195" s="126"/>
      <c r="CO195" s="126"/>
      <c r="CP195" s="126"/>
      <c r="CQ195" s="126"/>
      <c r="CR195" s="126"/>
      <c r="CS195" s="126"/>
      <c r="CT195" s="126"/>
      <c r="CU195" s="126"/>
    </row>
    <row r="196" spans="1:99" x14ac:dyDescent="0.3">
      <c r="A196" s="103">
        <v>586</v>
      </c>
      <c r="B196" s="373" t="s">
        <v>457</v>
      </c>
      <c r="C196" s="126"/>
      <c r="D196" s="126">
        <v>0</v>
      </c>
      <c r="E196" s="126">
        <v>0</v>
      </c>
      <c r="F196" s="126">
        <v>0</v>
      </c>
      <c r="G196" s="126">
        <v>0</v>
      </c>
      <c r="H196" s="126">
        <v>0</v>
      </c>
      <c r="I196" s="126">
        <v>0</v>
      </c>
      <c r="J196" s="126">
        <v>0</v>
      </c>
      <c r="K196" s="126">
        <v>0</v>
      </c>
      <c r="L196" s="126">
        <v>0</v>
      </c>
      <c r="M196" s="126">
        <v>0</v>
      </c>
      <c r="N196" s="126">
        <v>0</v>
      </c>
      <c r="O196" s="126">
        <v>0</v>
      </c>
      <c r="P196" s="126">
        <v>0</v>
      </c>
      <c r="Q196" s="126">
        <v>0</v>
      </c>
      <c r="R196" s="126">
        <v>0</v>
      </c>
      <c r="S196" s="126"/>
      <c r="T196" s="126"/>
      <c r="U196" s="126"/>
      <c r="V196" s="126"/>
      <c r="W196" s="126"/>
      <c r="X196" s="126"/>
      <c r="Y196" s="126"/>
      <c r="Z196" s="126"/>
      <c r="AA196" s="126"/>
      <c r="AB196" s="126"/>
      <c r="AC196" s="126"/>
      <c r="AD196" s="126"/>
      <c r="AE196" s="126"/>
      <c r="AF196" s="126"/>
      <c r="AG196" s="126"/>
      <c r="AH196" s="126"/>
      <c r="AI196" s="126"/>
      <c r="AJ196" s="126"/>
      <c r="AK196" s="126"/>
      <c r="AL196" s="126"/>
      <c r="AM196" s="126"/>
      <c r="AN196" s="126"/>
      <c r="AO196" s="126"/>
      <c r="AP196" s="126"/>
      <c r="AQ196" s="126"/>
      <c r="AR196" s="126"/>
      <c r="AS196" s="126"/>
      <c r="AT196" s="126"/>
      <c r="AU196" s="126"/>
      <c r="AV196" s="126"/>
      <c r="AW196" s="126"/>
      <c r="AX196" s="126"/>
      <c r="AY196" s="126"/>
      <c r="AZ196" s="126"/>
      <c r="BA196" s="126"/>
      <c r="BB196" s="126"/>
      <c r="BC196" s="126"/>
      <c r="BD196" s="126"/>
      <c r="BE196" s="126"/>
      <c r="BF196" s="126"/>
      <c r="BG196" s="126"/>
      <c r="BH196" s="126"/>
      <c r="BI196" s="126"/>
      <c r="BJ196" s="126"/>
      <c r="BK196" s="126"/>
      <c r="BL196" s="126"/>
      <c r="BM196" s="126"/>
      <c r="BN196" s="126"/>
      <c r="BO196" s="126"/>
      <c r="BP196" s="126"/>
      <c r="BQ196" s="126"/>
      <c r="BR196" s="126"/>
      <c r="BS196" s="126"/>
      <c r="BT196" s="126"/>
      <c r="BU196" s="126"/>
      <c r="BV196" s="126"/>
      <c r="BW196" s="126"/>
      <c r="BX196" s="126"/>
      <c r="BY196" s="126"/>
      <c r="BZ196" s="126"/>
      <c r="CA196" s="126"/>
      <c r="CB196" s="126"/>
      <c r="CC196" s="126"/>
      <c r="CD196" s="126"/>
      <c r="CE196" s="126"/>
      <c r="CF196" s="126"/>
      <c r="CG196" s="126"/>
      <c r="CH196" s="126"/>
      <c r="CI196" s="126"/>
      <c r="CJ196" s="126"/>
      <c r="CK196" s="126"/>
      <c r="CL196" s="126"/>
      <c r="CM196" s="126"/>
      <c r="CN196" s="126"/>
      <c r="CO196" s="126"/>
      <c r="CP196" s="126"/>
      <c r="CQ196" s="126"/>
      <c r="CR196" s="126"/>
      <c r="CS196" s="126"/>
      <c r="CT196" s="126"/>
      <c r="CU196" s="126"/>
    </row>
    <row r="197" spans="1:99" x14ac:dyDescent="0.3">
      <c r="A197" s="103">
        <v>587</v>
      </c>
      <c r="B197" s="373" t="s">
        <v>458</v>
      </c>
      <c r="C197" s="126"/>
      <c r="D197" s="126">
        <v>0</v>
      </c>
      <c r="E197" s="126">
        <v>0</v>
      </c>
      <c r="F197" s="126">
        <v>0</v>
      </c>
      <c r="G197" s="126">
        <v>0</v>
      </c>
      <c r="H197" s="126">
        <v>0</v>
      </c>
      <c r="I197" s="126">
        <v>0</v>
      </c>
      <c r="J197" s="126">
        <v>0</v>
      </c>
      <c r="K197" s="126">
        <v>0</v>
      </c>
      <c r="L197" s="126">
        <v>0</v>
      </c>
      <c r="M197" s="126">
        <v>0</v>
      </c>
      <c r="N197" s="126">
        <v>0</v>
      </c>
      <c r="O197" s="126">
        <v>0</v>
      </c>
      <c r="P197" s="126">
        <v>0</v>
      </c>
      <c r="Q197" s="126">
        <v>0</v>
      </c>
      <c r="R197" s="126">
        <v>0</v>
      </c>
      <c r="S197" s="126"/>
      <c r="T197" s="126"/>
      <c r="U197" s="126"/>
      <c r="V197" s="126"/>
      <c r="W197" s="126"/>
      <c r="X197" s="126"/>
      <c r="Y197" s="126"/>
      <c r="Z197" s="126"/>
      <c r="AA197" s="126"/>
      <c r="AB197" s="126"/>
      <c r="AC197" s="126"/>
      <c r="AD197" s="126"/>
      <c r="AE197" s="126"/>
      <c r="AF197" s="126"/>
      <c r="AG197" s="126"/>
      <c r="AH197" s="126"/>
      <c r="AI197" s="126"/>
      <c r="AJ197" s="126"/>
      <c r="AK197" s="126"/>
      <c r="AL197" s="126"/>
      <c r="AM197" s="126"/>
      <c r="AN197" s="126"/>
      <c r="AO197" s="126"/>
      <c r="AP197" s="126"/>
      <c r="AQ197" s="126"/>
      <c r="AR197" s="126"/>
      <c r="AS197" s="126"/>
      <c r="AT197" s="126"/>
      <c r="AU197" s="126"/>
      <c r="AV197" s="126"/>
      <c r="AW197" s="126"/>
      <c r="AX197" s="126"/>
      <c r="AY197" s="126"/>
      <c r="AZ197" s="126"/>
      <c r="BA197" s="126"/>
      <c r="BB197" s="126"/>
      <c r="BC197" s="126"/>
      <c r="BD197" s="126"/>
      <c r="BE197" s="126"/>
      <c r="BF197" s="126"/>
      <c r="BG197" s="126"/>
      <c r="BH197" s="126"/>
      <c r="BI197" s="126"/>
      <c r="BJ197" s="126"/>
      <c r="BK197" s="126"/>
      <c r="BL197" s="126"/>
      <c r="BM197" s="126"/>
      <c r="BN197" s="126"/>
      <c r="BO197" s="126"/>
      <c r="BP197" s="126"/>
      <c r="BQ197" s="126"/>
      <c r="BR197" s="126"/>
      <c r="BS197" s="126"/>
      <c r="BT197" s="126"/>
      <c r="BU197" s="126"/>
      <c r="BV197" s="126"/>
      <c r="BW197" s="126"/>
      <c r="BX197" s="126"/>
      <c r="BY197" s="126"/>
      <c r="BZ197" s="126"/>
      <c r="CA197" s="126"/>
      <c r="CB197" s="126"/>
      <c r="CC197" s="126"/>
      <c r="CD197" s="126"/>
      <c r="CE197" s="126"/>
      <c r="CF197" s="126"/>
      <c r="CG197" s="126"/>
      <c r="CH197" s="126"/>
      <c r="CI197" s="126"/>
      <c r="CJ197" s="126"/>
      <c r="CK197" s="126"/>
      <c r="CL197" s="126"/>
      <c r="CM197" s="126"/>
      <c r="CN197" s="126"/>
      <c r="CO197" s="126"/>
      <c r="CP197" s="126"/>
      <c r="CQ197" s="126"/>
      <c r="CR197" s="126"/>
      <c r="CS197" s="126"/>
      <c r="CT197" s="126"/>
      <c r="CU197" s="126"/>
    </row>
    <row r="198" spans="1:99" x14ac:dyDescent="0.3">
      <c r="A198" s="103">
        <v>588</v>
      </c>
      <c r="B198" s="373" t="s">
        <v>459</v>
      </c>
      <c r="C198" s="126"/>
      <c r="D198" s="126">
        <v>0</v>
      </c>
      <c r="E198" s="126">
        <v>0</v>
      </c>
      <c r="F198" s="126">
        <v>0</v>
      </c>
      <c r="G198" s="126">
        <v>0</v>
      </c>
      <c r="H198" s="126">
        <v>0</v>
      </c>
      <c r="I198" s="126">
        <v>0</v>
      </c>
      <c r="J198" s="126">
        <v>0</v>
      </c>
      <c r="K198" s="126">
        <v>0</v>
      </c>
      <c r="L198" s="126">
        <v>0</v>
      </c>
      <c r="M198" s="126">
        <v>0</v>
      </c>
      <c r="N198" s="126">
        <v>0</v>
      </c>
      <c r="O198" s="126">
        <v>0</v>
      </c>
      <c r="P198" s="126">
        <v>0</v>
      </c>
      <c r="Q198" s="126">
        <v>0</v>
      </c>
      <c r="R198" s="126">
        <v>0</v>
      </c>
      <c r="S198" s="126"/>
      <c r="T198" s="126"/>
      <c r="U198" s="126"/>
      <c r="V198" s="126"/>
      <c r="W198" s="126"/>
      <c r="X198" s="126"/>
      <c r="Y198" s="126"/>
      <c r="Z198" s="126"/>
      <c r="AA198" s="126"/>
      <c r="AB198" s="126"/>
      <c r="AC198" s="126"/>
      <c r="AD198" s="126"/>
      <c r="AE198" s="126"/>
      <c r="AF198" s="126"/>
      <c r="AG198" s="126"/>
      <c r="AH198" s="126"/>
      <c r="AI198" s="126"/>
      <c r="AJ198" s="126"/>
      <c r="AK198" s="126"/>
      <c r="AL198" s="126"/>
      <c r="AM198" s="126"/>
      <c r="AN198" s="126"/>
      <c r="AO198" s="126"/>
      <c r="AP198" s="126"/>
      <c r="AQ198" s="126"/>
      <c r="AR198" s="126"/>
      <c r="AS198" s="126"/>
      <c r="AT198" s="126"/>
      <c r="AU198" s="126"/>
      <c r="AV198" s="126"/>
      <c r="AW198" s="126"/>
      <c r="AX198" s="126"/>
      <c r="AY198" s="126"/>
      <c r="AZ198" s="126"/>
      <c r="BA198" s="126"/>
      <c r="BB198" s="126"/>
      <c r="BC198" s="126"/>
      <c r="BD198" s="126"/>
      <c r="BE198" s="126"/>
      <c r="BF198" s="126"/>
      <c r="BG198" s="126"/>
      <c r="BH198" s="126"/>
      <c r="BI198" s="126"/>
      <c r="BJ198" s="126"/>
      <c r="BK198" s="126"/>
      <c r="BL198" s="126"/>
      <c r="BM198" s="126"/>
      <c r="BN198" s="126"/>
      <c r="BO198" s="126"/>
      <c r="BP198" s="126"/>
      <c r="BQ198" s="126"/>
      <c r="BR198" s="126"/>
      <c r="BS198" s="126"/>
      <c r="BT198" s="126"/>
      <c r="BU198" s="126"/>
      <c r="BV198" s="126"/>
      <c r="BW198" s="126"/>
      <c r="BX198" s="126"/>
      <c r="BY198" s="126"/>
      <c r="BZ198" s="126"/>
      <c r="CA198" s="126"/>
      <c r="CB198" s="126"/>
      <c r="CC198" s="126"/>
      <c r="CD198" s="126"/>
      <c r="CE198" s="126"/>
      <c r="CF198" s="126"/>
      <c r="CG198" s="126"/>
      <c r="CH198" s="126"/>
      <c r="CI198" s="126"/>
      <c r="CJ198" s="126"/>
      <c r="CK198" s="126"/>
      <c r="CL198" s="126"/>
      <c r="CM198" s="126"/>
      <c r="CN198" s="126"/>
      <c r="CO198" s="126"/>
      <c r="CP198" s="126"/>
      <c r="CQ198" s="126"/>
      <c r="CR198" s="126"/>
      <c r="CS198" s="126"/>
      <c r="CT198" s="126"/>
      <c r="CU198" s="126"/>
    </row>
    <row r="199" spans="1:99" x14ac:dyDescent="0.3">
      <c r="A199" s="103">
        <v>589</v>
      </c>
      <c r="B199" s="373" t="s">
        <v>460</v>
      </c>
      <c r="C199" s="126"/>
      <c r="D199" s="126">
        <v>0</v>
      </c>
      <c r="E199" s="126">
        <v>0</v>
      </c>
      <c r="F199" s="126">
        <v>0</v>
      </c>
      <c r="G199" s="126">
        <v>0</v>
      </c>
      <c r="H199" s="126">
        <v>0</v>
      </c>
      <c r="I199" s="126">
        <v>0</v>
      </c>
      <c r="J199" s="126">
        <v>0</v>
      </c>
      <c r="K199" s="126">
        <v>0</v>
      </c>
      <c r="L199" s="126">
        <v>0</v>
      </c>
      <c r="M199" s="126">
        <v>0</v>
      </c>
      <c r="N199" s="126">
        <v>0</v>
      </c>
      <c r="O199" s="126">
        <v>0</v>
      </c>
      <c r="P199" s="126">
        <v>0</v>
      </c>
      <c r="Q199" s="126">
        <v>0</v>
      </c>
      <c r="R199" s="126">
        <v>0</v>
      </c>
      <c r="S199" s="126"/>
      <c r="T199" s="126"/>
      <c r="U199" s="126"/>
      <c r="V199" s="126"/>
      <c r="W199" s="126"/>
      <c r="X199" s="126"/>
      <c r="Y199" s="126"/>
      <c r="Z199" s="126"/>
      <c r="AA199" s="126"/>
      <c r="AB199" s="126"/>
      <c r="AC199" s="126"/>
      <c r="AD199" s="126"/>
      <c r="AE199" s="126"/>
      <c r="AF199" s="126"/>
      <c r="AG199" s="126"/>
      <c r="AH199" s="126"/>
      <c r="AI199" s="126"/>
      <c r="AJ199" s="126"/>
      <c r="AK199" s="126"/>
      <c r="AL199" s="126"/>
      <c r="AM199" s="126"/>
      <c r="AN199" s="126"/>
      <c r="AO199" s="126"/>
      <c r="AP199" s="126"/>
      <c r="AQ199" s="126"/>
      <c r="AR199" s="126"/>
      <c r="AS199" s="126"/>
      <c r="AT199" s="126"/>
      <c r="AU199" s="126"/>
      <c r="AV199" s="126"/>
      <c r="AW199" s="126"/>
      <c r="AX199" s="126"/>
      <c r="AY199" s="126"/>
      <c r="AZ199" s="126"/>
      <c r="BA199" s="126"/>
      <c r="BB199" s="126"/>
      <c r="BC199" s="126"/>
      <c r="BD199" s="126"/>
      <c r="BE199" s="126"/>
      <c r="BF199" s="126"/>
      <c r="BG199" s="126"/>
      <c r="BH199" s="126"/>
      <c r="BI199" s="126"/>
      <c r="BJ199" s="126"/>
      <c r="BK199" s="126"/>
      <c r="BL199" s="126"/>
      <c r="BM199" s="126"/>
      <c r="BN199" s="126"/>
      <c r="BO199" s="126"/>
      <c r="BP199" s="126"/>
      <c r="BQ199" s="126"/>
      <c r="BR199" s="126"/>
      <c r="BS199" s="126"/>
      <c r="BT199" s="126"/>
      <c r="BU199" s="126"/>
      <c r="BV199" s="126"/>
      <c r="BW199" s="126"/>
      <c r="BX199" s="126"/>
      <c r="BY199" s="126"/>
      <c r="BZ199" s="126"/>
      <c r="CA199" s="126"/>
      <c r="CB199" s="126"/>
      <c r="CC199" s="126"/>
      <c r="CD199" s="126"/>
      <c r="CE199" s="126"/>
      <c r="CF199" s="126"/>
      <c r="CG199" s="126"/>
      <c r="CH199" s="126"/>
      <c r="CI199" s="126"/>
      <c r="CJ199" s="126"/>
      <c r="CK199" s="126"/>
      <c r="CL199" s="126"/>
      <c r="CM199" s="126"/>
      <c r="CN199" s="126"/>
      <c r="CO199" s="126"/>
      <c r="CP199" s="126"/>
      <c r="CQ199" s="126"/>
      <c r="CR199" s="126"/>
      <c r="CS199" s="126"/>
      <c r="CT199" s="126"/>
      <c r="CU199" s="126"/>
    </row>
    <row r="200" spans="1:99" s="424" customFormat="1" x14ac:dyDescent="0.3">
      <c r="A200" s="423">
        <v>591</v>
      </c>
      <c r="B200" s="516" t="s">
        <v>216</v>
      </c>
      <c r="D200" s="424">
        <v>0</v>
      </c>
      <c r="E200" s="424">
        <v>0</v>
      </c>
      <c r="F200" s="424">
        <v>0</v>
      </c>
      <c r="G200" s="424">
        <v>0</v>
      </c>
      <c r="H200" s="424">
        <v>0</v>
      </c>
      <c r="I200" s="424">
        <v>0</v>
      </c>
      <c r="J200" s="424">
        <v>0</v>
      </c>
      <c r="K200" s="424">
        <v>0</v>
      </c>
      <c r="L200" s="424">
        <v>0</v>
      </c>
      <c r="M200" s="424">
        <v>0</v>
      </c>
      <c r="N200" s="424">
        <v>0</v>
      </c>
      <c r="O200" s="424">
        <v>0</v>
      </c>
      <c r="P200" s="424">
        <v>0</v>
      </c>
      <c r="Q200" s="424">
        <v>0</v>
      </c>
      <c r="R200" s="424">
        <v>0</v>
      </c>
    </row>
    <row r="201" spans="1:99" s="424" customFormat="1" x14ac:dyDescent="0.3">
      <c r="A201" s="423">
        <v>592</v>
      </c>
      <c r="B201" s="516" t="s">
        <v>217</v>
      </c>
      <c r="D201" s="424">
        <v>0</v>
      </c>
      <c r="E201" s="424">
        <v>0</v>
      </c>
      <c r="F201" s="424">
        <v>0</v>
      </c>
      <c r="G201" s="424">
        <v>0</v>
      </c>
      <c r="H201" s="424">
        <v>0</v>
      </c>
      <c r="I201" s="424">
        <v>0</v>
      </c>
      <c r="J201" s="424">
        <v>0</v>
      </c>
      <c r="K201" s="424">
        <v>0</v>
      </c>
      <c r="L201" s="424">
        <v>0</v>
      </c>
      <c r="M201" s="424">
        <v>0</v>
      </c>
      <c r="N201" s="424">
        <v>0</v>
      </c>
      <c r="O201" s="424">
        <v>0</v>
      </c>
      <c r="P201" s="424">
        <v>0</v>
      </c>
      <c r="Q201" s="424">
        <v>0</v>
      </c>
      <c r="R201" s="424">
        <v>0</v>
      </c>
    </row>
    <row r="202" spans="1:99" x14ac:dyDescent="0.3">
      <c r="A202" s="103">
        <v>593</v>
      </c>
      <c r="B202" s="373" t="s">
        <v>461</v>
      </c>
      <c r="C202" s="126"/>
      <c r="D202" s="126">
        <v>0</v>
      </c>
      <c r="E202" s="126">
        <v>0</v>
      </c>
      <c r="F202" s="126">
        <v>0</v>
      </c>
      <c r="G202" s="126">
        <v>0</v>
      </c>
      <c r="H202" s="126">
        <v>0</v>
      </c>
      <c r="I202" s="126">
        <v>0</v>
      </c>
      <c r="J202" s="126">
        <v>0</v>
      </c>
      <c r="K202" s="126">
        <v>0</v>
      </c>
      <c r="L202" s="126">
        <v>0</v>
      </c>
      <c r="M202" s="126">
        <v>0</v>
      </c>
      <c r="N202" s="126">
        <v>0</v>
      </c>
      <c r="O202" s="126">
        <v>0</v>
      </c>
      <c r="P202" s="126">
        <v>0</v>
      </c>
      <c r="Q202" s="126">
        <v>0</v>
      </c>
      <c r="R202" s="126">
        <v>0</v>
      </c>
      <c r="S202" s="126"/>
      <c r="T202" s="126"/>
      <c r="U202" s="126"/>
      <c r="V202" s="126"/>
      <c r="W202" s="126"/>
      <c r="X202" s="126"/>
      <c r="Y202" s="126"/>
      <c r="Z202" s="126"/>
      <c r="AA202" s="126"/>
      <c r="AB202" s="126"/>
      <c r="AC202" s="126"/>
      <c r="AD202" s="126"/>
      <c r="AE202" s="126"/>
      <c r="AF202" s="126"/>
      <c r="AG202" s="126"/>
      <c r="AH202" s="126"/>
      <c r="AI202" s="126"/>
      <c r="AJ202" s="126"/>
      <c r="AK202" s="126"/>
      <c r="AL202" s="126"/>
      <c r="AM202" s="126"/>
      <c r="AN202" s="126"/>
      <c r="AO202" s="126"/>
      <c r="AP202" s="126"/>
      <c r="AQ202" s="126"/>
      <c r="AR202" s="126"/>
      <c r="AS202" s="126"/>
      <c r="AT202" s="126"/>
      <c r="AU202" s="126"/>
      <c r="AV202" s="126"/>
      <c r="AW202" s="126"/>
      <c r="AX202" s="126"/>
      <c r="AY202" s="126"/>
      <c r="AZ202" s="126"/>
      <c r="BA202" s="126"/>
      <c r="BB202" s="126"/>
      <c r="BC202" s="126"/>
      <c r="BD202" s="126"/>
      <c r="BE202" s="126"/>
      <c r="BF202" s="126"/>
      <c r="BG202" s="126"/>
      <c r="BH202" s="126"/>
      <c r="BI202" s="126"/>
      <c r="BJ202" s="126"/>
      <c r="BK202" s="126"/>
      <c r="BL202" s="126"/>
      <c r="BM202" s="126"/>
      <c r="BN202" s="126"/>
      <c r="BO202" s="126"/>
      <c r="BP202" s="126"/>
      <c r="BQ202" s="126"/>
      <c r="BR202" s="126"/>
      <c r="BS202" s="126"/>
      <c r="BT202" s="126"/>
      <c r="BU202" s="126"/>
      <c r="BV202" s="126"/>
      <c r="BW202" s="126"/>
      <c r="BX202" s="126"/>
      <c r="BY202" s="126"/>
      <c r="BZ202" s="126"/>
      <c r="CA202" s="126"/>
      <c r="CB202" s="126"/>
      <c r="CC202" s="126"/>
      <c r="CD202" s="126"/>
      <c r="CE202" s="126"/>
      <c r="CF202" s="126"/>
      <c r="CG202" s="126"/>
      <c r="CH202" s="126"/>
      <c r="CI202" s="126"/>
      <c r="CJ202" s="126"/>
      <c r="CK202" s="126"/>
      <c r="CL202" s="126"/>
      <c r="CM202" s="126"/>
      <c r="CN202" s="126"/>
      <c r="CO202" s="126"/>
      <c r="CP202" s="126"/>
      <c r="CQ202" s="126"/>
      <c r="CR202" s="126"/>
      <c r="CS202" s="126"/>
      <c r="CT202" s="126"/>
      <c r="CU202" s="126"/>
    </row>
    <row r="203" spans="1:99" x14ac:dyDescent="0.3">
      <c r="A203" s="103">
        <v>594</v>
      </c>
      <c r="B203" s="373" t="s">
        <v>462</v>
      </c>
      <c r="C203" s="126"/>
      <c r="D203" s="126">
        <v>0</v>
      </c>
      <c r="E203" s="126">
        <v>0</v>
      </c>
      <c r="F203" s="126">
        <v>0</v>
      </c>
      <c r="G203" s="126">
        <v>0</v>
      </c>
      <c r="H203" s="126">
        <v>0</v>
      </c>
      <c r="I203" s="126">
        <v>0</v>
      </c>
      <c r="J203" s="126">
        <v>0</v>
      </c>
      <c r="K203" s="126">
        <v>0</v>
      </c>
      <c r="L203" s="126">
        <v>0</v>
      </c>
      <c r="M203" s="126">
        <v>0</v>
      </c>
      <c r="N203" s="126">
        <v>0</v>
      </c>
      <c r="O203" s="126">
        <v>0</v>
      </c>
      <c r="P203" s="126">
        <v>0</v>
      </c>
      <c r="Q203" s="126">
        <v>0</v>
      </c>
      <c r="R203" s="126">
        <v>0</v>
      </c>
      <c r="S203" s="126"/>
      <c r="T203" s="126"/>
      <c r="U203" s="126"/>
      <c r="V203" s="126"/>
      <c r="W203" s="126"/>
      <c r="X203" s="126"/>
      <c r="Y203" s="126"/>
      <c r="Z203" s="126"/>
      <c r="AA203" s="126"/>
      <c r="AB203" s="126"/>
      <c r="AC203" s="126"/>
      <c r="AD203" s="126"/>
      <c r="AE203" s="126"/>
      <c r="AF203" s="126"/>
      <c r="AG203" s="126"/>
      <c r="AH203" s="126"/>
      <c r="AI203" s="126"/>
      <c r="AJ203" s="126"/>
      <c r="AK203" s="126"/>
      <c r="AL203" s="126"/>
      <c r="AM203" s="126"/>
      <c r="AN203" s="126"/>
      <c r="AO203" s="126"/>
      <c r="AP203" s="126"/>
      <c r="AQ203" s="126"/>
      <c r="AR203" s="126"/>
      <c r="AS203" s="126"/>
      <c r="AT203" s="126"/>
      <c r="AU203" s="126"/>
      <c r="AV203" s="126"/>
      <c r="AW203" s="126"/>
      <c r="AX203" s="126"/>
      <c r="AY203" s="126"/>
      <c r="AZ203" s="126"/>
      <c r="BA203" s="126"/>
      <c r="BB203" s="126"/>
      <c r="BC203" s="126"/>
      <c r="BD203" s="126"/>
      <c r="BE203" s="126"/>
      <c r="BF203" s="126"/>
      <c r="BG203" s="126"/>
      <c r="BH203" s="126"/>
      <c r="BI203" s="126"/>
      <c r="BJ203" s="126"/>
      <c r="BK203" s="126"/>
      <c r="BL203" s="126"/>
      <c r="BM203" s="126"/>
      <c r="BN203" s="126"/>
      <c r="BO203" s="126"/>
      <c r="BP203" s="126"/>
      <c r="BQ203" s="126"/>
      <c r="BR203" s="126"/>
      <c r="BS203" s="126"/>
      <c r="BT203" s="126"/>
      <c r="BU203" s="126"/>
      <c r="BV203" s="126"/>
      <c r="BW203" s="126"/>
      <c r="BX203" s="126"/>
      <c r="BY203" s="126"/>
      <c r="BZ203" s="126"/>
      <c r="CA203" s="126"/>
      <c r="CB203" s="126"/>
      <c r="CC203" s="126"/>
      <c r="CD203" s="126"/>
      <c r="CE203" s="126"/>
      <c r="CF203" s="126"/>
      <c r="CG203" s="126"/>
      <c r="CH203" s="126"/>
      <c r="CI203" s="126"/>
      <c r="CJ203" s="126"/>
      <c r="CK203" s="126"/>
      <c r="CL203" s="126"/>
      <c r="CM203" s="126"/>
      <c r="CN203" s="126"/>
      <c r="CO203" s="126"/>
      <c r="CP203" s="126"/>
      <c r="CQ203" s="126"/>
      <c r="CR203" s="126"/>
      <c r="CS203" s="126"/>
      <c r="CT203" s="126"/>
      <c r="CU203" s="126"/>
    </row>
    <row r="204" spans="1:99" x14ac:dyDescent="0.3">
      <c r="A204" s="103">
        <v>596</v>
      </c>
      <c r="B204" s="373" t="s">
        <v>219</v>
      </c>
      <c r="C204" s="126"/>
      <c r="D204" s="126">
        <v>0</v>
      </c>
      <c r="E204" s="126">
        <v>0</v>
      </c>
      <c r="F204" s="126">
        <v>0</v>
      </c>
      <c r="G204" s="126">
        <v>0</v>
      </c>
      <c r="H204" s="126">
        <v>0</v>
      </c>
      <c r="I204" s="126">
        <v>0</v>
      </c>
      <c r="J204" s="126">
        <v>0</v>
      </c>
      <c r="K204" s="126">
        <v>0</v>
      </c>
      <c r="L204" s="126">
        <v>0</v>
      </c>
      <c r="M204" s="126">
        <v>0</v>
      </c>
      <c r="N204" s="126">
        <v>0</v>
      </c>
      <c r="O204" s="126">
        <v>0</v>
      </c>
      <c r="P204" s="126">
        <v>0</v>
      </c>
      <c r="Q204" s="126">
        <v>0</v>
      </c>
      <c r="R204" s="126">
        <v>0</v>
      </c>
      <c r="S204" s="126"/>
      <c r="T204" s="126"/>
      <c r="U204" s="126"/>
      <c r="V204" s="126"/>
      <c r="W204" s="126"/>
      <c r="X204" s="126"/>
      <c r="Y204" s="126"/>
      <c r="Z204" s="126"/>
      <c r="AA204" s="126"/>
      <c r="AB204" s="126"/>
      <c r="AC204" s="126"/>
      <c r="AD204" s="126"/>
      <c r="AE204" s="126"/>
      <c r="AF204" s="126"/>
      <c r="AG204" s="126"/>
      <c r="AH204" s="126"/>
      <c r="AI204" s="126"/>
      <c r="AJ204" s="126"/>
      <c r="AK204" s="126"/>
      <c r="AL204" s="126"/>
      <c r="AM204" s="126"/>
      <c r="AN204" s="126"/>
      <c r="AO204" s="126"/>
      <c r="AP204" s="126"/>
      <c r="AQ204" s="126"/>
      <c r="AR204" s="126"/>
      <c r="AS204" s="126"/>
      <c r="AT204" s="126"/>
      <c r="AU204" s="126"/>
      <c r="AV204" s="126"/>
      <c r="AW204" s="126"/>
      <c r="AX204" s="126"/>
      <c r="AY204" s="126"/>
      <c r="AZ204" s="126"/>
      <c r="BA204" s="126"/>
      <c r="BB204" s="126"/>
      <c r="BC204" s="126"/>
      <c r="BD204" s="126"/>
      <c r="BE204" s="126"/>
      <c r="BF204" s="126"/>
      <c r="BG204" s="126"/>
      <c r="BH204" s="126"/>
      <c r="BI204" s="126"/>
      <c r="BJ204" s="126"/>
      <c r="BK204" s="126"/>
      <c r="BL204" s="126"/>
      <c r="BM204" s="126"/>
      <c r="BN204" s="126"/>
      <c r="BO204" s="126"/>
      <c r="BP204" s="126"/>
      <c r="BQ204" s="126"/>
      <c r="BR204" s="126"/>
      <c r="BS204" s="126"/>
      <c r="BT204" s="126"/>
      <c r="BU204" s="126"/>
      <c r="BV204" s="126"/>
      <c r="BW204" s="126"/>
      <c r="BX204" s="126"/>
      <c r="BY204" s="126"/>
      <c r="BZ204" s="126"/>
      <c r="CA204" s="126"/>
      <c r="CB204" s="126"/>
      <c r="CC204" s="126"/>
      <c r="CD204" s="126"/>
      <c r="CE204" s="126"/>
      <c r="CF204" s="126"/>
      <c r="CG204" s="126"/>
      <c r="CH204" s="126"/>
      <c r="CI204" s="126"/>
      <c r="CJ204" s="126"/>
      <c r="CK204" s="126"/>
      <c r="CL204" s="126"/>
      <c r="CM204" s="126"/>
      <c r="CN204" s="126"/>
      <c r="CO204" s="126"/>
      <c r="CP204" s="126"/>
      <c r="CQ204" s="126"/>
      <c r="CR204" s="126"/>
      <c r="CS204" s="126"/>
      <c r="CT204" s="126"/>
      <c r="CU204" s="126"/>
    </row>
    <row r="205" spans="1:99" x14ac:dyDescent="0.3">
      <c r="A205" s="103">
        <v>597</v>
      </c>
      <c r="B205" s="373" t="s">
        <v>221</v>
      </c>
      <c r="C205" s="126"/>
      <c r="D205" s="126">
        <v>0</v>
      </c>
      <c r="E205" s="126">
        <v>0</v>
      </c>
      <c r="F205" s="126">
        <v>0</v>
      </c>
      <c r="G205" s="126">
        <v>0</v>
      </c>
      <c r="H205" s="126">
        <v>0</v>
      </c>
      <c r="I205" s="126">
        <v>0</v>
      </c>
      <c r="J205" s="126">
        <v>0</v>
      </c>
      <c r="K205" s="126">
        <v>0</v>
      </c>
      <c r="L205" s="126">
        <v>0</v>
      </c>
      <c r="M205" s="126">
        <v>0</v>
      </c>
      <c r="N205" s="126">
        <v>0</v>
      </c>
      <c r="O205" s="126">
        <v>0</v>
      </c>
      <c r="P205" s="126">
        <v>0</v>
      </c>
      <c r="Q205" s="126">
        <v>0</v>
      </c>
      <c r="R205" s="126">
        <v>0</v>
      </c>
      <c r="S205" s="126"/>
      <c r="T205" s="126"/>
      <c r="U205" s="126"/>
      <c r="V205" s="126"/>
      <c r="W205" s="126"/>
      <c r="X205" s="126"/>
      <c r="Y205" s="126"/>
      <c r="Z205" s="126"/>
      <c r="AA205" s="126"/>
      <c r="AB205" s="126"/>
      <c r="AC205" s="126"/>
      <c r="AD205" s="126"/>
      <c r="AE205" s="126"/>
      <c r="AF205" s="126"/>
      <c r="AG205" s="126"/>
      <c r="AH205" s="126"/>
      <c r="AI205" s="126"/>
      <c r="AJ205" s="126"/>
      <c r="AK205" s="126"/>
      <c r="AL205" s="126"/>
      <c r="AM205" s="126"/>
      <c r="AN205" s="126"/>
      <c r="AO205" s="126"/>
      <c r="AP205" s="126"/>
      <c r="AQ205" s="126"/>
      <c r="AR205" s="126"/>
      <c r="AS205" s="126"/>
      <c r="AT205" s="126"/>
      <c r="AU205" s="126"/>
      <c r="AV205" s="126"/>
      <c r="AW205" s="126"/>
      <c r="AX205" s="126"/>
      <c r="AY205" s="126"/>
      <c r="AZ205" s="126"/>
      <c r="BA205" s="126"/>
      <c r="BB205" s="126"/>
      <c r="BC205" s="126"/>
      <c r="BD205" s="126"/>
      <c r="BE205" s="126"/>
      <c r="BF205" s="126"/>
      <c r="BG205" s="126"/>
      <c r="BH205" s="126"/>
      <c r="BI205" s="126"/>
      <c r="BJ205" s="126"/>
      <c r="BK205" s="126"/>
      <c r="BL205" s="126"/>
      <c r="BM205" s="126"/>
      <c r="BN205" s="126"/>
      <c r="BO205" s="126"/>
      <c r="BP205" s="126"/>
      <c r="BQ205" s="126"/>
      <c r="BR205" s="126"/>
      <c r="BS205" s="126"/>
      <c r="BT205" s="126"/>
      <c r="BU205" s="126"/>
      <c r="BV205" s="126"/>
      <c r="BW205" s="126"/>
      <c r="BX205" s="126"/>
      <c r="BY205" s="126"/>
      <c r="BZ205" s="126"/>
      <c r="CA205" s="126"/>
      <c r="CB205" s="126"/>
      <c r="CC205" s="126"/>
      <c r="CD205" s="126"/>
      <c r="CE205" s="126"/>
      <c r="CF205" s="126"/>
      <c r="CG205" s="126"/>
      <c r="CH205" s="126"/>
      <c r="CI205" s="126"/>
      <c r="CJ205" s="126"/>
      <c r="CK205" s="126"/>
      <c r="CL205" s="126"/>
      <c r="CM205" s="126"/>
      <c r="CN205" s="126"/>
      <c r="CO205" s="126"/>
      <c r="CP205" s="126"/>
      <c r="CQ205" s="126"/>
      <c r="CR205" s="126"/>
      <c r="CS205" s="126"/>
      <c r="CT205" s="126"/>
      <c r="CU205" s="126"/>
    </row>
    <row r="206" spans="1:99" x14ac:dyDescent="0.3">
      <c r="A206" s="103">
        <v>598</v>
      </c>
      <c r="B206" s="373" t="s">
        <v>223</v>
      </c>
      <c r="C206" s="126"/>
      <c r="D206" s="126">
        <v>0</v>
      </c>
      <c r="E206" s="126">
        <v>0</v>
      </c>
      <c r="F206" s="126">
        <v>0</v>
      </c>
      <c r="G206" s="126">
        <v>0</v>
      </c>
      <c r="H206" s="126">
        <v>0</v>
      </c>
      <c r="I206" s="126">
        <v>0</v>
      </c>
      <c r="J206" s="126">
        <v>0</v>
      </c>
      <c r="K206" s="126">
        <v>0</v>
      </c>
      <c r="L206" s="126">
        <v>0</v>
      </c>
      <c r="M206" s="126">
        <v>0</v>
      </c>
      <c r="N206" s="126">
        <v>0</v>
      </c>
      <c r="O206" s="126">
        <v>0</v>
      </c>
      <c r="P206" s="126">
        <v>0</v>
      </c>
      <c r="Q206" s="126">
        <v>0</v>
      </c>
      <c r="R206" s="126">
        <v>0</v>
      </c>
      <c r="S206" s="126"/>
      <c r="T206" s="126"/>
      <c r="U206" s="126"/>
      <c r="V206" s="126"/>
      <c r="W206" s="126"/>
      <c r="X206" s="126"/>
      <c r="Y206" s="126"/>
      <c r="Z206" s="126"/>
      <c r="AA206" s="126"/>
      <c r="AB206" s="126"/>
      <c r="AC206" s="126"/>
      <c r="AD206" s="126"/>
      <c r="AE206" s="126"/>
      <c r="AF206" s="126"/>
      <c r="AG206" s="126"/>
      <c r="AH206" s="126"/>
      <c r="AI206" s="126"/>
      <c r="AJ206" s="126"/>
      <c r="AK206" s="126"/>
      <c r="AL206" s="126"/>
      <c r="AM206" s="126"/>
      <c r="AN206" s="126"/>
      <c r="AO206" s="126"/>
      <c r="AP206" s="126"/>
      <c r="AQ206" s="126"/>
      <c r="AR206" s="126"/>
      <c r="AS206" s="126"/>
      <c r="AT206" s="126"/>
      <c r="AU206" s="126"/>
      <c r="AV206" s="126"/>
      <c r="AW206" s="126"/>
      <c r="AX206" s="126"/>
      <c r="AY206" s="126"/>
      <c r="AZ206" s="126"/>
      <c r="BA206" s="126"/>
      <c r="BB206" s="126"/>
      <c r="BC206" s="126"/>
      <c r="BD206" s="126"/>
      <c r="BE206" s="126"/>
      <c r="BF206" s="126"/>
      <c r="BG206" s="126"/>
      <c r="BH206" s="126"/>
      <c r="BI206" s="126"/>
      <c r="BJ206" s="126"/>
      <c r="BK206" s="126"/>
      <c r="BL206" s="126"/>
      <c r="BM206" s="126"/>
      <c r="BN206" s="126"/>
      <c r="BO206" s="126"/>
      <c r="BP206" s="126"/>
      <c r="BQ206" s="126"/>
      <c r="BR206" s="126"/>
      <c r="BS206" s="126"/>
      <c r="BT206" s="126"/>
      <c r="BU206" s="126"/>
      <c r="BV206" s="126"/>
      <c r="BW206" s="126"/>
      <c r="BX206" s="126"/>
      <c r="BY206" s="126"/>
      <c r="BZ206" s="126"/>
      <c r="CA206" s="126"/>
      <c r="CB206" s="126"/>
      <c r="CC206" s="126"/>
      <c r="CD206" s="126"/>
      <c r="CE206" s="126"/>
      <c r="CF206" s="126"/>
      <c r="CG206" s="126"/>
      <c r="CH206" s="126"/>
      <c r="CI206" s="126"/>
      <c r="CJ206" s="126"/>
      <c r="CK206" s="126"/>
      <c r="CL206" s="126"/>
      <c r="CM206" s="126"/>
      <c r="CN206" s="126"/>
      <c r="CO206" s="126"/>
      <c r="CP206" s="126"/>
      <c r="CQ206" s="126"/>
      <c r="CR206" s="126"/>
      <c r="CS206" s="126"/>
      <c r="CT206" s="126"/>
      <c r="CU206" s="126"/>
    </row>
    <row r="207" spans="1:99" x14ac:dyDescent="0.3">
      <c r="A207" s="103">
        <v>599</v>
      </c>
      <c r="B207" s="373" t="s">
        <v>222</v>
      </c>
      <c r="C207" s="126"/>
      <c r="D207" s="126">
        <v>0</v>
      </c>
      <c r="E207" s="126">
        <v>0</v>
      </c>
      <c r="F207" s="126">
        <v>0</v>
      </c>
      <c r="G207" s="126">
        <v>0</v>
      </c>
      <c r="H207" s="126">
        <v>0</v>
      </c>
      <c r="I207" s="126">
        <v>0</v>
      </c>
      <c r="J207" s="126">
        <v>0</v>
      </c>
      <c r="K207" s="126">
        <v>0</v>
      </c>
      <c r="L207" s="126">
        <v>0</v>
      </c>
      <c r="M207" s="126">
        <v>0</v>
      </c>
      <c r="N207" s="126">
        <v>0</v>
      </c>
      <c r="O207" s="126">
        <v>0</v>
      </c>
      <c r="P207" s="126">
        <v>0</v>
      </c>
      <c r="Q207" s="126">
        <v>0</v>
      </c>
      <c r="R207" s="126">
        <v>0</v>
      </c>
      <c r="S207" s="126"/>
      <c r="T207" s="126"/>
      <c r="U207" s="126"/>
      <c r="V207" s="126"/>
      <c r="W207" s="126"/>
      <c r="X207" s="126"/>
      <c r="Y207" s="126"/>
      <c r="Z207" s="126"/>
      <c r="AA207" s="126"/>
      <c r="AB207" s="126"/>
      <c r="AC207" s="126"/>
      <c r="AD207" s="126"/>
      <c r="AE207" s="126"/>
      <c r="AF207" s="126"/>
      <c r="AG207" s="126"/>
      <c r="AH207" s="126"/>
      <c r="AI207" s="126"/>
      <c r="AJ207" s="126"/>
      <c r="AK207" s="126"/>
      <c r="AL207" s="126"/>
      <c r="AM207" s="126"/>
      <c r="AN207" s="126"/>
      <c r="AO207" s="126"/>
      <c r="AP207" s="126"/>
      <c r="AQ207" s="126"/>
      <c r="AR207" s="126"/>
      <c r="AS207" s="126"/>
      <c r="AT207" s="126"/>
      <c r="AU207" s="126"/>
      <c r="AV207" s="126"/>
      <c r="AW207" s="126"/>
      <c r="AX207" s="126"/>
      <c r="AY207" s="126"/>
      <c r="AZ207" s="126"/>
      <c r="BA207" s="126"/>
      <c r="BB207" s="126"/>
      <c r="BC207" s="126"/>
      <c r="BD207" s="126"/>
      <c r="BE207" s="126"/>
      <c r="BF207" s="126"/>
      <c r="BG207" s="126"/>
      <c r="BH207" s="126"/>
      <c r="BI207" s="126"/>
      <c r="BJ207" s="126"/>
      <c r="BK207" s="126"/>
      <c r="BL207" s="126"/>
      <c r="BM207" s="126"/>
      <c r="BN207" s="126"/>
      <c r="BO207" s="126"/>
      <c r="BP207" s="126"/>
      <c r="BQ207" s="126"/>
      <c r="BR207" s="126"/>
      <c r="BS207" s="126"/>
      <c r="BT207" s="126"/>
      <c r="BU207" s="126"/>
      <c r="BV207" s="126"/>
      <c r="BW207" s="126"/>
      <c r="BX207" s="126"/>
      <c r="BY207" s="126"/>
      <c r="BZ207" s="126"/>
      <c r="CA207" s="126"/>
      <c r="CB207" s="126"/>
      <c r="CC207" s="126"/>
      <c r="CD207" s="126"/>
      <c r="CE207" s="126"/>
      <c r="CF207" s="126"/>
      <c r="CG207" s="126"/>
      <c r="CH207" s="126"/>
      <c r="CI207" s="126"/>
      <c r="CJ207" s="126"/>
      <c r="CK207" s="126"/>
      <c r="CL207" s="126"/>
      <c r="CM207" s="126"/>
      <c r="CN207" s="126"/>
      <c r="CO207" s="126"/>
      <c r="CP207" s="126"/>
      <c r="CQ207" s="126"/>
      <c r="CR207" s="126"/>
      <c r="CS207" s="126"/>
      <c r="CT207" s="126"/>
      <c r="CU207" s="126"/>
    </row>
    <row r="208" spans="1:99" x14ac:dyDescent="0.3">
      <c r="A208" s="103">
        <v>602</v>
      </c>
      <c r="B208" s="373" t="s">
        <v>224</v>
      </c>
      <c r="C208" s="126"/>
      <c r="D208" s="126">
        <v>0</v>
      </c>
      <c r="E208" s="126">
        <v>0</v>
      </c>
      <c r="F208" s="126">
        <v>0</v>
      </c>
      <c r="G208" s="126">
        <v>0</v>
      </c>
      <c r="H208" s="126">
        <v>0</v>
      </c>
      <c r="I208" s="126">
        <v>0</v>
      </c>
      <c r="J208" s="126">
        <v>0</v>
      </c>
      <c r="K208" s="126">
        <v>0</v>
      </c>
      <c r="L208" s="126">
        <v>0</v>
      </c>
      <c r="M208" s="126">
        <v>0</v>
      </c>
      <c r="N208" s="126">
        <v>0</v>
      </c>
      <c r="O208" s="126">
        <v>0</v>
      </c>
      <c r="P208" s="126">
        <v>0</v>
      </c>
      <c r="Q208" s="126">
        <v>0</v>
      </c>
      <c r="R208" s="126">
        <v>0</v>
      </c>
      <c r="S208" s="126"/>
      <c r="T208" s="126"/>
      <c r="U208" s="126"/>
      <c r="V208" s="126"/>
      <c r="W208" s="126"/>
      <c r="X208" s="126"/>
      <c r="Y208" s="126"/>
      <c r="Z208" s="126"/>
      <c r="AA208" s="126"/>
      <c r="AB208" s="126"/>
      <c r="AC208" s="126"/>
      <c r="AD208" s="126"/>
      <c r="AE208" s="126"/>
      <c r="AF208" s="126"/>
      <c r="AG208" s="126"/>
      <c r="AH208" s="126"/>
      <c r="AI208" s="126"/>
      <c r="AJ208" s="126"/>
      <c r="AK208" s="126"/>
      <c r="AL208" s="126"/>
      <c r="AM208" s="126"/>
      <c r="AN208" s="126"/>
      <c r="AO208" s="126"/>
      <c r="AP208" s="126"/>
      <c r="AQ208" s="126"/>
      <c r="AR208" s="126"/>
      <c r="AS208" s="126"/>
      <c r="AT208" s="126"/>
      <c r="AU208" s="126"/>
      <c r="AV208" s="126"/>
      <c r="AW208" s="126"/>
      <c r="AX208" s="126"/>
      <c r="AY208" s="126"/>
      <c r="AZ208" s="126"/>
      <c r="BA208" s="126"/>
      <c r="BB208" s="126"/>
      <c r="BC208" s="126"/>
      <c r="BD208" s="126"/>
      <c r="BE208" s="126"/>
      <c r="BF208" s="126"/>
      <c r="BG208" s="126"/>
      <c r="BH208" s="126"/>
      <c r="BI208" s="126"/>
      <c r="BJ208" s="126"/>
      <c r="BK208" s="126"/>
      <c r="BL208" s="126"/>
      <c r="BM208" s="126"/>
      <c r="BN208" s="126"/>
      <c r="BO208" s="126"/>
      <c r="BP208" s="126"/>
      <c r="BQ208" s="126"/>
      <c r="BR208" s="126"/>
      <c r="BS208" s="126"/>
      <c r="BT208" s="126"/>
      <c r="BU208" s="126"/>
      <c r="BV208" s="126"/>
      <c r="BW208" s="126"/>
      <c r="BX208" s="126"/>
      <c r="BY208" s="126"/>
      <c r="BZ208" s="126"/>
      <c r="CA208" s="126"/>
      <c r="CB208" s="126"/>
      <c r="CC208" s="126"/>
      <c r="CD208" s="126"/>
      <c r="CE208" s="126"/>
      <c r="CF208" s="126"/>
      <c r="CG208" s="126"/>
      <c r="CH208" s="126"/>
      <c r="CI208" s="126"/>
      <c r="CJ208" s="126"/>
      <c r="CK208" s="126"/>
      <c r="CL208" s="126"/>
      <c r="CM208" s="126"/>
      <c r="CN208" s="126"/>
      <c r="CO208" s="126"/>
      <c r="CP208" s="126"/>
      <c r="CQ208" s="126"/>
      <c r="CR208" s="126"/>
      <c r="CS208" s="126"/>
      <c r="CT208" s="126"/>
      <c r="CU208" s="126"/>
    </row>
    <row r="209" spans="1:99" s="409" customFormat="1" x14ac:dyDescent="0.3">
      <c r="A209" s="412">
        <v>606</v>
      </c>
      <c r="B209" s="515" t="s">
        <v>463</v>
      </c>
      <c r="R209" s="409">
        <v>1</v>
      </c>
    </row>
    <row r="210" spans="1:99" x14ac:dyDescent="0.3">
      <c r="A210" s="103">
        <v>619</v>
      </c>
      <c r="B210" s="373" t="s">
        <v>464</v>
      </c>
      <c r="C210" s="126"/>
      <c r="D210" s="126">
        <v>0</v>
      </c>
      <c r="E210" s="126">
        <v>0</v>
      </c>
      <c r="F210" s="126">
        <v>0</v>
      </c>
      <c r="G210" s="126">
        <v>0</v>
      </c>
      <c r="H210" s="126">
        <v>0</v>
      </c>
      <c r="I210" s="126">
        <v>0</v>
      </c>
      <c r="J210" s="126">
        <v>0</v>
      </c>
      <c r="K210" s="126">
        <v>0</v>
      </c>
      <c r="L210" s="126">
        <v>0</v>
      </c>
      <c r="M210" s="126">
        <v>0</v>
      </c>
      <c r="N210" s="126">
        <v>0</v>
      </c>
      <c r="O210" s="126">
        <v>0</v>
      </c>
      <c r="P210" s="126">
        <v>0</v>
      </c>
      <c r="Q210" s="126">
        <v>0</v>
      </c>
      <c r="R210" s="126">
        <v>0</v>
      </c>
      <c r="S210" s="126"/>
      <c r="T210" s="126"/>
      <c r="U210" s="126"/>
      <c r="V210" s="126"/>
      <c r="W210" s="126"/>
      <c r="X210" s="126"/>
      <c r="Y210" s="126"/>
      <c r="Z210" s="126"/>
      <c r="AA210" s="126"/>
      <c r="AB210" s="126"/>
      <c r="AC210" s="126"/>
      <c r="AD210" s="126"/>
      <c r="AE210" s="126"/>
      <c r="AF210" s="126"/>
      <c r="AG210" s="126"/>
      <c r="AH210" s="126"/>
      <c r="AI210" s="126"/>
      <c r="AJ210" s="126"/>
      <c r="AK210" s="126"/>
      <c r="AL210" s="126"/>
      <c r="AM210" s="126"/>
      <c r="AN210" s="126"/>
      <c r="AO210" s="126"/>
      <c r="AP210" s="126"/>
      <c r="AQ210" s="126"/>
      <c r="AR210" s="126"/>
      <c r="AS210" s="126"/>
      <c r="AT210" s="126"/>
      <c r="AU210" s="126"/>
      <c r="AV210" s="126"/>
      <c r="AW210" s="126"/>
      <c r="AX210" s="126"/>
      <c r="AY210" s="126"/>
      <c r="AZ210" s="126"/>
      <c r="BA210" s="126"/>
      <c r="BB210" s="126"/>
      <c r="BC210" s="126"/>
      <c r="BD210" s="126"/>
      <c r="BE210" s="126"/>
      <c r="BF210" s="126"/>
      <c r="BG210" s="126"/>
      <c r="BH210" s="126"/>
      <c r="BI210" s="126"/>
      <c r="BJ210" s="126"/>
      <c r="BK210" s="126"/>
      <c r="BL210" s="126"/>
      <c r="BM210" s="126"/>
      <c r="BN210" s="126"/>
      <c r="BO210" s="126"/>
      <c r="BP210" s="126"/>
      <c r="BQ210" s="126"/>
      <c r="BR210" s="126"/>
      <c r="BS210" s="126"/>
      <c r="BT210" s="126"/>
      <c r="BU210" s="126"/>
      <c r="BV210" s="126"/>
      <c r="BW210" s="126"/>
      <c r="BX210" s="126"/>
      <c r="BY210" s="126"/>
      <c r="BZ210" s="126"/>
      <c r="CA210" s="126"/>
      <c r="CB210" s="126"/>
      <c r="CC210" s="126"/>
      <c r="CD210" s="126"/>
      <c r="CE210" s="126"/>
      <c r="CF210" s="126"/>
      <c r="CG210" s="126"/>
      <c r="CH210" s="126"/>
      <c r="CI210" s="126"/>
      <c r="CJ210" s="126"/>
      <c r="CK210" s="126"/>
      <c r="CL210" s="126"/>
      <c r="CM210" s="126"/>
      <c r="CN210" s="126"/>
      <c r="CO210" s="126"/>
      <c r="CP210" s="126"/>
      <c r="CQ210" s="126"/>
      <c r="CR210" s="126"/>
      <c r="CS210" s="126"/>
      <c r="CT210" s="126"/>
      <c r="CU210" s="126"/>
    </row>
    <row r="211" spans="1:99" s="421" customFormat="1" ht="28.8" x14ac:dyDescent="0.3">
      <c r="A211" s="420">
        <v>620</v>
      </c>
      <c r="B211" s="514" t="s">
        <v>465</v>
      </c>
      <c r="D211" s="421">
        <v>0</v>
      </c>
      <c r="E211" s="421">
        <v>0</v>
      </c>
      <c r="F211" s="421">
        <v>0</v>
      </c>
      <c r="G211" s="421">
        <v>0</v>
      </c>
      <c r="H211" s="421">
        <v>0</v>
      </c>
      <c r="I211" s="421">
        <v>0</v>
      </c>
      <c r="J211" s="421">
        <v>0</v>
      </c>
      <c r="K211" s="421">
        <v>0</v>
      </c>
      <c r="L211" s="421">
        <v>0</v>
      </c>
      <c r="M211" s="421">
        <v>0</v>
      </c>
      <c r="N211" s="421">
        <v>0</v>
      </c>
      <c r="O211" s="421">
        <v>0</v>
      </c>
      <c r="P211" s="421">
        <v>0</v>
      </c>
      <c r="Q211" s="421">
        <v>0</v>
      </c>
      <c r="R211" s="421">
        <v>0</v>
      </c>
    </row>
    <row r="212" spans="1:99" ht="58.95" customHeight="1" x14ac:dyDescent="0.3">
      <c r="A212" s="103">
        <v>621</v>
      </c>
      <c r="B212" s="373" t="s">
        <v>466</v>
      </c>
      <c r="C212" s="126"/>
      <c r="D212" s="126">
        <v>0</v>
      </c>
      <c r="E212" s="126">
        <v>0</v>
      </c>
      <c r="F212" s="126">
        <v>0</v>
      </c>
      <c r="G212" s="126">
        <v>0</v>
      </c>
      <c r="H212" s="126">
        <v>0</v>
      </c>
      <c r="I212" s="126">
        <v>0</v>
      </c>
      <c r="J212" s="126">
        <v>0</v>
      </c>
      <c r="K212" s="126">
        <v>0</v>
      </c>
      <c r="L212" s="126">
        <v>0</v>
      </c>
      <c r="M212" s="126">
        <v>0</v>
      </c>
      <c r="N212" s="126">
        <v>0</v>
      </c>
      <c r="O212" s="126">
        <v>0</v>
      </c>
      <c r="P212" s="126">
        <v>0</v>
      </c>
      <c r="Q212" s="126">
        <v>0</v>
      </c>
      <c r="R212" s="126">
        <v>0</v>
      </c>
      <c r="S212" s="126"/>
      <c r="T212" s="126"/>
      <c r="U212" s="126"/>
      <c r="V212" s="126"/>
      <c r="W212" s="126"/>
      <c r="X212" s="126"/>
      <c r="Y212" s="126"/>
      <c r="Z212" s="126"/>
      <c r="AA212" s="126"/>
      <c r="AB212" s="126"/>
      <c r="AC212" s="126"/>
      <c r="AD212" s="126"/>
      <c r="AE212" s="126"/>
      <c r="AF212" s="126"/>
      <c r="AG212" s="126"/>
      <c r="AH212" s="126"/>
      <c r="AI212" s="126"/>
      <c r="AJ212" s="126"/>
      <c r="AK212" s="126"/>
      <c r="AL212" s="126"/>
      <c r="AM212" s="126"/>
      <c r="AN212" s="126"/>
      <c r="AO212" s="126"/>
      <c r="AP212" s="126"/>
      <c r="AQ212" s="126"/>
      <c r="AR212" s="126"/>
      <c r="AS212" s="126"/>
      <c r="AT212" s="126"/>
      <c r="AU212" s="126"/>
      <c r="AV212" s="126"/>
      <c r="AW212" s="126"/>
      <c r="AX212" s="126"/>
      <c r="AY212" s="126"/>
      <c r="AZ212" s="126"/>
      <c r="BA212" s="126"/>
      <c r="BB212" s="126"/>
      <c r="BC212" s="126"/>
      <c r="BD212" s="126"/>
      <c r="BE212" s="126"/>
      <c r="BF212" s="126"/>
      <c r="BG212" s="126"/>
      <c r="BH212" s="126"/>
      <c r="BI212" s="126"/>
      <c r="BJ212" s="126"/>
      <c r="BK212" s="126"/>
      <c r="BL212" s="126"/>
      <c r="BM212" s="126"/>
      <c r="BN212" s="126"/>
      <c r="BO212" s="126"/>
      <c r="BP212" s="126"/>
      <c r="BQ212" s="126"/>
      <c r="BR212" s="126"/>
      <c r="BS212" s="126"/>
      <c r="BT212" s="126"/>
      <c r="BU212" s="126"/>
      <c r="BV212" s="126"/>
      <c r="BW212" s="126"/>
      <c r="BX212" s="126"/>
      <c r="BY212" s="126"/>
      <c r="BZ212" s="126"/>
      <c r="CA212" s="126"/>
      <c r="CB212" s="126"/>
      <c r="CC212" s="126"/>
      <c r="CD212" s="126"/>
      <c r="CE212" s="126"/>
      <c r="CF212" s="126"/>
      <c r="CG212" s="126"/>
      <c r="CH212" s="126"/>
      <c r="CI212" s="126"/>
      <c r="CJ212" s="126"/>
      <c r="CK212" s="126"/>
      <c r="CL212" s="126"/>
      <c r="CM212" s="126"/>
      <c r="CN212" s="126"/>
      <c r="CO212" s="126"/>
      <c r="CP212" s="126"/>
      <c r="CQ212" s="126"/>
      <c r="CR212" s="126"/>
      <c r="CS212" s="126"/>
      <c r="CT212" s="126"/>
      <c r="CU212" s="126"/>
    </row>
    <row r="213" spans="1:99" ht="57.6" x14ac:dyDescent="0.3">
      <c r="A213" s="103">
        <v>622</v>
      </c>
      <c r="B213" s="373" t="s">
        <v>467</v>
      </c>
      <c r="C213" s="126"/>
      <c r="D213" s="126">
        <v>225126</v>
      </c>
      <c r="E213" s="126">
        <v>582826</v>
      </c>
      <c r="F213" s="126">
        <v>172954</v>
      </c>
      <c r="G213" s="126">
        <v>120782</v>
      </c>
      <c r="H213" s="126">
        <v>460615</v>
      </c>
      <c r="I213" s="126">
        <v>8899260</v>
      </c>
      <c r="J213" s="126">
        <v>598192</v>
      </c>
      <c r="K213" s="126">
        <v>80402</v>
      </c>
      <c r="L213" s="126">
        <v>599264</v>
      </c>
      <c r="M213" s="126">
        <v>122569</v>
      </c>
      <c r="N213" s="126">
        <v>402726</v>
      </c>
      <c r="O213" s="126">
        <v>527080</v>
      </c>
      <c r="P213" s="126">
        <v>211189</v>
      </c>
      <c r="Q213" s="126">
        <v>308387</v>
      </c>
      <c r="R213" s="126">
        <v>111134</v>
      </c>
      <c r="S213" s="126"/>
      <c r="T213" s="126"/>
      <c r="U213" s="126"/>
      <c r="V213" s="126"/>
      <c r="W213" s="126"/>
      <c r="X213" s="126"/>
      <c r="Y213" s="126"/>
      <c r="Z213" s="126"/>
      <c r="AA213" s="126"/>
      <c r="AB213" s="126"/>
      <c r="AC213" s="126"/>
      <c r="AD213" s="126"/>
      <c r="AE213" s="126"/>
      <c r="AF213" s="126"/>
      <c r="AG213" s="126"/>
      <c r="AH213" s="126"/>
      <c r="AI213" s="126"/>
      <c r="AJ213" s="126"/>
      <c r="AK213" s="126"/>
      <c r="AL213" s="126"/>
      <c r="AM213" s="126"/>
      <c r="AN213" s="126"/>
      <c r="AO213" s="126"/>
      <c r="AP213" s="126"/>
      <c r="AQ213" s="126"/>
      <c r="AR213" s="126"/>
      <c r="AS213" s="126"/>
      <c r="AT213" s="126"/>
      <c r="AU213" s="126"/>
      <c r="AV213" s="126"/>
      <c r="AW213" s="126"/>
      <c r="AX213" s="126"/>
      <c r="AY213" s="126"/>
      <c r="AZ213" s="126"/>
      <c r="BA213" s="126"/>
      <c r="BB213" s="126"/>
      <c r="BC213" s="126"/>
      <c r="BD213" s="126"/>
      <c r="BE213" s="126"/>
      <c r="BF213" s="126"/>
      <c r="BG213" s="126"/>
      <c r="BH213" s="126"/>
      <c r="BI213" s="126"/>
      <c r="BJ213" s="126"/>
      <c r="BK213" s="126"/>
      <c r="BL213" s="126"/>
      <c r="BM213" s="126"/>
      <c r="BN213" s="126"/>
      <c r="BO213" s="126"/>
      <c r="BP213" s="126"/>
      <c r="BQ213" s="126"/>
      <c r="BR213" s="126"/>
      <c r="BS213" s="126"/>
      <c r="BT213" s="126"/>
      <c r="BU213" s="126"/>
      <c r="BV213" s="126"/>
      <c r="BW213" s="126"/>
      <c r="BX213" s="126"/>
      <c r="BY213" s="126"/>
      <c r="BZ213" s="126"/>
      <c r="CA213" s="126"/>
      <c r="CB213" s="126"/>
      <c r="CC213" s="126"/>
      <c r="CD213" s="126"/>
      <c r="CE213" s="126"/>
      <c r="CF213" s="126"/>
      <c r="CG213" s="126"/>
      <c r="CH213" s="126"/>
      <c r="CI213" s="126"/>
      <c r="CJ213" s="126"/>
      <c r="CK213" s="126"/>
      <c r="CL213" s="126"/>
      <c r="CM213" s="126"/>
      <c r="CN213" s="126"/>
      <c r="CO213" s="126"/>
      <c r="CP213" s="126"/>
      <c r="CQ213" s="126"/>
      <c r="CR213" s="126"/>
      <c r="CS213" s="126"/>
      <c r="CT213" s="126"/>
      <c r="CU213" s="126"/>
    </row>
    <row r="214" spans="1:99" s="421" customFormat="1" ht="28.8" x14ac:dyDescent="0.3">
      <c r="A214" s="420">
        <v>624</v>
      </c>
      <c r="B214" s="514" t="s">
        <v>231</v>
      </c>
      <c r="D214" s="421">
        <v>0</v>
      </c>
      <c r="E214" s="421">
        <v>0</v>
      </c>
      <c r="F214" s="421">
        <v>0</v>
      </c>
      <c r="G214" s="421">
        <v>0</v>
      </c>
      <c r="H214" s="421">
        <v>0</v>
      </c>
      <c r="I214" s="421">
        <v>0</v>
      </c>
      <c r="J214" s="421">
        <v>0</v>
      </c>
      <c r="K214" s="421">
        <v>0</v>
      </c>
      <c r="L214" s="421">
        <v>0</v>
      </c>
      <c r="M214" s="421">
        <v>0</v>
      </c>
      <c r="N214" s="421">
        <v>0</v>
      </c>
      <c r="O214" s="421">
        <v>0</v>
      </c>
      <c r="P214" s="421">
        <v>0</v>
      </c>
      <c r="Q214" s="421">
        <v>0</v>
      </c>
      <c r="R214" s="421">
        <v>0</v>
      </c>
    </row>
    <row r="215" spans="1:99" s="418" customFormat="1" x14ac:dyDescent="0.3">
      <c r="A215" s="417">
        <v>626</v>
      </c>
      <c r="B215" s="513" t="s">
        <v>468</v>
      </c>
      <c r="D215" s="418">
        <v>0</v>
      </c>
      <c r="E215" s="418">
        <v>42910</v>
      </c>
      <c r="F215" s="418">
        <v>264259</v>
      </c>
      <c r="G215" s="418">
        <v>2184</v>
      </c>
      <c r="H215" s="418">
        <v>212597</v>
      </c>
      <c r="I215" s="418">
        <v>8011782</v>
      </c>
      <c r="J215" s="418">
        <v>130615</v>
      </c>
      <c r="K215" s="418">
        <v>9977</v>
      </c>
      <c r="L215" s="418">
        <v>215025</v>
      </c>
      <c r="M215" s="418">
        <v>9087</v>
      </c>
      <c r="N215" s="418">
        <v>37307</v>
      </c>
      <c r="O215" s="418">
        <v>97875</v>
      </c>
      <c r="P215" s="418">
        <v>8687</v>
      </c>
      <c r="Q215" s="418">
        <v>7563</v>
      </c>
      <c r="R215" s="418">
        <v>7216</v>
      </c>
    </row>
    <row r="216" spans="1:99" x14ac:dyDescent="0.3">
      <c r="A216" s="103">
        <v>627</v>
      </c>
      <c r="B216" s="373" t="s">
        <v>469</v>
      </c>
      <c r="C216" s="126"/>
      <c r="D216" s="126">
        <v>0</v>
      </c>
      <c r="E216" s="126">
        <v>0</v>
      </c>
      <c r="F216" s="126">
        <v>0</v>
      </c>
      <c r="G216" s="126">
        <v>0</v>
      </c>
      <c r="H216" s="126">
        <v>0</v>
      </c>
      <c r="I216" s="126">
        <v>0</v>
      </c>
      <c r="J216" s="126">
        <v>0</v>
      </c>
      <c r="K216" s="126">
        <v>0</v>
      </c>
      <c r="L216" s="126">
        <v>0</v>
      </c>
      <c r="M216" s="126">
        <v>0</v>
      </c>
      <c r="N216" s="126">
        <v>0</v>
      </c>
      <c r="O216" s="126">
        <v>0</v>
      </c>
      <c r="P216" s="126">
        <v>0</v>
      </c>
      <c r="Q216" s="126">
        <v>0</v>
      </c>
      <c r="R216" s="126">
        <v>0</v>
      </c>
      <c r="S216" s="126"/>
      <c r="T216" s="126"/>
      <c r="U216" s="126"/>
      <c r="V216" s="126"/>
      <c r="W216" s="126"/>
      <c r="X216" s="126"/>
      <c r="Y216" s="126"/>
      <c r="Z216" s="126"/>
      <c r="AA216" s="126"/>
      <c r="AB216" s="126"/>
      <c r="AC216" s="126"/>
      <c r="AD216" s="126"/>
      <c r="AE216" s="126"/>
      <c r="AF216" s="126"/>
      <c r="AG216" s="126"/>
      <c r="AH216" s="126"/>
      <c r="AI216" s="126"/>
      <c r="AJ216" s="126"/>
      <c r="AK216" s="126"/>
      <c r="AL216" s="126"/>
      <c r="AM216" s="126"/>
      <c r="AN216" s="126"/>
      <c r="AO216" s="126"/>
      <c r="AP216" s="126"/>
      <c r="AQ216" s="126"/>
      <c r="AR216" s="126"/>
      <c r="AS216" s="126"/>
      <c r="AT216" s="126"/>
      <c r="AU216" s="126"/>
      <c r="AV216" s="126"/>
      <c r="AW216" s="126"/>
      <c r="AX216" s="126"/>
      <c r="AY216" s="126"/>
      <c r="AZ216" s="126"/>
      <c r="BA216" s="126"/>
      <c r="BB216" s="126"/>
      <c r="BC216" s="126"/>
      <c r="BD216" s="126"/>
      <c r="BE216" s="126"/>
      <c r="BF216" s="126"/>
      <c r="BG216" s="126"/>
      <c r="BH216" s="126"/>
      <c r="BI216" s="126"/>
      <c r="BJ216" s="126"/>
      <c r="BK216" s="126"/>
      <c r="BL216" s="126"/>
      <c r="BM216" s="126"/>
      <c r="BN216" s="126"/>
      <c r="BO216" s="126"/>
      <c r="BP216" s="126"/>
      <c r="BQ216" s="126"/>
      <c r="BR216" s="126"/>
      <c r="BS216" s="126"/>
      <c r="BT216" s="126"/>
      <c r="BU216" s="126"/>
      <c r="BV216" s="126"/>
      <c r="BW216" s="126"/>
      <c r="BX216" s="126"/>
      <c r="BY216" s="126"/>
      <c r="BZ216" s="126"/>
      <c r="CA216" s="126"/>
      <c r="CB216" s="126"/>
      <c r="CC216" s="126"/>
      <c r="CD216" s="126"/>
      <c r="CE216" s="126"/>
      <c r="CF216" s="126"/>
      <c r="CG216" s="126"/>
      <c r="CH216" s="126"/>
      <c r="CI216" s="126"/>
      <c r="CJ216" s="126"/>
      <c r="CK216" s="126"/>
      <c r="CL216" s="126"/>
      <c r="CM216" s="126"/>
      <c r="CN216" s="126"/>
      <c r="CO216" s="126"/>
      <c r="CP216" s="126"/>
      <c r="CQ216" s="126"/>
      <c r="CR216" s="126"/>
      <c r="CS216" s="126"/>
      <c r="CT216" s="126"/>
      <c r="CU216" s="126"/>
    </row>
    <row r="217" spans="1:99" x14ac:dyDescent="0.3">
      <c r="A217" s="103">
        <v>628</v>
      </c>
      <c r="B217" s="373" t="s">
        <v>470</v>
      </c>
      <c r="C217" s="126"/>
      <c r="D217" s="126">
        <v>0</v>
      </c>
      <c r="E217" s="126">
        <v>0</v>
      </c>
      <c r="F217" s="126">
        <v>91305</v>
      </c>
      <c r="G217" s="126">
        <v>0</v>
      </c>
      <c r="H217" s="126">
        <v>0</v>
      </c>
      <c r="I217" s="126">
        <v>1805090</v>
      </c>
      <c r="J217" s="126">
        <v>29647</v>
      </c>
      <c r="K217" s="126">
        <v>0</v>
      </c>
      <c r="L217" s="126">
        <v>0</v>
      </c>
      <c r="M217" s="126">
        <v>7919</v>
      </c>
      <c r="N217" s="126">
        <v>37307</v>
      </c>
      <c r="O217" s="126">
        <v>0</v>
      </c>
      <c r="P217" s="126">
        <v>5872</v>
      </c>
      <c r="Q217" s="126">
        <v>0</v>
      </c>
      <c r="R217" s="126">
        <v>0</v>
      </c>
      <c r="S217" s="126"/>
      <c r="T217" s="126"/>
      <c r="U217" s="126"/>
      <c r="V217" s="126"/>
      <c r="W217" s="126"/>
      <c r="X217" s="126"/>
      <c r="Y217" s="126"/>
      <c r="Z217" s="126"/>
      <c r="AA217" s="126"/>
      <c r="AB217" s="126"/>
      <c r="AC217" s="126"/>
      <c r="AD217" s="126"/>
      <c r="AE217" s="126"/>
      <c r="AF217" s="126"/>
      <c r="AG217" s="126"/>
      <c r="AH217" s="126"/>
      <c r="AI217" s="126"/>
      <c r="AJ217" s="126"/>
      <c r="AK217" s="126"/>
      <c r="AL217" s="126"/>
      <c r="AM217" s="126"/>
      <c r="AN217" s="126"/>
      <c r="AO217" s="126"/>
      <c r="AP217" s="126"/>
      <c r="AQ217" s="126"/>
      <c r="AR217" s="126"/>
      <c r="AS217" s="126"/>
      <c r="AT217" s="126"/>
      <c r="AU217" s="126"/>
      <c r="AV217" s="126"/>
      <c r="AW217" s="126"/>
      <c r="AX217" s="126"/>
      <c r="AY217" s="126"/>
      <c r="AZ217" s="126"/>
      <c r="BA217" s="126"/>
      <c r="BB217" s="126"/>
      <c r="BC217" s="126"/>
      <c r="BD217" s="126"/>
      <c r="BE217" s="126"/>
      <c r="BF217" s="126"/>
      <c r="BG217" s="126"/>
      <c r="BH217" s="126"/>
      <c r="BI217" s="126"/>
      <c r="BJ217" s="126"/>
      <c r="BK217" s="126"/>
      <c r="BL217" s="126"/>
      <c r="BM217" s="126"/>
      <c r="BN217" s="126"/>
      <c r="BO217" s="126"/>
      <c r="BP217" s="126"/>
      <c r="BQ217" s="126"/>
      <c r="BR217" s="126"/>
      <c r="BS217" s="126"/>
      <c r="BT217" s="126"/>
      <c r="BU217" s="126"/>
      <c r="BV217" s="126"/>
      <c r="BW217" s="126"/>
      <c r="BX217" s="126"/>
      <c r="BY217" s="126"/>
      <c r="BZ217" s="126"/>
      <c r="CA217" s="126"/>
      <c r="CB217" s="126"/>
      <c r="CC217" s="126"/>
      <c r="CD217" s="126"/>
      <c r="CE217" s="126"/>
      <c r="CF217" s="126"/>
      <c r="CG217" s="126"/>
      <c r="CH217" s="126"/>
      <c r="CI217" s="126"/>
      <c r="CJ217" s="126"/>
      <c r="CK217" s="126"/>
      <c r="CL217" s="126"/>
      <c r="CM217" s="126"/>
      <c r="CN217" s="126"/>
      <c r="CO217" s="126"/>
      <c r="CP217" s="126"/>
      <c r="CQ217" s="126"/>
      <c r="CR217" s="126"/>
      <c r="CS217" s="126"/>
      <c r="CT217" s="126"/>
      <c r="CU217" s="126"/>
    </row>
    <row r="218" spans="1:99" x14ac:dyDescent="0.3">
      <c r="A218" s="103">
        <v>629</v>
      </c>
      <c r="B218" s="373" t="s">
        <v>471</v>
      </c>
      <c r="C218" s="126"/>
      <c r="D218" s="126">
        <v>0</v>
      </c>
      <c r="E218" s="126">
        <v>0</v>
      </c>
      <c r="F218" s="126">
        <v>172954</v>
      </c>
      <c r="G218" s="126">
        <v>0</v>
      </c>
      <c r="H218" s="126">
        <v>0</v>
      </c>
      <c r="I218" s="126">
        <v>0</v>
      </c>
      <c r="J218" s="126">
        <v>0</v>
      </c>
      <c r="K218" s="126">
        <v>0</v>
      </c>
      <c r="L218" s="126">
        <v>0</v>
      </c>
      <c r="M218" s="126">
        <v>0</v>
      </c>
      <c r="N218" s="126">
        <v>0</v>
      </c>
      <c r="O218" s="126">
        <v>0</v>
      </c>
      <c r="P218" s="126">
        <v>0</v>
      </c>
      <c r="Q218" s="126">
        <v>0</v>
      </c>
      <c r="R218" s="126">
        <v>0</v>
      </c>
      <c r="S218" s="126"/>
      <c r="T218" s="126"/>
      <c r="U218" s="126"/>
      <c r="V218" s="126"/>
      <c r="W218" s="126"/>
      <c r="X218" s="126"/>
      <c r="Y218" s="126"/>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6"/>
      <c r="BE218" s="126"/>
      <c r="BF218" s="126"/>
      <c r="BG218" s="126"/>
      <c r="BH218" s="126"/>
      <c r="BI218" s="126"/>
      <c r="BJ218" s="126"/>
      <c r="BK218" s="126"/>
      <c r="BL218" s="126"/>
      <c r="BM218" s="126"/>
      <c r="BN218" s="126"/>
      <c r="BO218" s="126"/>
      <c r="BP218" s="126"/>
      <c r="BQ218" s="126"/>
      <c r="BR218" s="126"/>
      <c r="BS218" s="126"/>
      <c r="BT218" s="126"/>
      <c r="BU218" s="126"/>
      <c r="BV218" s="126"/>
      <c r="BW218" s="126"/>
      <c r="BX218" s="126"/>
      <c r="BY218" s="126"/>
      <c r="BZ218" s="126"/>
      <c r="CA218" s="126"/>
      <c r="CB218" s="126"/>
      <c r="CC218" s="126"/>
      <c r="CD218" s="126"/>
      <c r="CE218" s="126"/>
      <c r="CF218" s="126"/>
      <c r="CG218" s="126"/>
      <c r="CH218" s="126"/>
      <c r="CI218" s="126"/>
      <c r="CJ218" s="126"/>
      <c r="CK218" s="126"/>
      <c r="CL218" s="126"/>
      <c r="CM218" s="126"/>
      <c r="CN218" s="126"/>
      <c r="CO218" s="126"/>
      <c r="CP218" s="126"/>
      <c r="CQ218" s="126"/>
      <c r="CR218" s="126"/>
      <c r="CS218" s="126"/>
      <c r="CT218" s="126"/>
      <c r="CU218" s="126"/>
    </row>
    <row r="219" spans="1:99" x14ac:dyDescent="0.3">
      <c r="A219" s="103">
        <v>630</v>
      </c>
      <c r="B219" s="373" t="s">
        <v>472</v>
      </c>
      <c r="C219" s="126"/>
      <c r="D219" s="126">
        <v>0</v>
      </c>
      <c r="E219" s="126">
        <v>0</v>
      </c>
      <c r="F219" s="126">
        <v>0</v>
      </c>
      <c r="G219" s="126">
        <v>0</v>
      </c>
      <c r="H219" s="126">
        <v>0</v>
      </c>
      <c r="I219" s="126">
        <v>0</v>
      </c>
      <c r="J219" s="126">
        <v>0</v>
      </c>
      <c r="K219" s="126">
        <v>0</v>
      </c>
      <c r="L219" s="126">
        <v>0</v>
      </c>
      <c r="M219" s="126">
        <v>0</v>
      </c>
      <c r="N219" s="126">
        <v>0</v>
      </c>
      <c r="O219" s="126">
        <v>0</v>
      </c>
      <c r="P219" s="126">
        <v>0</v>
      </c>
      <c r="Q219" s="126">
        <v>0</v>
      </c>
      <c r="R219" s="126">
        <v>0</v>
      </c>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126"/>
      <c r="BC219" s="126"/>
      <c r="BD219" s="126"/>
      <c r="BE219" s="126"/>
      <c r="BF219" s="126"/>
      <c r="BG219" s="126"/>
      <c r="BH219" s="126"/>
      <c r="BI219" s="126"/>
      <c r="BJ219" s="126"/>
      <c r="BK219" s="126"/>
      <c r="BL219" s="126"/>
      <c r="BM219" s="126"/>
      <c r="BN219" s="126"/>
      <c r="BO219" s="126"/>
      <c r="BP219" s="126"/>
      <c r="BQ219" s="126"/>
      <c r="BR219" s="126"/>
      <c r="BS219" s="126"/>
      <c r="BT219" s="126"/>
      <c r="BU219" s="126"/>
      <c r="BV219" s="126"/>
      <c r="BW219" s="126"/>
      <c r="BX219" s="126"/>
      <c r="BY219" s="126"/>
      <c r="BZ219" s="126"/>
      <c r="CA219" s="126"/>
      <c r="CB219" s="126"/>
      <c r="CC219" s="126"/>
      <c r="CD219" s="126"/>
      <c r="CE219" s="126"/>
      <c r="CF219" s="126"/>
      <c r="CG219" s="126"/>
      <c r="CH219" s="126"/>
      <c r="CI219" s="126"/>
      <c r="CJ219" s="126"/>
      <c r="CK219" s="126"/>
      <c r="CL219" s="126"/>
      <c r="CM219" s="126"/>
      <c r="CN219" s="126"/>
      <c r="CO219" s="126"/>
      <c r="CP219" s="126"/>
      <c r="CQ219" s="126"/>
      <c r="CR219" s="126"/>
      <c r="CS219" s="126"/>
      <c r="CT219" s="126"/>
      <c r="CU219" s="126"/>
    </row>
    <row r="220" spans="1:99" x14ac:dyDescent="0.3">
      <c r="A220" s="103">
        <v>631</v>
      </c>
      <c r="B220" s="373" t="s">
        <v>473</v>
      </c>
      <c r="C220" s="126"/>
      <c r="D220" s="126">
        <v>0</v>
      </c>
      <c r="E220" s="126">
        <v>0</v>
      </c>
      <c r="F220" s="126">
        <v>0</v>
      </c>
      <c r="G220" s="126">
        <v>0</v>
      </c>
      <c r="H220" s="126">
        <v>0</v>
      </c>
      <c r="I220" s="126">
        <v>0</v>
      </c>
      <c r="J220" s="126">
        <v>0</v>
      </c>
      <c r="K220" s="126">
        <v>0</v>
      </c>
      <c r="L220" s="126">
        <v>0</v>
      </c>
      <c r="M220" s="126">
        <v>0</v>
      </c>
      <c r="N220" s="126">
        <v>0</v>
      </c>
      <c r="O220" s="126">
        <v>0</v>
      </c>
      <c r="P220" s="126">
        <v>0</v>
      </c>
      <c r="Q220" s="126">
        <v>0</v>
      </c>
      <c r="R220" s="126">
        <v>0</v>
      </c>
      <c r="S220" s="126"/>
      <c r="T220" s="126"/>
      <c r="U220" s="126"/>
      <c r="V220" s="126"/>
      <c r="W220" s="126"/>
      <c r="X220" s="126"/>
      <c r="Y220" s="126"/>
      <c r="Z220" s="126"/>
      <c r="AA220" s="126"/>
      <c r="AB220" s="126"/>
      <c r="AC220" s="126"/>
      <c r="AD220" s="126"/>
      <c r="AE220" s="126"/>
      <c r="AF220" s="126"/>
      <c r="AG220" s="126"/>
      <c r="AH220" s="126"/>
      <c r="AI220" s="126"/>
      <c r="AJ220" s="126"/>
      <c r="AK220" s="126"/>
      <c r="AL220" s="126"/>
      <c r="AM220" s="126"/>
      <c r="AN220" s="126"/>
      <c r="AO220" s="126"/>
      <c r="AP220" s="126"/>
      <c r="AQ220" s="126"/>
      <c r="AR220" s="126"/>
      <c r="AS220" s="126"/>
      <c r="AT220" s="126"/>
      <c r="AU220" s="126"/>
      <c r="AV220" s="126"/>
      <c r="AW220" s="126"/>
      <c r="AX220" s="126"/>
      <c r="AY220" s="126"/>
      <c r="AZ220" s="126"/>
      <c r="BA220" s="126"/>
      <c r="BB220" s="126"/>
      <c r="BC220" s="126"/>
      <c r="BD220" s="126"/>
      <c r="BE220" s="126"/>
      <c r="BF220" s="126"/>
      <c r="BG220" s="126"/>
      <c r="BH220" s="126"/>
      <c r="BI220" s="126"/>
      <c r="BJ220" s="126"/>
      <c r="BK220" s="126"/>
      <c r="BL220" s="126"/>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row>
    <row r="221" spans="1:99" x14ac:dyDescent="0.3">
      <c r="A221" s="103">
        <v>632</v>
      </c>
      <c r="B221" s="373" t="s">
        <v>474</v>
      </c>
      <c r="C221" s="126"/>
      <c r="D221" s="126">
        <v>0</v>
      </c>
      <c r="E221" s="126">
        <v>0</v>
      </c>
      <c r="F221" s="126">
        <v>0</v>
      </c>
      <c r="G221" s="126">
        <v>0</v>
      </c>
      <c r="H221" s="126">
        <v>0</v>
      </c>
      <c r="I221" s="126">
        <v>0</v>
      </c>
      <c r="J221" s="126">
        <v>0</v>
      </c>
      <c r="K221" s="126">
        <v>0</v>
      </c>
      <c r="L221" s="126">
        <v>0</v>
      </c>
      <c r="M221" s="126">
        <v>0</v>
      </c>
      <c r="N221" s="126">
        <v>0</v>
      </c>
      <c r="O221" s="126">
        <v>0</v>
      </c>
      <c r="P221" s="126">
        <v>0</v>
      </c>
      <c r="Q221" s="126">
        <v>0</v>
      </c>
      <c r="R221" s="126">
        <v>0</v>
      </c>
      <c r="S221" s="126"/>
      <c r="T221" s="126"/>
      <c r="U221" s="126"/>
      <c r="V221" s="126"/>
      <c r="W221" s="126"/>
      <c r="X221" s="126"/>
      <c r="Y221" s="126"/>
      <c r="Z221" s="126"/>
      <c r="AA221" s="126"/>
      <c r="AB221" s="126"/>
      <c r="AC221" s="126"/>
      <c r="AD221" s="126"/>
      <c r="AE221" s="126"/>
      <c r="AF221" s="126"/>
      <c r="AG221" s="126"/>
      <c r="AH221" s="126"/>
      <c r="AI221" s="126"/>
      <c r="AJ221" s="126"/>
      <c r="AK221" s="126"/>
      <c r="AL221" s="126"/>
      <c r="AM221" s="126"/>
      <c r="AN221" s="126"/>
      <c r="AO221" s="126"/>
      <c r="AP221" s="126"/>
      <c r="AQ221" s="126"/>
      <c r="AR221" s="126"/>
      <c r="AS221" s="126"/>
      <c r="AT221" s="126"/>
      <c r="AU221" s="126"/>
      <c r="AV221" s="126"/>
      <c r="AW221" s="126"/>
      <c r="AX221" s="126"/>
      <c r="AY221" s="126"/>
      <c r="AZ221" s="126"/>
      <c r="BA221" s="126"/>
      <c r="BB221" s="126"/>
      <c r="BC221" s="126"/>
      <c r="BD221" s="126"/>
      <c r="BE221" s="126"/>
      <c r="BF221" s="126"/>
      <c r="BG221" s="126"/>
      <c r="BH221" s="126"/>
      <c r="BI221" s="126"/>
      <c r="BJ221" s="126"/>
      <c r="BK221" s="126"/>
      <c r="BL221" s="126"/>
      <c r="BM221" s="126"/>
      <c r="BN221" s="126"/>
      <c r="BO221" s="126"/>
      <c r="BP221" s="126"/>
      <c r="BQ221" s="126"/>
      <c r="BR221" s="126"/>
      <c r="BS221" s="126"/>
      <c r="BT221" s="126"/>
      <c r="BU221" s="126"/>
      <c r="BV221" s="126"/>
      <c r="BW221" s="126"/>
      <c r="BX221" s="126"/>
      <c r="BY221" s="126"/>
      <c r="BZ221" s="126"/>
      <c r="CA221" s="126"/>
      <c r="CB221" s="126"/>
      <c r="CC221" s="126"/>
      <c r="CD221" s="126"/>
      <c r="CE221" s="126"/>
      <c r="CF221" s="126"/>
      <c r="CG221" s="126"/>
      <c r="CH221" s="126"/>
      <c r="CI221" s="126"/>
      <c r="CJ221" s="126"/>
      <c r="CK221" s="126"/>
      <c r="CL221" s="126"/>
      <c r="CM221" s="126"/>
      <c r="CN221" s="126"/>
      <c r="CO221" s="126"/>
      <c r="CP221" s="126"/>
      <c r="CQ221" s="126"/>
      <c r="CR221" s="126"/>
      <c r="CS221" s="126"/>
      <c r="CT221" s="126"/>
      <c r="CU221" s="126"/>
    </row>
    <row r="222" spans="1:99" x14ac:dyDescent="0.3">
      <c r="A222" s="103">
        <v>633</v>
      </c>
      <c r="B222" s="373" t="s">
        <v>241</v>
      </c>
      <c r="C222" s="126"/>
      <c r="D222" s="126">
        <v>0</v>
      </c>
      <c r="E222" s="126">
        <v>0</v>
      </c>
      <c r="F222" s="126">
        <v>0</v>
      </c>
      <c r="G222" s="126">
        <v>0</v>
      </c>
      <c r="H222" s="126">
        <v>0</v>
      </c>
      <c r="I222" s="126">
        <v>0</v>
      </c>
      <c r="J222" s="126">
        <v>0</v>
      </c>
      <c r="K222" s="126">
        <v>0</v>
      </c>
      <c r="L222" s="126">
        <v>0</v>
      </c>
      <c r="M222" s="126">
        <v>0</v>
      </c>
      <c r="N222" s="126">
        <v>0</v>
      </c>
      <c r="O222" s="126">
        <v>0</v>
      </c>
      <c r="P222" s="126">
        <v>0</v>
      </c>
      <c r="Q222" s="126">
        <v>0</v>
      </c>
      <c r="R222" s="126">
        <v>0</v>
      </c>
      <c r="S222" s="126"/>
      <c r="T222" s="126"/>
      <c r="U222" s="126"/>
      <c r="V222" s="126"/>
      <c r="W222" s="126"/>
      <c r="X222" s="126"/>
      <c r="Y222" s="126"/>
      <c r="Z222" s="126"/>
      <c r="AA222" s="126"/>
      <c r="AB222" s="126"/>
      <c r="AC222" s="126"/>
      <c r="AD222" s="126"/>
      <c r="AE222" s="126"/>
      <c r="AF222" s="126"/>
      <c r="AG222" s="126"/>
      <c r="AH222" s="126"/>
      <c r="AI222" s="126"/>
      <c r="AJ222" s="126"/>
      <c r="AK222" s="126"/>
      <c r="AL222" s="126"/>
      <c r="AM222" s="126"/>
      <c r="AN222" s="126"/>
      <c r="AO222" s="126"/>
      <c r="AP222" s="126"/>
      <c r="AQ222" s="126"/>
      <c r="AR222" s="126"/>
      <c r="AS222" s="126"/>
      <c r="AT222" s="126"/>
      <c r="AU222" s="126"/>
      <c r="AV222" s="126"/>
      <c r="AW222" s="126"/>
      <c r="AX222" s="126"/>
      <c r="AY222" s="126"/>
      <c r="AZ222" s="126"/>
      <c r="BA222" s="126"/>
      <c r="BB222" s="126"/>
      <c r="BC222" s="126"/>
      <c r="BD222" s="126"/>
      <c r="BE222" s="126"/>
      <c r="BF222" s="126"/>
      <c r="BG222" s="126"/>
      <c r="BH222" s="126"/>
      <c r="BI222" s="126"/>
      <c r="BJ222" s="126"/>
      <c r="BK222" s="126"/>
      <c r="BL222" s="126"/>
      <c r="BM222" s="126"/>
      <c r="BN222" s="126"/>
      <c r="BO222" s="126"/>
      <c r="BP222" s="126"/>
      <c r="BQ222" s="126"/>
      <c r="BR222" s="126"/>
      <c r="BS222" s="126"/>
      <c r="BT222" s="126"/>
      <c r="BU222" s="126"/>
      <c r="BV222" s="126"/>
      <c r="BW222" s="126"/>
      <c r="BX222" s="126"/>
      <c r="BY222" s="126"/>
      <c r="BZ222" s="126"/>
      <c r="CA222" s="126"/>
      <c r="CB222" s="126"/>
      <c r="CC222" s="126"/>
      <c r="CD222" s="126"/>
      <c r="CE222" s="126"/>
      <c r="CF222" s="126"/>
      <c r="CG222" s="126"/>
      <c r="CH222" s="126"/>
      <c r="CI222" s="126"/>
      <c r="CJ222" s="126"/>
      <c r="CK222" s="126"/>
      <c r="CL222" s="126"/>
      <c r="CM222" s="126"/>
      <c r="CN222" s="126"/>
      <c r="CO222" s="126"/>
      <c r="CP222" s="126"/>
      <c r="CQ222" s="126"/>
      <c r="CR222" s="126"/>
      <c r="CS222" s="126"/>
      <c r="CT222" s="126"/>
      <c r="CU222" s="126"/>
    </row>
    <row r="223" spans="1:99" x14ac:dyDescent="0.3">
      <c r="A223" s="103">
        <v>634</v>
      </c>
      <c r="B223" s="373" t="s">
        <v>242</v>
      </c>
      <c r="C223" s="126"/>
      <c r="D223" s="126">
        <v>0</v>
      </c>
      <c r="E223" s="126">
        <v>0</v>
      </c>
      <c r="F223" s="126">
        <v>0</v>
      </c>
      <c r="G223" s="126">
        <v>0</v>
      </c>
      <c r="H223" s="126">
        <v>0</v>
      </c>
      <c r="I223" s="126">
        <v>0</v>
      </c>
      <c r="J223" s="126">
        <v>0</v>
      </c>
      <c r="K223" s="126">
        <v>0</v>
      </c>
      <c r="L223" s="126">
        <v>0</v>
      </c>
      <c r="M223" s="126">
        <v>0</v>
      </c>
      <c r="N223" s="126">
        <v>0</v>
      </c>
      <c r="O223" s="126">
        <v>0</v>
      </c>
      <c r="P223" s="126">
        <v>0</v>
      </c>
      <c r="Q223" s="126">
        <v>0</v>
      </c>
      <c r="R223" s="126">
        <v>0</v>
      </c>
      <c r="S223" s="126"/>
      <c r="T223" s="126"/>
      <c r="U223" s="126"/>
      <c r="V223" s="126"/>
      <c r="W223" s="126"/>
      <c r="X223" s="126"/>
      <c r="Y223" s="126"/>
      <c r="Z223" s="126"/>
      <c r="AA223" s="126"/>
      <c r="AB223" s="126"/>
      <c r="AC223" s="126"/>
      <c r="AD223" s="126"/>
      <c r="AE223" s="126"/>
      <c r="AF223" s="126"/>
      <c r="AG223" s="126"/>
      <c r="AH223" s="126"/>
      <c r="AI223" s="126"/>
      <c r="AJ223" s="126"/>
      <c r="AK223" s="126"/>
      <c r="AL223" s="126"/>
      <c r="AM223" s="126"/>
      <c r="AN223" s="126"/>
      <c r="AO223" s="126"/>
      <c r="AP223" s="126"/>
      <c r="AQ223" s="126"/>
      <c r="AR223" s="126"/>
      <c r="AS223" s="126"/>
      <c r="AT223" s="126"/>
      <c r="AU223" s="126"/>
      <c r="AV223" s="126"/>
      <c r="AW223" s="126"/>
      <c r="AX223" s="126"/>
      <c r="AY223" s="126"/>
      <c r="AZ223" s="126"/>
      <c r="BA223" s="126"/>
      <c r="BB223" s="126"/>
      <c r="BC223" s="126"/>
      <c r="BD223" s="126"/>
      <c r="BE223" s="126"/>
      <c r="BF223" s="126"/>
      <c r="BG223" s="126"/>
      <c r="BH223" s="126"/>
      <c r="BI223" s="126"/>
      <c r="BJ223" s="126"/>
      <c r="BK223" s="126"/>
      <c r="BL223" s="126"/>
      <c r="BM223" s="126"/>
      <c r="BN223" s="126"/>
      <c r="BO223" s="126"/>
      <c r="BP223" s="126"/>
      <c r="BQ223" s="126"/>
      <c r="BR223" s="126"/>
      <c r="BS223" s="126"/>
      <c r="BT223" s="126"/>
      <c r="BU223" s="126"/>
      <c r="BV223" s="126"/>
      <c r="BW223" s="126"/>
      <c r="BX223" s="126"/>
      <c r="BY223" s="126"/>
      <c r="BZ223" s="126"/>
      <c r="CA223" s="126"/>
      <c r="CB223" s="126"/>
      <c r="CC223" s="126"/>
      <c r="CD223" s="126"/>
      <c r="CE223" s="126"/>
      <c r="CF223" s="126"/>
      <c r="CG223" s="126"/>
      <c r="CH223" s="126"/>
      <c r="CI223" s="126"/>
      <c r="CJ223" s="126"/>
      <c r="CK223" s="126"/>
      <c r="CL223" s="126"/>
      <c r="CM223" s="126"/>
      <c r="CN223" s="126"/>
      <c r="CO223" s="126"/>
      <c r="CP223" s="126"/>
      <c r="CQ223" s="126"/>
      <c r="CR223" s="126"/>
      <c r="CS223" s="126"/>
      <c r="CT223" s="126"/>
      <c r="CU223" s="126"/>
    </row>
    <row r="224" spans="1:99" x14ac:dyDescent="0.3">
      <c r="A224" s="103">
        <v>635</v>
      </c>
      <c r="B224" s="373" t="s">
        <v>243</v>
      </c>
      <c r="C224" s="126"/>
      <c r="D224" s="126">
        <v>0</v>
      </c>
      <c r="E224" s="126">
        <v>0</v>
      </c>
      <c r="F224" s="126">
        <v>0</v>
      </c>
      <c r="G224" s="126">
        <v>0</v>
      </c>
      <c r="H224" s="126">
        <v>0</v>
      </c>
      <c r="I224" s="126">
        <v>0</v>
      </c>
      <c r="J224" s="126">
        <v>0</v>
      </c>
      <c r="K224" s="126">
        <v>0</v>
      </c>
      <c r="L224" s="126">
        <v>0</v>
      </c>
      <c r="M224" s="126">
        <v>0</v>
      </c>
      <c r="N224" s="126">
        <v>0</v>
      </c>
      <c r="O224" s="126">
        <v>0</v>
      </c>
      <c r="P224" s="126">
        <v>0</v>
      </c>
      <c r="Q224" s="126">
        <v>0</v>
      </c>
      <c r="R224" s="126">
        <v>0</v>
      </c>
      <c r="S224" s="126"/>
      <c r="T224" s="126"/>
      <c r="U224" s="126"/>
      <c r="V224" s="126"/>
      <c r="W224" s="126"/>
      <c r="X224" s="126"/>
      <c r="Y224" s="126"/>
      <c r="Z224" s="126"/>
      <c r="AA224" s="126"/>
      <c r="AB224" s="126"/>
      <c r="AC224" s="126"/>
      <c r="AD224" s="126"/>
      <c r="AE224" s="126"/>
      <c r="AF224" s="126"/>
      <c r="AG224" s="126"/>
      <c r="AH224" s="126"/>
      <c r="AI224" s="126"/>
      <c r="AJ224" s="126"/>
      <c r="AK224" s="126"/>
      <c r="AL224" s="126"/>
      <c r="AM224" s="126"/>
      <c r="AN224" s="126"/>
      <c r="AO224" s="126"/>
      <c r="AP224" s="126"/>
      <c r="AQ224" s="126"/>
      <c r="AR224" s="126"/>
      <c r="AS224" s="126"/>
      <c r="AT224" s="126"/>
      <c r="AU224" s="126"/>
      <c r="AV224" s="126"/>
      <c r="AW224" s="126"/>
      <c r="AX224" s="126"/>
      <c r="AY224" s="126"/>
      <c r="AZ224" s="126"/>
      <c r="BA224" s="126"/>
      <c r="BB224" s="126"/>
      <c r="BC224" s="126"/>
      <c r="BD224" s="126"/>
      <c r="BE224" s="126"/>
      <c r="BF224" s="126"/>
      <c r="BG224" s="126"/>
      <c r="BH224" s="126"/>
      <c r="BI224" s="126"/>
      <c r="BJ224" s="126"/>
      <c r="BK224" s="126"/>
      <c r="BL224" s="126"/>
      <c r="BM224" s="126"/>
      <c r="BN224" s="126"/>
      <c r="BO224" s="126"/>
      <c r="BP224" s="126"/>
      <c r="BQ224" s="126"/>
      <c r="BR224" s="126"/>
      <c r="BS224" s="126"/>
      <c r="BT224" s="126"/>
      <c r="BU224" s="126"/>
      <c r="BV224" s="126"/>
      <c r="BW224" s="126"/>
      <c r="BX224" s="126"/>
      <c r="BY224" s="126"/>
      <c r="BZ224" s="126"/>
      <c r="CA224" s="126"/>
      <c r="CB224" s="126"/>
      <c r="CC224" s="126"/>
      <c r="CD224" s="126"/>
      <c r="CE224" s="126"/>
      <c r="CF224" s="126"/>
      <c r="CG224" s="126"/>
      <c r="CH224" s="126"/>
      <c r="CI224" s="126"/>
      <c r="CJ224" s="126"/>
      <c r="CK224" s="126"/>
      <c r="CL224" s="126"/>
      <c r="CM224" s="126"/>
      <c r="CN224" s="126"/>
      <c r="CO224" s="126"/>
      <c r="CP224" s="126"/>
      <c r="CQ224" s="126"/>
      <c r="CR224" s="126"/>
      <c r="CS224" s="126"/>
      <c r="CT224" s="126"/>
      <c r="CU224" s="126"/>
    </row>
    <row r="225" spans="1:99" ht="43.2" x14ac:dyDescent="0.3">
      <c r="A225" s="103">
        <v>636</v>
      </c>
      <c r="B225" s="373" t="s">
        <v>475</v>
      </c>
      <c r="C225" s="126"/>
      <c r="D225" s="126">
        <v>0</v>
      </c>
      <c r="E225" s="126">
        <v>0</v>
      </c>
      <c r="F225" s="126">
        <v>0</v>
      </c>
      <c r="G225" s="126">
        <v>0</v>
      </c>
      <c r="H225" s="126">
        <v>0</v>
      </c>
      <c r="I225" s="126">
        <v>0</v>
      </c>
      <c r="J225" s="126">
        <v>0</v>
      </c>
      <c r="K225" s="126">
        <v>0</v>
      </c>
      <c r="L225" s="126">
        <v>0</v>
      </c>
      <c r="M225" s="126">
        <v>0</v>
      </c>
      <c r="N225" s="126">
        <v>0</v>
      </c>
      <c r="O225" s="126">
        <v>0</v>
      </c>
      <c r="P225" s="126">
        <v>0</v>
      </c>
      <c r="Q225" s="126">
        <v>0</v>
      </c>
      <c r="R225" s="126">
        <v>0</v>
      </c>
      <c r="S225" s="126"/>
      <c r="T225" s="126"/>
      <c r="U225" s="126"/>
      <c r="V225" s="126"/>
      <c r="W225" s="126"/>
      <c r="X225" s="126"/>
      <c r="Y225" s="126"/>
      <c r="Z225" s="126"/>
      <c r="AA225" s="126"/>
      <c r="AB225" s="126"/>
      <c r="AC225" s="126"/>
      <c r="AD225" s="126"/>
      <c r="AE225" s="126"/>
      <c r="AF225" s="126"/>
      <c r="AG225" s="126"/>
      <c r="AH225" s="126"/>
      <c r="AI225" s="126"/>
      <c r="AJ225" s="126"/>
      <c r="AK225" s="126"/>
      <c r="AL225" s="126"/>
      <c r="AM225" s="126"/>
      <c r="AN225" s="126"/>
      <c r="AO225" s="126"/>
      <c r="AP225" s="126"/>
      <c r="AQ225" s="126"/>
      <c r="AR225" s="126"/>
      <c r="AS225" s="126"/>
      <c r="AT225" s="126"/>
      <c r="AU225" s="126"/>
      <c r="AV225" s="126"/>
      <c r="AW225" s="126"/>
      <c r="AX225" s="126"/>
      <c r="AY225" s="126"/>
      <c r="AZ225" s="126"/>
      <c r="BA225" s="126"/>
      <c r="BB225" s="126"/>
      <c r="BC225" s="126"/>
      <c r="BD225" s="126"/>
      <c r="BE225" s="126"/>
      <c r="BF225" s="126"/>
      <c r="BG225" s="126"/>
      <c r="BH225" s="126"/>
      <c r="BI225" s="126"/>
      <c r="BJ225" s="126"/>
      <c r="BK225" s="126"/>
      <c r="BL225" s="126"/>
      <c r="BM225" s="126"/>
      <c r="BN225" s="126"/>
      <c r="BO225" s="126"/>
      <c r="BP225" s="126"/>
      <c r="BQ225" s="126"/>
      <c r="BR225" s="126"/>
      <c r="BS225" s="126"/>
      <c r="BT225" s="126"/>
      <c r="BU225" s="126"/>
      <c r="BV225" s="126"/>
      <c r="BW225" s="126"/>
      <c r="BX225" s="126"/>
      <c r="BY225" s="126"/>
      <c r="BZ225" s="126"/>
      <c r="CA225" s="126"/>
      <c r="CB225" s="126"/>
      <c r="CC225" s="126"/>
      <c r="CD225" s="126"/>
      <c r="CE225" s="126"/>
      <c r="CF225" s="126"/>
      <c r="CG225" s="126"/>
      <c r="CH225" s="126"/>
      <c r="CI225" s="126"/>
      <c r="CJ225" s="126"/>
      <c r="CK225" s="126"/>
      <c r="CL225" s="126"/>
      <c r="CM225" s="126"/>
      <c r="CN225" s="126"/>
      <c r="CO225" s="126"/>
      <c r="CP225" s="126"/>
      <c r="CQ225" s="126"/>
      <c r="CR225" s="126"/>
      <c r="CS225" s="126"/>
      <c r="CT225" s="126"/>
      <c r="CU225" s="126"/>
    </row>
    <row r="226" spans="1:99" ht="43.2" x14ac:dyDescent="0.3">
      <c r="A226" s="103">
        <v>637</v>
      </c>
      <c r="B226" s="373" t="s">
        <v>476</v>
      </c>
      <c r="C226" s="126"/>
      <c r="D226" s="126">
        <v>0</v>
      </c>
      <c r="E226" s="126">
        <v>0</v>
      </c>
      <c r="F226" s="126">
        <v>0</v>
      </c>
      <c r="G226" s="126">
        <v>0</v>
      </c>
      <c r="H226" s="126">
        <v>0</v>
      </c>
      <c r="I226" s="126">
        <v>0</v>
      </c>
      <c r="J226" s="126">
        <v>0</v>
      </c>
      <c r="K226" s="126">
        <v>0</v>
      </c>
      <c r="L226" s="126">
        <v>0</v>
      </c>
      <c r="M226" s="126">
        <v>0</v>
      </c>
      <c r="N226" s="126">
        <v>0</v>
      </c>
      <c r="O226" s="126">
        <v>0</v>
      </c>
      <c r="P226" s="126">
        <v>0</v>
      </c>
      <c r="Q226" s="126">
        <v>0</v>
      </c>
      <c r="R226" s="126">
        <v>0</v>
      </c>
      <c r="S226" s="126"/>
      <c r="T226" s="126"/>
      <c r="U226" s="126"/>
      <c r="V226" s="126"/>
      <c r="W226" s="126"/>
      <c r="X226" s="126"/>
      <c r="Y226" s="126"/>
      <c r="Z226" s="126"/>
      <c r="AA226" s="126"/>
      <c r="AB226" s="126"/>
      <c r="AC226" s="126"/>
      <c r="AD226" s="126"/>
      <c r="AE226" s="126"/>
      <c r="AF226" s="126"/>
      <c r="AG226" s="126"/>
      <c r="AH226" s="126"/>
      <c r="AI226" s="126"/>
      <c r="AJ226" s="126"/>
      <c r="AK226" s="126"/>
      <c r="AL226" s="126"/>
      <c r="AM226" s="126"/>
      <c r="AN226" s="126"/>
      <c r="AO226" s="126"/>
      <c r="AP226" s="126"/>
      <c r="AQ226" s="126"/>
      <c r="AR226" s="126"/>
      <c r="AS226" s="126"/>
      <c r="AT226" s="126"/>
      <c r="AU226" s="126"/>
      <c r="AV226" s="126"/>
      <c r="AW226" s="126"/>
      <c r="AX226" s="126"/>
      <c r="AY226" s="126"/>
      <c r="AZ226" s="126"/>
      <c r="BA226" s="126"/>
      <c r="BB226" s="126"/>
      <c r="BC226" s="126"/>
      <c r="BD226" s="126"/>
      <c r="BE226" s="126"/>
      <c r="BF226" s="126"/>
      <c r="BG226" s="126"/>
      <c r="BH226" s="126"/>
      <c r="BI226" s="126"/>
      <c r="BJ226" s="126"/>
      <c r="BK226" s="126"/>
      <c r="BL226" s="126"/>
      <c r="BM226" s="126"/>
      <c r="BN226" s="126"/>
      <c r="BO226" s="126"/>
      <c r="BP226" s="126"/>
      <c r="BQ226" s="126"/>
      <c r="BR226" s="126"/>
      <c r="BS226" s="126"/>
      <c r="BT226" s="126"/>
      <c r="BU226" s="126"/>
      <c r="BV226" s="126"/>
      <c r="BW226" s="126"/>
      <c r="BX226" s="126"/>
      <c r="BY226" s="126"/>
      <c r="BZ226" s="126"/>
      <c r="CA226" s="126"/>
      <c r="CB226" s="126"/>
      <c r="CC226" s="126"/>
      <c r="CD226" s="126"/>
      <c r="CE226" s="126"/>
      <c r="CF226" s="126"/>
      <c r="CG226" s="126"/>
      <c r="CH226" s="126"/>
      <c r="CI226" s="126"/>
      <c r="CJ226" s="126"/>
      <c r="CK226" s="126"/>
      <c r="CL226" s="126"/>
      <c r="CM226" s="126"/>
      <c r="CN226" s="126"/>
      <c r="CO226" s="126"/>
      <c r="CP226" s="126"/>
      <c r="CQ226" s="126"/>
      <c r="CR226" s="126"/>
      <c r="CS226" s="126"/>
      <c r="CT226" s="126"/>
      <c r="CU226" s="126"/>
    </row>
    <row r="227" spans="1:99" ht="43.2" x14ac:dyDescent="0.3">
      <c r="A227" s="103">
        <v>638</v>
      </c>
      <c r="B227" s="373" t="s">
        <v>477</v>
      </c>
      <c r="C227" s="126"/>
      <c r="D227" s="126">
        <v>0</v>
      </c>
      <c r="E227" s="126">
        <v>0</v>
      </c>
      <c r="F227" s="126">
        <v>0</v>
      </c>
      <c r="G227" s="126">
        <v>0</v>
      </c>
      <c r="H227" s="126">
        <v>0</v>
      </c>
      <c r="I227" s="126">
        <v>0</v>
      </c>
      <c r="J227" s="126">
        <v>0</v>
      </c>
      <c r="K227" s="126">
        <v>0</v>
      </c>
      <c r="L227" s="126">
        <v>0</v>
      </c>
      <c r="M227" s="126">
        <v>0</v>
      </c>
      <c r="N227" s="126">
        <v>0</v>
      </c>
      <c r="O227" s="126">
        <v>0</v>
      </c>
      <c r="P227" s="126">
        <v>0</v>
      </c>
      <c r="Q227" s="126">
        <v>0</v>
      </c>
      <c r="R227" s="126">
        <v>0</v>
      </c>
      <c r="S227" s="126"/>
      <c r="T227" s="126"/>
      <c r="U227" s="126"/>
      <c r="V227" s="126"/>
      <c r="W227" s="126"/>
      <c r="X227" s="126"/>
      <c r="Y227" s="126"/>
      <c r="Z227" s="126"/>
      <c r="AA227" s="126"/>
      <c r="AB227" s="126"/>
      <c r="AC227" s="126"/>
      <c r="AD227" s="126"/>
      <c r="AE227" s="126"/>
      <c r="AF227" s="126"/>
      <c r="AG227" s="126"/>
      <c r="AH227" s="126"/>
      <c r="AI227" s="126"/>
      <c r="AJ227" s="126"/>
      <c r="AK227" s="126"/>
      <c r="AL227" s="126"/>
      <c r="AM227" s="126"/>
      <c r="AN227" s="126"/>
      <c r="AO227" s="126"/>
      <c r="AP227" s="126"/>
      <c r="AQ227" s="126"/>
      <c r="AR227" s="126"/>
      <c r="AS227" s="126"/>
      <c r="AT227" s="126"/>
      <c r="AU227" s="126"/>
      <c r="AV227" s="126"/>
      <c r="AW227" s="126"/>
      <c r="AX227" s="126"/>
      <c r="AY227" s="126"/>
      <c r="AZ227" s="126"/>
      <c r="BA227" s="126"/>
      <c r="BB227" s="126"/>
      <c r="BC227" s="126"/>
      <c r="BD227" s="126"/>
      <c r="BE227" s="126"/>
      <c r="BF227" s="126"/>
      <c r="BG227" s="126"/>
      <c r="BH227" s="126"/>
      <c r="BI227" s="126"/>
      <c r="BJ227" s="126"/>
      <c r="BK227" s="126"/>
      <c r="BL227" s="126"/>
      <c r="BM227" s="126"/>
      <c r="BN227" s="126"/>
      <c r="BO227" s="126"/>
      <c r="BP227" s="126"/>
      <c r="BQ227" s="126"/>
      <c r="BR227" s="126"/>
      <c r="BS227" s="126"/>
      <c r="BT227" s="126"/>
      <c r="BU227" s="126"/>
      <c r="BV227" s="126"/>
      <c r="BW227" s="126"/>
      <c r="BX227" s="126"/>
      <c r="BY227" s="126"/>
      <c r="BZ227" s="126"/>
      <c r="CA227" s="126"/>
      <c r="CB227" s="126"/>
      <c r="CC227" s="126"/>
      <c r="CD227" s="126"/>
      <c r="CE227" s="126"/>
      <c r="CF227" s="126"/>
      <c r="CG227" s="126"/>
      <c r="CH227" s="126"/>
      <c r="CI227" s="126"/>
      <c r="CJ227" s="126"/>
      <c r="CK227" s="126"/>
      <c r="CL227" s="126"/>
      <c r="CM227" s="126"/>
      <c r="CN227" s="126"/>
      <c r="CO227" s="126"/>
      <c r="CP227" s="126"/>
      <c r="CQ227" s="126"/>
      <c r="CR227" s="126"/>
      <c r="CS227" s="126"/>
      <c r="CT227" s="126"/>
      <c r="CU227" s="126"/>
    </row>
    <row r="228" spans="1:99" ht="72" x14ac:dyDescent="0.3">
      <c r="A228" s="103">
        <v>639</v>
      </c>
      <c r="B228" s="373" t="s">
        <v>478</v>
      </c>
      <c r="C228" s="126"/>
      <c r="D228" s="126">
        <v>0</v>
      </c>
      <c r="E228" s="126">
        <v>0</v>
      </c>
      <c r="F228" s="126">
        <v>0</v>
      </c>
      <c r="G228" s="126">
        <v>0</v>
      </c>
      <c r="H228" s="126">
        <v>0</v>
      </c>
      <c r="I228" s="126">
        <v>0</v>
      </c>
      <c r="J228" s="126">
        <v>0</v>
      </c>
      <c r="K228" s="126">
        <v>0</v>
      </c>
      <c r="L228" s="126">
        <v>0</v>
      </c>
      <c r="M228" s="126">
        <v>0</v>
      </c>
      <c r="N228" s="126">
        <v>0</v>
      </c>
      <c r="O228" s="126">
        <v>0</v>
      </c>
      <c r="P228" s="126">
        <v>0</v>
      </c>
      <c r="Q228" s="126">
        <v>0</v>
      </c>
      <c r="R228" s="126">
        <v>0</v>
      </c>
      <c r="S228" s="126"/>
      <c r="T228" s="126"/>
      <c r="U228" s="126"/>
      <c r="V228" s="126"/>
      <c r="W228" s="126"/>
      <c r="X228" s="126"/>
      <c r="Y228" s="126"/>
      <c r="Z228" s="126"/>
      <c r="AA228" s="126"/>
      <c r="AB228" s="126"/>
      <c r="AC228" s="126"/>
      <c r="AD228" s="126"/>
      <c r="AE228" s="126"/>
      <c r="AF228" s="126"/>
      <c r="AG228" s="126"/>
      <c r="AH228" s="126"/>
      <c r="AI228" s="126"/>
      <c r="AJ228" s="126"/>
      <c r="AK228" s="126"/>
      <c r="AL228" s="126"/>
      <c r="AM228" s="126"/>
      <c r="AN228" s="126"/>
      <c r="AO228" s="126"/>
      <c r="AP228" s="126"/>
      <c r="AQ228" s="126"/>
      <c r="AR228" s="126"/>
      <c r="AS228" s="126"/>
      <c r="AT228" s="126"/>
      <c r="AU228" s="126"/>
      <c r="AV228" s="126"/>
      <c r="AW228" s="126"/>
      <c r="AX228" s="126"/>
      <c r="AY228" s="126"/>
      <c r="AZ228" s="126"/>
      <c r="BA228" s="126"/>
      <c r="BB228" s="126"/>
      <c r="BC228" s="126"/>
      <c r="BD228" s="126"/>
      <c r="BE228" s="126"/>
      <c r="BF228" s="126"/>
      <c r="BG228" s="126"/>
      <c r="BH228" s="126"/>
      <c r="BI228" s="126"/>
      <c r="BJ228" s="126"/>
      <c r="BK228" s="126"/>
      <c r="BL228" s="126"/>
      <c r="BM228" s="126"/>
      <c r="BN228" s="126"/>
      <c r="BO228" s="126"/>
      <c r="BP228" s="126"/>
      <c r="BQ228" s="126"/>
      <c r="BR228" s="126"/>
      <c r="BS228" s="126"/>
      <c r="BT228" s="126"/>
      <c r="BU228" s="126"/>
      <c r="BV228" s="126"/>
      <c r="BW228" s="126"/>
      <c r="BX228" s="126"/>
      <c r="BY228" s="126"/>
      <c r="BZ228" s="126"/>
      <c r="CA228" s="126"/>
      <c r="CB228" s="126"/>
      <c r="CC228" s="126"/>
      <c r="CD228" s="126"/>
      <c r="CE228" s="126"/>
      <c r="CF228" s="126"/>
      <c r="CG228" s="126"/>
      <c r="CH228" s="126"/>
      <c r="CI228" s="126"/>
      <c r="CJ228" s="126"/>
      <c r="CK228" s="126"/>
      <c r="CL228" s="126"/>
      <c r="CM228" s="126"/>
      <c r="CN228" s="126"/>
      <c r="CO228" s="126"/>
      <c r="CP228" s="126"/>
      <c r="CQ228" s="126"/>
      <c r="CR228" s="126"/>
      <c r="CS228" s="126"/>
      <c r="CT228" s="126"/>
      <c r="CU228" s="126"/>
    </row>
    <row r="229" spans="1:99" ht="43.2" x14ac:dyDescent="0.3">
      <c r="A229" s="103">
        <v>640</v>
      </c>
      <c r="B229" s="373" t="s">
        <v>479</v>
      </c>
      <c r="C229" s="126"/>
      <c r="D229" s="126">
        <v>0</v>
      </c>
      <c r="E229" s="126">
        <v>0</v>
      </c>
      <c r="F229" s="126">
        <v>0</v>
      </c>
      <c r="G229" s="126">
        <v>0</v>
      </c>
      <c r="H229" s="126">
        <v>0</v>
      </c>
      <c r="I229" s="126">
        <v>0</v>
      </c>
      <c r="J229" s="126">
        <v>0</v>
      </c>
      <c r="K229" s="126">
        <v>0</v>
      </c>
      <c r="L229" s="126">
        <v>0</v>
      </c>
      <c r="M229" s="126">
        <v>0</v>
      </c>
      <c r="N229" s="126">
        <v>0</v>
      </c>
      <c r="O229" s="126">
        <v>0</v>
      </c>
      <c r="P229" s="126">
        <v>0</v>
      </c>
      <c r="Q229" s="126">
        <v>0</v>
      </c>
      <c r="R229" s="126">
        <v>0</v>
      </c>
      <c r="S229" s="126"/>
      <c r="T229" s="126"/>
      <c r="U229" s="126"/>
      <c r="V229" s="126"/>
      <c r="W229" s="126"/>
      <c r="X229" s="126"/>
      <c r="Y229" s="126"/>
      <c r="Z229" s="126"/>
      <c r="AA229" s="126"/>
      <c r="AB229" s="126"/>
      <c r="AC229" s="126"/>
      <c r="AD229" s="126"/>
      <c r="AE229" s="126"/>
      <c r="AF229" s="126"/>
      <c r="AG229" s="126"/>
      <c r="AH229" s="126"/>
      <c r="AI229" s="126"/>
      <c r="AJ229" s="126"/>
      <c r="AK229" s="126"/>
      <c r="AL229" s="126"/>
      <c r="AM229" s="126"/>
      <c r="AN229" s="126"/>
      <c r="AO229" s="126"/>
      <c r="AP229" s="126"/>
      <c r="AQ229" s="126"/>
      <c r="AR229" s="126"/>
      <c r="AS229" s="126"/>
      <c r="AT229" s="126"/>
      <c r="AU229" s="126"/>
      <c r="AV229" s="126"/>
      <c r="AW229" s="126"/>
      <c r="AX229" s="126"/>
      <c r="AY229" s="126"/>
      <c r="AZ229" s="126"/>
      <c r="BA229" s="126"/>
      <c r="BB229" s="126"/>
      <c r="BC229" s="126"/>
      <c r="BD229" s="126"/>
      <c r="BE229" s="126"/>
      <c r="BF229" s="126"/>
      <c r="BG229" s="126"/>
      <c r="BH229" s="126"/>
      <c r="BI229" s="126"/>
      <c r="BJ229" s="126"/>
      <c r="BK229" s="126"/>
      <c r="BL229" s="126"/>
      <c r="BM229" s="126"/>
      <c r="BN229" s="126"/>
      <c r="BO229" s="126"/>
      <c r="BP229" s="126"/>
      <c r="BQ229" s="126"/>
      <c r="BR229" s="126"/>
      <c r="BS229" s="126"/>
      <c r="BT229" s="126"/>
      <c r="BU229" s="126"/>
      <c r="BV229" s="126"/>
      <c r="BW229" s="126"/>
      <c r="BX229" s="126"/>
      <c r="BY229" s="126"/>
      <c r="BZ229" s="126"/>
      <c r="CA229" s="126"/>
      <c r="CB229" s="126"/>
      <c r="CC229" s="126"/>
      <c r="CD229" s="126"/>
      <c r="CE229" s="126"/>
      <c r="CF229" s="126"/>
      <c r="CG229" s="126"/>
      <c r="CH229" s="126"/>
      <c r="CI229" s="126"/>
      <c r="CJ229" s="126"/>
      <c r="CK229" s="126"/>
      <c r="CL229" s="126"/>
      <c r="CM229" s="126"/>
      <c r="CN229" s="126"/>
      <c r="CO229" s="126"/>
      <c r="CP229" s="126"/>
      <c r="CQ229" s="126"/>
      <c r="CR229" s="126"/>
      <c r="CS229" s="126"/>
      <c r="CT229" s="126"/>
      <c r="CU229" s="126"/>
    </row>
    <row r="230" spans="1:99" ht="43.2" x14ac:dyDescent="0.3">
      <c r="A230" s="103">
        <v>641</v>
      </c>
      <c r="B230" s="373" t="s">
        <v>480</v>
      </c>
      <c r="C230" s="126"/>
      <c r="D230" s="126">
        <v>0</v>
      </c>
      <c r="E230" s="126">
        <v>0</v>
      </c>
      <c r="F230" s="126">
        <v>0</v>
      </c>
      <c r="G230" s="126">
        <v>0</v>
      </c>
      <c r="H230" s="126">
        <v>0</v>
      </c>
      <c r="I230" s="126">
        <v>0</v>
      </c>
      <c r="J230" s="126">
        <v>0</v>
      </c>
      <c r="K230" s="126">
        <v>0</v>
      </c>
      <c r="L230" s="126">
        <v>0</v>
      </c>
      <c r="M230" s="126">
        <v>0</v>
      </c>
      <c r="N230" s="126">
        <v>0</v>
      </c>
      <c r="O230" s="126">
        <v>0</v>
      </c>
      <c r="P230" s="126">
        <v>0</v>
      </c>
      <c r="Q230" s="126">
        <v>0</v>
      </c>
      <c r="R230" s="126">
        <v>0</v>
      </c>
      <c r="S230" s="126"/>
      <c r="T230" s="126"/>
      <c r="U230" s="126"/>
      <c r="V230" s="126"/>
      <c r="W230" s="126"/>
      <c r="X230" s="126"/>
      <c r="Y230" s="126"/>
      <c r="Z230" s="126"/>
      <c r="AA230" s="126"/>
      <c r="AB230" s="126"/>
      <c r="AC230" s="126"/>
      <c r="AD230" s="126"/>
      <c r="AE230" s="126"/>
      <c r="AF230" s="126"/>
      <c r="AG230" s="126"/>
      <c r="AH230" s="126"/>
      <c r="AI230" s="126"/>
      <c r="AJ230" s="126"/>
      <c r="AK230" s="126"/>
      <c r="AL230" s="126"/>
      <c r="AM230" s="126"/>
      <c r="AN230" s="126"/>
      <c r="AO230" s="126"/>
      <c r="AP230" s="126"/>
      <c r="AQ230" s="126"/>
      <c r="AR230" s="126"/>
      <c r="AS230" s="126"/>
      <c r="AT230" s="126"/>
      <c r="AU230" s="126"/>
      <c r="AV230" s="126"/>
      <c r="AW230" s="126"/>
      <c r="AX230" s="126"/>
      <c r="AY230" s="126"/>
      <c r="AZ230" s="126"/>
      <c r="BA230" s="126"/>
      <c r="BB230" s="126"/>
      <c r="BC230" s="126"/>
      <c r="BD230" s="126"/>
      <c r="BE230" s="126"/>
      <c r="BF230" s="126"/>
      <c r="BG230" s="126"/>
      <c r="BH230" s="126"/>
      <c r="BI230" s="126"/>
      <c r="BJ230" s="126"/>
      <c r="BK230" s="126"/>
      <c r="BL230" s="126"/>
      <c r="BM230" s="126"/>
      <c r="BN230" s="126"/>
      <c r="BO230" s="126"/>
      <c r="BP230" s="126"/>
      <c r="BQ230" s="126"/>
      <c r="BR230" s="126"/>
      <c r="BS230" s="126"/>
      <c r="BT230" s="126"/>
      <c r="BU230" s="126"/>
      <c r="BV230" s="126"/>
      <c r="BW230" s="126"/>
      <c r="BX230" s="126"/>
      <c r="BY230" s="126"/>
      <c r="BZ230" s="126"/>
      <c r="CA230" s="126"/>
      <c r="CB230" s="126"/>
      <c r="CC230" s="126"/>
      <c r="CD230" s="126"/>
      <c r="CE230" s="126"/>
      <c r="CF230" s="126"/>
      <c r="CG230" s="126"/>
      <c r="CH230" s="126"/>
      <c r="CI230" s="126"/>
      <c r="CJ230" s="126"/>
      <c r="CK230" s="126"/>
      <c r="CL230" s="126"/>
      <c r="CM230" s="126"/>
      <c r="CN230" s="126"/>
      <c r="CO230" s="126"/>
      <c r="CP230" s="126"/>
      <c r="CQ230" s="126"/>
      <c r="CR230" s="126"/>
      <c r="CS230" s="126"/>
      <c r="CT230" s="126"/>
      <c r="CU230" s="126"/>
    </row>
    <row r="231" spans="1:99" ht="43.2" x14ac:dyDescent="0.3">
      <c r="A231" s="103">
        <v>642</v>
      </c>
      <c r="B231" s="373" t="s">
        <v>481</v>
      </c>
      <c r="C231" s="126"/>
      <c r="D231" s="126">
        <v>0</v>
      </c>
      <c r="E231" s="126">
        <v>0</v>
      </c>
      <c r="F231" s="126">
        <v>0</v>
      </c>
      <c r="G231" s="126">
        <v>0</v>
      </c>
      <c r="H231" s="126">
        <v>0</v>
      </c>
      <c r="I231" s="126">
        <v>0</v>
      </c>
      <c r="J231" s="126">
        <v>0</v>
      </c>
      <c r="K231" s="126">
        <v>0</v>
      </c>
      <c r="L231" s="126">
        <v>0</v>
      </c>
      <c r="M231" s="126">
        <v>0</v>
      </c>
      <c r="N231" s="126">
        <v>0</v>
      </c>
      <c r="O231" s="126">
        <v>0</v>
      </c>
      <c r="P231" s="126">
        <v>0</v>
      </c>
      <c r="Q231" s="126">
        <v>0</v>
      </c>
      <c r="R231" s="126">
        <v>0</v>
      </c>
      <c r="S231" s="126"/>
      <c r="T231" s="126"/>
      <c r="U231" s="126"/>
      <c r="V231" s="126"/>
      <c r="W231" s="126"/>
      <c r="X231" s="126"/>
      <c r="Y231" s="126"/>
      <c r="Z231" s="126"/>
      <c r="AA231" s="126"/>
      <c r="AB231" s="126"/>
      <c r="AC231" s="126"/>
      <c r="AD231" s="126"/>
      <c r="AE231" s="126"/>
      <c r="AF231" s="126"/>
      <c r="AG231" s="126"/>
      <c r="AH231" s="126"/>
      <c r="AI231" s="126"/>
      <c r="AJ231" s="126"/>
      <c r="AK231" s="126"/>
      <c r="AL231" s="126"/>
      <c r="AM231" s="126"/>
      <c r="AN231" s="126"/>
      <c r="AO231" s="126"/>
      <c r="AP231" s="126"/>
      <c r="AQ231" s="126"/>
      <c r="AR231" s="126"/>
      <c r="AS231" s="126"/>
      <c r="AT231" s="126"/>
      <c r="AU231" s="126"/>
      <c r="AV231" s="126"/>
      <c r="AW231" s="126"/>
      <c r="AX231" s="126"/>
      <c r="AY231" s="126"/>
      <c r="AZ231" s="126"/>
      <c r="BA231" s="126"/>
      <c r="BB231" s="126"/>
      <c r="BC231" s="126"/>
      <c r="BD231" s="126"/>
      <c r="BE231" s="126"/>
      <c r="BF231" s="126"/>
      <c r="BG231" s="126"/>
      <c r="BH231" s="126"/>
      <c r="BI231" s="126"/>
      <c r="BJ231" s="126"/>
      <c r="BK231" s="126"/>
      <c r="BL231" s="126"/>
      <c r="BM231" s="126"/>
      <c r="BN231" s="126"/>
      <c r="BO231" s="126"/>
      <c r="BP231" s="126"/>
      <c r="BQ231" s="126"/>
      <c r="BR231" s="126"/>
      <c r="BS231" s="126"/>
      <c r="BT231" s="126"/>
      <c r="BU231" s="126"/>
      <c r="BV231" s="126"/>
      <c r="BW231" s="126"/>
      <c r="BX231" s="126"/>
      <c r="BY231" s="126"/>
      <c r="BZ231" s="126"/>
      <c r="CA231" s="126"/>
      <c r="CB231" s="126"/>
      <c r="CC231" s="126"/>
      <c r="CD231" s="126"/>
      <c r="CE231" s="126"/>
      <c r="CF231" s="126"/>
      <c r="CG231" s="126"/>
      <c r="CH231" s="126"/>
      <c r="CI231" s="126"/>
      <c r="CJ231" s="126"/>
      <c r="CK231" s="126"/>
      <c r="CL231" s="126"/>
      <c r="CM231" s="126"/>
      <c r="CN231" s="126"/>
      <c r="CO231" s="126"/>
      <c r="CP231" s="126"/>
      <c r="CQ231" s="126"/>
      <c r="CR231" s="126"/>
      <c r="CS231" s="126"/>
      <c r="CT231" s="126"/>
      <c r="CU231" s="126"/>
    </row>
    <row r="232" spans="1:99" ht="28.8" x14ac:dyDescent="0.3">
      <c r="A232" s="103">
        <v>643</v>
      </c>
      <c r="B232" s="373" t="s">
        <v>482</v>
      </c>
      <c r="C232" s="126"/>
      <c r="D232" s="126">
        <v>0</v>
      </c>
      <c r="E232" s="126">
        <v>0</v>
      </c>
      <c r="F232" s="126">
        <v>0</v>
      </c>
      <c r="G232" s="126">
        <v>0</v>
      </c>
      <c r="H232" s="126">
        <v>0</v>
      </c>
      <c r="I232" s="126">
        <v>0</v>
      </c>
      <c r="J232" s="126">
        <v>0</v>
      </c>
      <c r="K232" s="126">
        <v>0</v>
      </c>
      <c r="L232" s="126">
        <v>0</v>
      </c>
      <c r="M232" s="126">
        <v>0</v>
      </c>
      <c r="N232" s="126">
        <v>0</v>
      </c>
      <c r="O232" s="126">
        <v>0</v>
      </c>
      <c r="P232" s="126">
        <v>0</v>
      </c>
      <c r="Q232" s="126">
        <v>0</v>
      </c>
      <c r="R232" s="126">
        <v>0</v>
      </c>
      <c r="S232" s="126"/>
      <c r="T232" s="126"/>
      <c r="U232" s="126"/>
      <c r="V232" s="126"/>
      <c r="W232" s="126"/>
      <c r="X232" s="126"/>
      <c r="Y232" s="126"/>
      <c r="Z232" s="126"/>
      <c r="AA232" s="126"/>
      <c r="AB232" s="126"/>
      <c r="AC232" s="126"/>
      <c r="AD232" s="126"/>
      <c r="AE232" s="126"/>
      <c r="AF232" s="126"/>
      <c r="AG232" s="126"/>
      <c r="AH232" s="126"/>
      <c r="AI232" s="126"/>
      <c r="AJ232" s="126"/>
      <c r="AK232" s="126"/>
      <c r="AL232" s="126"/>
      <c r="AM232" s="126"/>
      <c r="AN232" s="126"/>
      <c r="AO232" s="126"/>
      <c r="AP232" s="126"/>
      <c r="AQ232" s="126"/>
      <c r="AR232" s="126"/>
      <c r="AS232" s="126"/>
      <c r="AT232" s="126"/>
      <c r="AU232" s="126"/>
      <c r="AV232" s="126"/>
      <c r="AW232" s="126"/>
      <c r="AX232" s="126"/>
      <c r="AY232" s="126"/>
      <c r="AZ232" s="126"/>
      <c r="BA232" s="126"/>
      <c r="BB232" s="126"/>
      <c r="BC232" s="126"/>
      <c r="BD232" s="126"/>
      <c r="BE232" s="126"/>
      <c r="BF232" s="126"/>
      <c r="BG232" s="126"/>
      <c r="BH232" s="126"/>
      <c r="BI232" s="126"/>
      <c r="BJ232" s="126"/>
      <c r="BK232" s="126"/>
      <c r="BL232" s="126"/>
      <c r="BM232" s="126"/>
      <c r="BN232" s="126"/>
      <c r="BO232" s="126"/>
      <c r="BP232" s="126"/>
      <c r="BQ232" s="126"/>
      <c r="BR232" s="126"/>
      <c r="BS232" s="126"/>
      <c r="BT232" s="126"/>
      <c r="BU232" s="126"/>
      <c r="BV232" s="126"/>
      <c r="BW232" s="126"/>
      <c r="BX232" s="126"/>
      <c r="BY232" s="126"/>
      <c r="BZ232" s="126"/>
      <c r="CA232" s="126"/>
      <c r="CB232" s="126"/>
      <c r="CC232" s="126"/>
      <c r="CD232" s="126"/>
      <c r="CE232" s="126"/>
      <c r="CF232" s="126"/>
      <c r="CG232" s="126"/>
      <c r="CH232" s="126"/>
      <c r="CI232" s="126"/>
      <c r="CJ232" s="126"/>
      <c r="CK232" s="126"/>
      <c r="CL232" s="126"/>
      <c r="CM232" s="126"/>
      <c r="CN232" s="126"/>
      <c r="CO232" s="126"/>
      <c r="CP232" s="126"/>
      <c r="CQ232" s="126"/>
      <c r="CR232" s="126"/>
      <c r="CS232" s="126"/>
      <c r="CT232" s="126"/>
      <c r="CU232" s="126"/>
    </row>
    <row r="233" spans="1:99" ht="43.2" x14ac:dyDescent="0.3">
      <c r="A233" s="103">
        <v>644</v>
      </c>
      <c r="B233" s="373" t="s">
        <v>483</v>
      </c>
      <c r="C233" s="126"/>
      <c r="D233" s="126">
        <v>0</v>
      </c>
      <c r="E233" s="126">
        <v>0</v>
      </c>
      <c r="F233" s="126">
        <v>0</v>
      </c>
      <c r="G233" s="126">
        <v>0</v>
      </c>
      <c r="H233" s="126">
        <v>0</v>
      </c>
      <c r="I233" s="126">
        <v>0</v>
      </c>
      <c r="J233" s="126">
        <v>0</v>
      </c>
      <c r="K233" s="126">
        <v>0</v>
      </c>
      <c r="L233" s="126">
        <v>0</v>
      </c>
      <c r="M233" s="126">
        <v>0</v>
      </c>
      <c r="N233" s="126">
        <v>0</v>
      </c>
      <c r="O233" s="126">
        <v>0</v>
      </c>
      <c r="P233" s="126">
        <v>0</v>
      </c>
      <c r="Q233" s="126">
        <v>0</v>
      </c>
      <c r="R233" s="126">
        <v>0</v>
      </c>
      <c r="S233" s="126"/>
      <c r="T233" s="126"/>
      <c r="U233" s="126"/>
      <c r="V233" s="126"/>
      <c r="W233" s="126"/>
      <c r="X233" s="126"/>
      <c r="Y233" s="126"/>
      <c r="Z233" s="126"/>
      <c r="AA233" s="126"/>
      <c r="AB233" s="126"/>
      <c r="AC233" s="126"/>
      <c r="AD233" s="126"/>
      <c r="AE233" s="126"/>
      <c r="AF233" s="126"/>
      <c r="AG233" s="126"/>
      <c r="AH233" s="126"/>
      <c r="AI233" s="126"/>
      <c r="AJ233" s="126"/>
      <c r="AK233" s="126"/>
      <c r="AL233" s="126"/>
      <c r="AM233" s="126"/>
      <c r="AN233" s="126"/>
      <c r="AO233" s="126"/>
      <c r="AP233" s="126"/>
      <c r="AQ233" s="126"/>
      <c r="AR233" s="126"/>
      <c r="AS233" s="126"/>
      <c r="AT233" s="126"/>
      <c r="AU233" s="126"/>
      <c r="AV233" s="126"/>
      <c r="AW233" s="126"/>
      <c r="AX233" s="126"/>
      <c r="AY233" s="126"/>
      <c r="AZ233" s="126"/>
      <c r="BA233" s="126"/>
      <c r="BB233" s="126"/>
      <c r="BC233" s="126"/>
      <c r="BD233" s="126"/>
      <c r="BE233" s="126"/>
      <c r="BF233" s="126"/>
      <c r="BG233" s="126"/>
      <c r="BH233" s="126"/>
      <c r="BI233" s="126"/>
      <c r="BJ233" s="126"/>
      <c r="BK233" s="126"/>
      <c r="BL233" s="126"/>
      <c r="BM233" s="126"/>
      <c r="BN233" s="126"/>
      <c r="BO233" s="126"/>
      <c r="BP233" s="126"/>
      <c r="BQ233" s="126"/>
      <c r="BR233" s="126"/>
      <c r="BS233" s="126"/>
      <c r="BT233" s="126"/>
      <c r="BU233" s="126"/>
      <c r="BV233" s="126"/>
      <c r="BW233" s="126"/>
      <c r="BX233" s="126"/>
      <c r="BY233" s="126"/>
      <c r="BZ233" s="126"/>
      <c r="CA233" s="126"/>
      <c r="CB233" s="126"/>
      <c r="CC233" s="126"/>
      <c r="CD233" s="126"/>
      <c r="CE233" s="126"/>
      <c r="CF233" s="126"/>
      <c r="CG233" s="126"/>
      <c r="CH233" s="126"/>
      <c r="CI233" s="126"/>
      <c r="CJ233" s="126"/>
      <c r="CK233" s="126"/>
      <c r="CL233" s="126"/>
      <c r="CM233" s="126"/>
      <c r="CN233" s="126"/>
      <c r="CO233" s="126"/>
      <c r="CP233" s="126"/>
      <c r="CQ233" s="126"/>
      <c r="CR233" s="126"/>
      <c r="CS233" s="126"/>
      <c r="CT233" s="126"/>
      <c r="CU233" s="126"/>
    </row>
    <row r="234" spans="1:99" x14ac:dyDescent="0.3">
      <c r="A234" s="103">
        <v>645</v>
      </c>
      <c r="B234" s="373" t="s">
        <v>247</v>
      </c>
      <c r="C234" s="126"/>
      <c r="D234" s="126">
        <v>1638019</v>
      </c>
      <c r="E234" s="126">
        <v>0</v>
      </c>
      <c r="F234" s="126">
        <v>1385997</v>
      </c>
      <c r="G234" s="126">
        <v>0</v>
      </c>
      <c r="H234" s="126">
        <v>0</v>
      </c>
      <c r="I234" s="126">
        <v>0</v>
      </c>
      <c r="J234" s="126">
        <v>362405</v>
      </c>
      <c r="K234" s="126">
        <v>0</v>
      </c>
      <c r="L234" s="126">
        <v>310712</v>
      </c>
      <c r="M234" s="126">
        <v>98204</v>
      </c>
      <c r="N234" s="126">
        <v>538980</v>
      </c>
      <c r="O234" s="126">
        <v>245521</v>
      </c>
      <c r="P234" s="126">
        <v>42256</v>
      </c>
      <c r="Q234" s="126">
        <v>27580</v>
      </c>
      <c r="R234" s="126">
        <v>187694</v>
      </c>
      <c r="S234" s="126"/>
      <c r="T234" s="126"/>
      <c r="U234" s="126"/>
      <c r="V234" s="126"/>
      <c r="W234" s="126"/>
      <c r="X234" s="126"/>
      <c r="Y234" s="126"/>
      <c r="Z234" s="126"/>
      <c r="AA234" s="126"/>
      <c r="AB234" s="126"/>
      <c r="AC234" s="126"/>
      <c r="AD234" s="126"/>
      <c r="AE234" s="126"/>
      <c r="AF234" s="126"/>
      <c r="AG234" s="126"/>
      <c r="AH234" s="126"/>
      <c r="AI234" s="126"/>
      <c r="AJ234" s="126"/>
      <c r="AK234" s="126"/>
      <c r="AL234" s="126"/>
      <c r="AM234" s="126"/>
      <c r="AN234" s="126"/>
      <c r="AO234" s="126"/>
      <c r="AP234" s="126"/>
      <c r="AQ234" s="126"/>
      <c r="AR234" s="126"/>
      <c r="AS234" s="126"/>
      <c r="AT234" s="126"/>
      <c r="AU234" s="126"/>
      <c r="AV234" s="126"/>
      <c r="AW234" s="126"/>
      <c r="AX234" s="126"/>
      <c r="AY234" s="126"/>
      <c r="AZ234" s="126"/>
      <c r="BA234" s="126"/>
      <c r="BB234" s="126"/>
      <c r="BC234" s="126"/>
      <c r="BD234" s="126"/>
      <c r="BE234" s="126"/>
      <c r="BF234" s="126"/>
      <c r="BG234" s="126"/>
      <c r="BH234" s="126"/>
      <c r="BI234" s="126"/>
      <c r="BJ234" s="126"/>
      <c r="BK234" s="126"/>
      <c r="BL234" s="126"/>
      <c r="BM234" s="126"/>
      <c r="BN234" s="126"/>
      <c r="BO234" s="126"/>
      <c r="BP234" s="126"/>
      <c r="BQ234" s="126"/>
      <c r="BR234" s="126"/>
      <c r="BS234" s="126"/>
      <c r="BT234" s="126"/>
      <c r="BU234" s="126"/>
      <c r="BV234" s="126"/>
      <c r="BW234" s="126"/>
      <c r="BX234" s="126"/>
      <c r="BY234" s="126"/>
      <c r="BZ234" s="126"/>
      <c r="CA234" s="126"/>
      <c r="CB234" s="126"/>
      <c r="CC234" s="126"/>
      <c r="CD234" s="126"/>
      <c r="CE234" s="126"/>
      <c r="CF234" s="126"/>
      <c r="CG234" s="126"/>
      <c r="CH234" s="126"/>
      <c r="CI234" s="126"/>
      <c r="CJ234" s="126"/>
      <c r="CK234" s="126"/>
      <c r="CL234" s="126"/>
      <c r="CM234" s="126"/>
      <c r="CN234" s="126"/>
      <c r="CO234" s="126"/>
      <c r="CP234" s="126"/>
      <c r="CQ234" s="126"/>
      <c r="CR234" s="126"/>
      <c r="CS234" s="126"/>
      <c r="CT234" s="126"/>
      <c r="CU234" s="126"/>
    </row>
    <row r="235" spans="1:99" x14ac:dyDescent="0.3">
      <c r="A235" s="103">
        <v>646</v>
      </c>
      <c r="B235" s="373" t="s">
        <v>234</v>
      </c>
      <c r="C235" s="126"/>
      <c r="D235" s="126">
        <v>132466</v>
      </c>
      <c r="E235" s="126">
        <v>1043215</v>
      </c>
      <c r="F235" s="126">
        <v>136425</v>
      </c>
      <c r="G235" s="126">
        <v>735399</v>
      </c>
      <c r="H235" s="126">
        <v>848226</v>
      </c>
      <c r="I235" s="126">
        <v>3781510</v>
      </c>
      <c r="J235" s="126">
        <v>1097287</v>
      </c>
      <c r="K235" s="126">
        <v>89426</v>
      </c>
      <c r="L235" s="126">
        <v>1116221</v>
      </c>
      <c r="M235" s="126">
        <v>65452</v>
      </c>
      <c r="N235" s="126">
        <v>13140</v>
      </c>
      <c r="O235" s="126">
        <v>830300</v>
      </c>
      <c r="P235" s="126">
        <v>285531</v>
      </c>
      <c r="Q235" s="126">
        <v>571007</v>
      </c>
      <c r="R235" s="126">
        <v>141878</v>
      </c>
      <c r="S235" s="126"/>
      <c r="T235" s="126"/>
      <c r="U235" s="126"/>
      <c r="V235" s="126"/>
      <c r="W235" s="126"/>
      <c r="X235" s="126"/>
      <c r="Y235" s="126"/>
      <c r="Z235" s="126"/>
      <c r="AA235" s="126"/>
      <c r="AB235" s="126"/>
      <c r="AC235" s="126"/>
      <c r="AD235" s="126"/>
      <c r="AE235" s="126"/>
      <c r="AF235" s="126"/>
      <c r="AG235" s="126"/>
      <c r="AH235" s="126"/>
      <c r="AI235" s="126"/>
      <c r="AJ235" s="126"/>
      <c r="AK235" s="126"/>
      <c r="AL235" s="126"/>
      <c r="AM235" s="126"/>
      <c r="AN235" s="126"/>
      <c r="AO235" s="126"/>
      <c r="AP235" s="126"/>
      <c r="AQ235" s="126"/>
      <c r="AR235" s="126"/>
      <c r="AS235" s="126"/>
      <c r="AT235" s="126"/>
      <c r="AU235" s="126"/>
      <c r="AV235" s="126"/>
      <c r="AW235" s="126"/>
      <c r="AX235" s="126"/>
      <c r="AY235" s="126"/>
      <c r="AZ235" s="126"/>
      <c r="BA235" s="126"/>
      <c r="BB235" s="126"/>
      <c r="BC235" s="126"/>
      <c r="BD235" s="126"/>
      <c r="BE235" s="126"/>
      <c r="BF235" s="126"/>
      <c r="BG235" s="126"/>
      <c r="BH235" s="126"/>
      <c r="BI235" s="126"/>
      <c r="BJ235" s="126"/>
      <c r="BK235" s="126"/>
      <c r="BL235" s="126"/>
      <c r="BM235" s="126"/>
      <c r="BN235" s="126"/>
      <c r="BO235" s="126"/>
      <c r="BP235" s="126"/>
      <c r="BQ235" s="126"/>
      <c r="BR235" s="126"/>
      <c r="BS235" s="126"/>
      <c r="BT235" s="126"/>
      <c r="BU235" s="126"/>
      <c r="BV235" s="126"/>
      <c r="BW235" s="126"/>
      <c r="BX235" s="126"/>
      <c r="BY235" s="126"/>
      <c r="BZ235" s="126"/>
      <c r="CA235" s="126"/>
      <c r="CB235" s="126"/>
      <c r="CC235" s="126"/>
      <c r="CD235" s="126"/>
      <c r="CE235" s="126"/>
      <c r="CF235" s="126"/>
      <c r="CG235" s="126"/>
      <c r="CH235" s="126"/>
      <c r="CI235" s="126"/>
      <c r="CJ235" s="126"/>
      <c r="CK235" s="126"/>
      <c r="CL235" s="126"/>
      <c r="CM235" s="126"/>
      <c r="CN235" s="126"/>
      <c r="CO235" s="126"/>
      <c r="CP235" s="126"/>
      <c r="CQ235" s="126"/>
      <c r="CR235" s="126"/>
      <c r="CS235" s="126"/>
      <c r="CT235" s="126"/>
      <c r="CU235" s="126"/>
    </row>
    <row r="236" spans="1:99" x14ac:dyDescent="0.3">
      <c r="A236" s="103">
        <v>647</v>
      </c>
      <c r="B236" s="373" t="s">
        <v>484</v>
      </c>
      <c r="C236" s="126"/>
      <c r="D236" s="126">
        <v>0</v>
      </c>
      <c r="E236" s="126">
        <v>0</v>
      </c>
      <c r="F236" s="126">
        <v>0</v>
      </c>
      <c r="G236" s="126">
        <v>0</v>
      </c>
      <c r="H236" s="126">
        <v>0</v>
      </c>
      <c r="I236" s="126">
        <v>0</v>
      </c>
      <c r="J236" s="126">
        <v>0</v>
      </c>
      <c r="K236" s="126">
        <v>0</v>
      </c>
      <c r="L236" s="126">
        <v>0</v>
      </c>
      <c r="M236" s="126">
        <v>0</v>
      </c>
      <c r="N236" s="126">
        <v>0</v>
      </c>
      <c r="O236" s="126">
        <v>0</v>
      </c>
      <c r="P236" s="126">
        <v>0</v>
      </c>
      <c r="Q236" s="126">
        <v>0</v>
      </c>
      <c r="R236" s="126">
        <v>0</v>
      </c>
      <c r="S236" s="126"/>
      <c r="T236" s="126"/>
      <c r="U236" s="126"/>
      <c r="V236" s="126"/>
      <c r="W236" s="126"/>
      <c r="X236" s="126"/>
      <c r="Y236" s="126"/>
      <c r="Z236" s="126"/>
      <c r="AA236" s="126"/>
      <c r="AB236" s="126"/>
      <c r="AC236" s="126"/>
      <c r="AD236" s="126"/>
      <c r="AE236" s="126"/>
      <c r="AF236" s="126"/>
      <c r="AG236" s="126"/>
      <c r="AH236" s="126"/>
      <c r="AI236" s="126"/>
      <c r="AJ236" s="126"/>
      <c r="AK236" s="126"/>
      <c r="AL236" s="126"/>
      <c r="AM236" s="126"/>
      <c r="AN236" s="126"/>
      <c r="AO236" s="126"/>
      <c r="AP236" s="126"/>
      <c r="AQ236" s="126"/>
      <c r="AR236" s="126"/>
      <c r="AS236" s="126"/>
      <c r="AT236" s="126"/>
      <c r="AU236" s="126"/>
      <c r="AV236" s="126"/>
      <c r="AW236" s="126"/>
      <c r="AX236" s="126"/>
      <c r="AY236" s="126"/>
      <c r="AZ236" s="126"/>
      <c r="BA236" s="126"/>
      <c r="BB236" s="126"/>
      <c r="BC236" s="126"/>
      <c r="BD236" s="126"/>
      <c r="BE236" s="126"/>
      <c r="BF236" s="126"/>
      <c r="BG236" s="126"/>
      <c r="BH236" s="126"/>
      <c r="BI236" s="126"/>
      <c r="BJ236" s="126"/>
      <c r="BK236" s="126"/>
      <c r="BL236" s="126"/>
      <c r="BM236" s="126"/>
      <c r="BN236" s="126"/>
      <c r="BO236" s="126"/>
      <c r="BP236" s="126"/>
      <c r="BQ236" s="126"/>
      <c r="BR236" s="126"/>
      <c r="BS236" s="126"/>
      <c r="BT236" s="126"/>
      <c r="BU236" s="126"/>
      <c r="BV236" s="126"/>
      <c r="BW236" s="126"/>
      <c r="BX236" s="126"/>
      <c r="BY236" s="126"/>
      <c r="BZ236" s="126"/>
      <c r="CA236" s="126"/>
      <c r="CB236" s="126"/>
      <c r="CC236" s="126"/>
      <c r="CD236" s="126"/>
      <c r="CE236" s="126"/>
      <c r="CF236" s="126"/>
      <c r="CG236" s="126"/>
      <c r="CH236" s="126"/>
      <c r="CI236" s="126"/>
      <c r="CJ236" s="126"/>
      <c r="CK236" s="126"/>
      <c r="CL236" s="126"/>
      <c r="CM236" s="126"/>
      <c r="CN236" s="126"/>
      <c r="CO236" s="126"/>
      <c r="CP236" s="126"/>
      <c r="CQ236" s="126"/>
      <c r="CR236" s="126"/>
      <c r="CS236" s="126"/>
      <c r="CT236" s="126"/>
      <c r="CU236" s="126"/>
    </row>
    <row r="237" spans="1:99" x14ac:dyDescent="0.3">
      <c r="A237" s="103">
        <v>648</v>
      </c>
      <c r="B237" s="373" t="s">
        <v>316</v>
      </c>
      <c r="C237" s="126"/>
      <c r="D237" s="126">
        <v>0</v>
      </c>
      <c r="E237" s="126">
        <v>0</v>
      </c>
      <c r="F237" s="126">
        <v>0</v>
      </c>
      <c r="G237" s="126">
        <v>0</v>
      </c>
      <c r="H237" s="126">
        <v>0</v>
      </c>
      <c r="I237" s="126">
        <v>0</v>
      </c>
      <c r="J237" s="126">
        <v>0</v>
      </c>
      <c r="K237" s="126">
        <v>0</v>
      </c>
      <c r="L237" s="126">
        <v>0</v>
      </c>
      <c r="M237" s="126">
        <v>0</v>
      </c>
      <c r="N237" s="126">
        <v>0</v>
      </c>
      <c r="O237" s="126">
        <v>0</v>
      </c>
      <c r="P237" s="126">
        <v>0</v>
      </c>
      <c r="Q237" s="126">
        <v>0</v>
      </c>
      <c r="R237" s="126">
        <v>0</v>
      </c>
      <c r="S237" s="126"/>
      <c r="T237" s="126"/>
      <c r="U237" s="126"/>
      <c r="V237" s="126"/>
      <c r="W237" s="126"/>
      <c r="X237" s="126"/>
      <c r="Y237" s="126"/>
      <c r="Z237" s="126"/>
      <c r="AA237" s="126"/>
      <c r="AB237" s="126"/>
      <c r="AC237" s="126"/>
      <c r="AD237" s="126"/>
      <c r="AE237" s="126"/>
      <c r="AF237" s="126"/>
      <c r="AG237" s="126"/>
      <c r="AH237" s="126"/>
      <c r="AI237" s="126"/>
      <c r="AJ237" s="126"/>
      <c r="AK237" s="126"/>
      <c r="AL237" s="126"/>
      <c r="AM237" s="126"/>
      <c r="AN237" s="126"/>
      <c r="AO237" s="126"/>
      <c r="AP237" s="126"/>
      <c r="AQ237" s="126"/>
      <c r="AR237" s="126"/>
      <c r="AS237" s="126"/>
      <c r="AT237" s="126"/>
      <c r="AU237" s="126"/>
      <c r="AV237" s="126"/>
      <c r="AW237" s="126"/>
      <c r="AX237" s="126"/>
      <c r="AY237" s="126"/>
      <c r="AZ237" s="126"/>
      <c r="BA237" s="126"/>
      <c r="BB237" s="126"/>
      <c r="BC237" s="126"/>
      <c r="BD237" s="126"/>
      <c r="BE237" s="126"/>
      <c r="BF237" s="126"/>
      <c r="BG237" s="126"/>
      <c r="BH237" s="126"/>
      <c r="BI237" s="126"/>
      <c r="BJ237" s="126"/>
      <c r="BK237" s="126"/>
      <c r="BL237" s="126"/>
      <c r="BM237" s="126"/>
      <c r="BN237" s="126"/>
      <c r="BO237" s="126"/>
      <c r="BP237" s="126"/>
      <c r="BQ237" s="126"/>
      <c r="BR237" s="126"/>
      <c r="BS237" s="126"/>
      <c r="BT237" s="126"/>
      <c r="BU237" s="126"/>
      <c r="BV237" s="126"/>
      <c r="BW237" s="126"/>
      <c r="BX237" s="126"/>
      <c r="BY237" s="126"/>
      <c r="BZ237" s="126"/>
      <c r="CA237" s="126"/>
      <c r="CB237" s="126"/>
      <c r="CC237" s="126"/>
      <c r="CD237" s="126"/>
      <c r="CE237" s="126"/>
      <c r="CF237" s="126"/>
      <c r="CG237" s="126"/>
      <c r="CH237" s="126"/>
      <c r="CI237" s="126"/>
      <c r="CJ237" s="126"/>
      <c r="CK237" s="126"/>
      <c r="CL237" s="126"/>
      <c r="CM237" s="126"/>
      <c r="CN237" s="126"/>
      <c r="CO237" s="126"/>
      <c r="CP237" s="126"/>
      <c r="CQ237" s="126"/>
      <c r="CR237" s="126"/>
      <c r="CS237" s="126"/>
      <c r="CT237" s="126"/>
      <c r="CU237" s="126"/>
    </row>
    <row r="238" spans="1:99" x14ac:dyDescent="0.3">
      <c r="A238" s="103">
        <v>654</v>
      </c>
      <c r="B238" s="373" t="s">
        <v>262</v>
      </c>
      <c r="C238" s="126"/>
      <c r="D238" s="126">
        <v>0</v>
      </c>
      <c r="E238" s="126">
        <v>0</v>
      </c>
      <c r="F238" s="126">
        <v>0</v>
      </c>
      <c r="G238" s="126">
        <v>0</v>
      </c>
      <c r="H238" s="126">
        <v>0</v>
      </c>
      <c r="I238" s="126">
        <v>0</v>
      </c>
      <c r="J238" s="126">
        <v>0</v>
      </c>
      <c r="K238" s="126">
        <v>0</v>
      </c>
      <c r="L238" s="126">
        <v>0</v>
      </c>
      <c r="M238" s="126">
        <v>0</v>
      </c>
      <c r="N238" s="126">
        <v>0</v>
      </c>
      <c r="O238" s="126">
        <v>0</v>
      </c>
      <c r="P238" s="126">
        <v>0</v>
      </c>
      <c r="Q238" s="126">
        <v>0</v>
      </c>
      <c r="R238" s="126">
        <v>0</v>
      </c>
      <c r="S238" s="126"/>
      <c r="T238" s="126"/>
      <c r="U238" s="126"/>
      <c r="V238" s="126"/>
      <c r="W238" s="126"/>
      <c r="X238" s="126"/>
      <c r="Y238" s="126"/>
      <c r="Z238" s="126"/>
      <c r="AA238" s="126"/>
      <c r="AB238" s="126"/>
      <c r="AC238" s="126"/>
      <c r="AD238" s="126"/>
      <c r="AE238" s="126"/>
      <c r="AF238" s="126"/>
      <c r="AG238" s="126"/>
      <c r="AH238" s="126"/>
      <c r="AI238" s="126"/>
      <c r="AJ238" s="126"/>
      <c r="AK238" s="126"/>
      <c r="AL238" s="126"/>
      <c r="AM238" s="126"/>
      <c r="AN238" s="126"/>
      <c r="AO238" s="126"/>
      <c r="AP238" s="126"/>
      <c r="AQ238" s="126"/>
      <c r="AR238" s="126"/>
      <c r="AS238" s="126"/>
      <c r="AT238" s="126"/>
      <c r="AU238" s="126"/>
      <c r="AV238" s="126"/>
      <c r="AW238" s="126"/>
      <c r="AX238" s="126"/>
      <c r="AY238" s="126"/>
      <c r="AZ238" s="126"/>
      <c r="BA238" s="126"/>
      <c r="BB238" s="126"/>
      <c r="BC238" s="126"/>
      <c r="BD238" s="126"/>
      <c r="BE238" s="126"/>
      <c r="BF238" s="126"/>
      <c r="BG238" s="126"/>
      <c r="BH238" s="126"/>
      <c r="BI238" s="126"/>
      <c r="BJ238" s="126"/>
      <c r="BK238" s="126"/>
      <c r="BL238" s="126"/>
      <c r="BM238" s="126"/>
      <c r="BN238" s="126"/>
      <c r="BO238" s="126"/>
      <c r="BP238" s="126"/>
      <c r="BQ238" s="126"/>
      <c r="BR238" s="126"/>
      <c r="BS238" s="126"/>
      <c r="BT238" s="126"/>
      <c r="BU238" s="126"/>
      <c r="BV238" s="126"/>
      <c r="BW238" s="126"/>
      <c r="BX238" s="126"/>
      <c r="BY238" s="126"/>
      <c r="BZ238" s="126"/>
      <c r="CA238" s="126"/>
      <c r="CB238" s="126"/>
      <c r="CC238" s="126"/>
      <c r="CD238" s="126"/>
      <c r="CE238" s="126"/>
      <c r="CF238" s="126"/>
      <c r="CG238" s="126"/>
      <c r="CH238" s="126"/>
      <c r="CI238" s="126"/>
      <c r="CJ238" s="126"/>
      <c r="CK238" s="126"/>
      <c r="CL238" s="126"/>
      <c r="CM238" s="126"/>
      <c r="CN238" s="126"/>
      <c r="CO238" s="126"/>
      <c r="CP238" s="126"/>
      <c r="CQ238" s="126"/>
      <c r="CR238" s="126"/>
      <c r="CS238" s="126"/>
      <c r="CT238" s="126"/>
      <c r="CU238" s="126"/>
    </row>
    <row r="239" spans="1:99" x14ac:dyDescent="0.3">
      <c r="A239" s="103">
        <v>655</v>
      </c>
      <c r="B239" s="373" t="s">
        <v>485</v>
      </c>
      <c r="C239" s="126"/>
      <c r="D239" s="126">
        <v>0</v>
      </c>
      <c r="E239" s="126">
        <v>0</v>
      </c>
      <c r="F239" s="126">
        <v>0</v>
      </c>
      <c r="G239" s="126">
        <v>0</v>
      </c>
      <c r="H239" s="126">
        <v>0</v>
      </c>
      <c r="I239" s="126">
        <v>0</v>
      </c>
      <c r="J239" s="126">
        <v>0</v>
      </c>
      <c r="K239" s="126">
        <v>0</v>
      </c>
      <c r="L239" s="126">
        <v>0</v>
      </c>
      <c r="M239" s="126">
        <v>0</v>
      </c>
      <c r="N239" s="126">
        <v>0</v>
      </c>
      <c r="O239" s="126">
        <v>0</v>
      </c>
      <c r="P239" s="126">
        <v>0</v>
      </c>
      <c r="Q239" s="126">
        <v>0</v>
      </c>
      <c r="R239" s="126">
        <v>0</v>
      </c>
      <c r="S239" s="126"/>
      <c r="T239" s="126"/>
      <c r="U239" s="126"/>
      <c r="V239" s="126"/>
      <c r="W239" s="126"/>
      <c r="X239" s="126"/>
      <c r="Y239" s="126"/>
      <c r="Z239" s="126"/>
      <c r="AA239" s="126"/>
      <c r="AB239" s="126"/>
      <c r="AC239" s="126"/>
      <c r="AD239" s="126"/>
      <c r="AE239" s="126"/>
      <c r="AF239" s="126"/>
      <c r="AG239" s="126"/>
      <c r="AH239" s="126"/>
      <c r="AI239" s="126"/>
      <c r="AJ239" s="126"/>
      <c r="AK239" s="126"/>
      <c r="AL239" s="126"/>
      <c r="AM239" s="126"/>
      <c r="AN239" s="126"/>
      <c r="AO239" s="126"/>
      <c r="AP239" s="126"/>
      <c r="AQ239" s="126"/>
      <c r="AR239" s="126"/>
      <c r="AS239" s="126"/>
      <c r="AT239" s="126"/>
      <c r="AU239" s="126"/>
      <c r="AV239" s="126"/>
      <c r="AW239" s="126"/>
      <c r="AX239" s="126"/>
      <c r="AY239" s="126"/>
      <c r="AZ239" s="126"/>
      <c r="BA239" s="126"/>
      <c r="BB239" s="126"/>
      <c r="BC239" s="126"/>
      <c r="BD239" s="126"/>
      <c r="BE239" s="126"/>
      <c r="BF239" s="126"/>
      <c r="BG239" s="126"/>
      <c r="BH239" s="126"/>
      <c r="BI239" s="126"/>
      <c r="BJ239" s="126"/>
      <c r="BK239" s="126"/>
      <c r="BL239" s="126"/>
      <c r="BM239" s="126"/>
      <c r="BN239" s="126"/>
      <c r="BO239" s="126"/>
      <c r="BP239" s="126"/>
      <c r="BQ239" s="126"/>
      <c r="BR239" s="126"/>
      <c r="BS239" s="126"/>
      <c r="BT239" s="126"/>
      <c r="BU239" s="126"/>
      <c r="BV239" s="126"/>
      <c r="BW239" s="126"/>
      <c r="BX239" s="126"/>
      <c r="BY239" s="126"/>
      <c r="BZ239" s="126"/>
      <c r="CA239" s="126"/>
      <c r="CB239" s="126"/>
      <c r="CC239" s="126"/>
      <c r="CD239" s="126"/>
      <c r="CE239" s="126"/>
      <c r="CF239" s="126"/>
      <c r="CG239" s="126"/>
      <c r="CH239" s="126"/>
      <c r="CI239" s="126"/>
      <c r="CJ239" s="126"/>
      <c r="CK239" s="126"/>
      <c r="CL239" s="126"/>
      <c r="CM239" s="126"/>
      <c r="CN239" s="126"/>
      <c r="CO239" s="126"/>
      <c r="CP239" s="126"/>
      <c r="CQ239" s="126"/>
      <c r="CR239" s="126"/>
      <c r="CS239" s="126"/>
      <c r="CT239" s="126"/>
      <c r="CU239" s="126"/>
    </row>
    <row r="240" spans="1:99" ht="28.8" x14ac:dyDescent="0.3">
      <c r="A240" s="103">
        <v>656</v>
      </c>
      <c r="B240" s="373" t="s">
        <v>266</v>
      </c>
      <c r="C240" s="126"/>
      <c r="D240" s="126">
        <v>0</v>
      </c>
      <c r="E240" s="126">
        <v>0</v>
      </c>
      <c r="F240" s="126">
        <v>0</v>
      </c>
      <c r="G240" s="126">
        <v>0</v>
      </c>
      <c r="H240" s="126">
        <v>0</v>
      </c>
      <c r="I240" s="126">
        <v>0</v>
      </c>
      <c r="J240" s="126">
        <v>0</v>
      </c>
      <c r="K240" s="126">
        <v>0</v>
      </c>
      <c r="L240" s="126">
        <v>0</v>
      </c>
      <c r="M240" s="126">
        <v>0</v>
      </c>
      <c r="N240" s="126">
        <v>0</v>
      </c>
      <c r="O240" s="126">
        <v>0</v>
      </c>
      <c r="P240" s="126">
        <v>0</v>
      </c>
      <c r="Q240" s="126">
        <v>0</v>
      </c>
      <c r="R240" s="126">
        <v>0</v>
      </c>
      <c r="S240" s="126"/>
      <c r="T240" s="126"/>
      <c r="U240" s="126"/>
      <c r="V240" s="126"/>
      <c r="W240" s="126"/>
      <c r="X240" s="126"/>
      <c r="Y240" s="126"/>
      <c r="Z240" s="126"/>
      <c r="AA240" s="126"/>
      <c r="AB240" s="126"/>
      <c r="AC240" s="126"/>
      <c r="AD240" s="126"/>
      <c r="AE240" s="126"/>
      <c r="AF240" s="126"/>
      <c r="AG240" s="126"/>
      <c r="AH240" s="126"/>
      <c r="AI240" s="126"/>
      <c r="AJ240" s="126"/>
      <c r="AK240" s="126"/>
      <c r="AL240" s="126"/>
      <c r="AM240" s="126"/>
      <c r="AN240" s="126"/>
      <c r="AO240" s="126"/>
      <c r="AP240" s="126"/>
      <c r="AQ240" s="126"/>
      <c r="AR240" s="126"/>
      <c r="AS240" s="126"/>
      <c r="AT240" s="126"/>
      <c r="AU240" s="126"/>
      <c r="AV240" s="126"/>
      <c r="AW240" s="126"/>
      <c r="AX240" s="126"/>
      <c r="AY240" s="126"/>
      <c r="AZ240" s="126"/>
      <c r="BA240" s="126"/>
      <c r="BB240" s="126"/>
      <c r="BC240" s="126"/>
      <c r="BD240" s="126"/>
      <c r="BE240" s="126"/>
      <c r="BF240" s="126"/>
      <c r="BG240" s="126"/>
      <c r="BH240" s="126"/>
      <c r="BI240" s="126"/>
      <c r="BJ240" s="126"/>
      <c r="BK240" s="126"/>
      <c r="BL240" s="126"/>
      <c r="BM240" s="126"/>
      <c r="BN240" s="126"/>
      <c r="BO240" s="126"/>
      <c r="BP240" s="126"/>
      <c r="BQ240" s="126"/>
      <c r="BR240" s="126"/>
      <c r="BS240" s="126"/>
      <c r="BT240" s="126"/>
      <c r="BU240" s="126"/>
      <c r="BV240" s="126"/>
      <c r="BW240" s="126"/>
      <c r="BX240" s="126"/>
      <c r="BY240" s="126"/>
      <c r="BZ240" s="126"/>
      <c r="CA240" s="126"/>
      <c r="CB240" s="126"/>
      <c r="CC240" s="126"/>
      <c r="CD240" s="126"/>
      <c r="CE240" s="126"/>
      <c r="CF240" s="126"/>
      <c r="CG240" s="126"/>
      <c r="CH240" s="126"/>
      <c r="CI240" s="126"/>
      <c r="CJ240" s="126"/>
      <c r="CK240" s="126"/>
      <c r="CL240" s="126"/>
      <c r="CM240" s="126"/>
      <c r="CN240" s="126"/>
      <c r="CO240" s="126"/>
      <c r="CP240" s="126"/>
      <c r="CQ240" s="126"/>
      <c r="CR240" s="126"/>
      <c r="CS240" s="126"/>
      <c r="CT240" s="126"/>
      <c r="CU240" s="126"/>
    </row>
    <row r="241" spans="1:99" x14ac:dyDescent="0.3">
      <c r="A241" s="103">
        <v>657</v>
      </c>
      <c r="B241" s="373" t="s">
        <v>486</v>
      </c>
      <c r="C241" s="126"/>
      <c r="D241" s="126">
        <v>0</v>
      </c>
      <c r="E241" s="126">
        <v>0</v>
      </c>
      <c r="F241" s="126">
        <v>0</v>
      </c>
      <c r="G241" s="126">
        <v>0</v>
      </c>
      <c r="H241" s="126">
        <v>0</v>
      </c>
      <c r="I241" s="126">
        <v>0</v>
      </c>
      <c r="J241" s="126">
        <v>0</v>
      </c>
      <c r="K241" s="126">
        <v>0</v>
      </c>
      <c r="L241" s="126">
        <v>0</v>
      </c>
      <c r="M241" s="126">
        <v>0</v>
      </c>
      <c r="N241" s="126">
        <v>0</v>
      </c>
      <c r="O241" s="126">
        <v>0</v>
      </c>
      <c r="P241" s="126">
        <v>0</v>
      </c>
      <c r="Q241" s="126">
        <v>0</v>
      </c>
      <c r="R241" s="126">
        <v>0</v>
      </c>
      <c r="S241" s="126"/>
      <c r="T241" s="126"/>
      <c r="U241" s="126"/>
      <c r="V241" s="126"/>
      <c r="W241" s="126"/>
      <c r="X241" s="126"/>
      <c r="Y241" s="126"/>
      <c r="Z241" s="126"/>
      <c r="AA241" s="126"/>
      <c r="AB241" s="126"/>
      <c r="AC241" s="126"/>
      <c r="AD241" s="126"/>
      <c r="AE241" s="126"/>
      <c r="AF241" s="126"/>
      <c r="AG241" s="126"/>
      <c r="AH241" s="126"/>
      <c r="AI241" s="126"/>
      <c r="AJ241" s="126"/>
      <c r="AK241" s="126"/>
      <c r="AL241" s="126"/>
      <c r="AM241" s="126"/>
      <c r="AN241" s="126"/>
      <c r="AO241" s="126"/>
      <c r="AP241" s="126"/>
      <c r="AQ241" s="126"/>
      <c r="AR241" s="126"/>
      <c r="AS241" s="126"/>
      <c r="AT241" s="126"/>
      <c r="AU241" s="126"/>
      <c r="AV241" s="126"/>
      <c r="AW241" s="126"/>
      <c r="AX241" s="126"/>
      <c r="AY241" s="126"/>
      <c r="AZ241" s="126"/>
      <c r="BA241" s="126"/>
      <c r="BB241" s="126"/>
      <c r="BC241" s="126"/>
      <c r="BD241" s="126"/>
      <c r="BE241" s="126"/>
      <c r="BF241" s="126"/>
      <c r="BG241" s="126"/>
      <c r="BH241" s="126"/>
      <c r="BI241" s="126"/>
      <c r="BJ241" s="126"/>
      <c r="BK241" s="126"/>
      <c r="BL241" s="126"/>
      <c r="BM241" s="126"/>
      <c r="BN241" s="126"/>
      <c r="BO241" s="126"/>
      <c r="BP241" s="126"/>
      <c r="BQ241" s="126"/>
      <c r="BR241" s="126"/>
      <c r="BS241" s="126"/>
      <c r="BT241" s="126"/>
      <c r="BU241" s="126"/>
      <c r="BV241" s="126"/>
      <c r="BW241" s="126"/>
      <c r="BX241" s="126"/>
      <c r="BY241" s="126"/>
      <c r="BZ241" s="126"/>
      <c r="CA241" s="126"/>
      <c r="CB241" s="126"/>
      <c r="CC241" s="126"/>
      <c r="CD241" s="126"/>
      <c r="CE241" s="126"/>
      <c r="CF241" s="126"/>
      <c r="CG241" s="126"/>
      <c r="CH241" s="126"/>
      <c r="CI241" s="126"/>
      <c r="CJ241" s="126"/>
      <c r="CK241" s="126"/>
      <c r="CL241" s="126"/>
      <c r="CM241" s="126"/>
      <c r="CN241" s="126"/>
      <c r="CO241" s="126"/>
      <c r="CP241" s="126"/>
      <c r="CQ241" s="126"/>
      <c r="CR241" s="126"/>
      <c r="CS241" s="126"/>
      <c r="CT241" s="126"/>
      <c r="CU241" s="126"/>
    </row>
    <row r="242" spans="1:99" x14ac:dyDescent="0.3">
      <c r="A242" s="103">
        <v>658</v>
      </c>
      <c r="B242" s="373" t="s">
        <v>487</v>
      </c>
      <c r="C242" s="126"/>
      <c r="D242" s="126">
        <v>0</v>
      </c>
      <c r="E242" s="126">
        <v>0</v>
      </c>
      <c r="F242" s="126">
        <v>0</v>
      </c>
      <c r="G242" s="126">
        <v>0</v>
      </c>
      <c r="H242" s="126">
        <v>0</v>
      </c>
      <c r="I242" s="126">
        <v>0</v>
      </c>
      <c r="J242" s="126">
        <v>0</v>
      </c>
      <c r="K242" s="126">
        <v>0</v>
      </c>
      <c r="L242" s="126">
        <v>0</v>
      </c>
      <c r="M242" s="126">
        <v>0</v>
      </c>
      <c r="N242" s="126">
        <v>0</v>
      </c>
      <c r="O242" s="126">
        <v>0</v>
      </c>
      <c r="P242" s="126">
        <v>0</v>
      </c>
      <c r="Q242" s="126">
        <v>0</v>
      </c>
      <c r="R242" s="126">
        <v>0</v>
      </c>
      <c r="S242" s="126"/>
      <c r="T242" s="126"/>
      <c r="U242" s="126"/>
      <c r="V242" s="126"/>
      <c r="W242" s="126"/>
      <c r="X242" s="126"/>
      <c r="Y242" s="126"/>
      <c r="Z242" s="126"/>
      <c r="AA242" s="126"/>
      <c r="AB242" s="126"/>
      <c r="AC242" s="126"/>
      <c r="AD242" s="126"/>
      <c r="AE242" s="126"/>
      <c r="AF242" s="126"/>
      <c r="AG242" s="126"/>
      <c r="AH242" s="126"/>
      <c r="AI242" s="126"/>
      <c r="AJ242" s="126"/>
      <c r="AK242" s="126"/>
      <c r="AL242" s="126"/>
      <c r="AM242" s="126"/>
      <c r="AN242" s="126"/>
      <c r="AO242" s="126"/>
      <c r="AP242" s="126"/>
      <c r="AQ242" s="126"/>
      <c r="AR242" s="126"/>
      <c r="AS242" s="126"/>
      <c r="AT242" s="126"/>
      <c r="AU242" s="126"/>
      <c r="AV242" s="126"/>
      <c r="AW242" s="126"/>
      <c r="AX242" s="126"/>
      <c r="AY242" s="126"/>
      <c r="AZ242" s="126"/>
      <c r="BA242" s="126"/>
      <c r="BB242" s="126"/>
      <c r="BC242" s="126"/>
      <c r="BD242" s="126"/>
      <c r="BE242" s="126"/>
      <c r="BF242" s="126"/>
      <c r="BG242" s="126"/>
      <c r="BH242" s="126"/>
      <c r="BI242" s="126"/>
      <c r="BJ242" s="126"/>
      <c r="BK242" s="126"/>
      <c r="BL242" s="126"/>
      <c r="BM242" s="126"/>
      <c r="BN242" s="126"/>
      <c r="BO242" s="126"/>
      <c r="BP242" s="126"/>
      <c r="BQ242" s="126"/>
      <c r="BR242" s="126"/>
      <c r="BS242" s="126"/>
      <c r="BT242" s="126"/>
      <c r="BU242" s="126"/>
      <c r="BV242" s="126"/>
      <c r="BW242" s="126"/>
      <c r="BX242" s="126"/>
      <c r="BY242" s="126"/>
      <c r="BZ242" s="126"/>
      <c r="CA242" s="126"/>
      <c r="CB242" s="126"/>
      <c r="CC242" s="126"/>
      <c r="CD242" s="126"/>
      <c r="CE242" s="126"/>
      <c r="CF242" s="126"/>
      <c r="CG242" s="126"/>
      <c r="CH242" s="126"/>
      <c r="CI242" s="126"/>
      <c r="CJ242" s="126"/>
      <c r="CK242" s="126"/>
      <c r="CL242" s="126"/>
      <c r="CM242" s="126"/>
      <c r="CN242" s="126"/>
      <c r="CO242" s="126"/>
      <c r="CP242" s="126"/>
      <c r="CQ242" s="126"/>
      <c r="CR242" s="126"/>
      <c r="CS242" s="126"/>
      <c r="CT242" s="126"/>
      <c r="CU242" s="126"/>
    </row>
    <row r="243" spans="1:99" x14ac:dyDescent="0.3">
      <c r="A243" s="103">
        <v>659</v>
      </c>
      <c r="B243" s="373" t="s">
        <v>488</v>
      </c>
      <c r="C243" s="126"/>
      <c r="D243" s="126">
        <v>0</v>
      </c>
      <c r="E243" s="126">
        <v>0</v>
      </c>
      <c r="F243" s="126">
        <v>0</v>
      </c>
      <c r="G243" s="126">
        <v>0</v>
      </c>
      <c r="H243" s="126">
        <v>0</v>
      </c>
      <c r="I243" s="126">
        <v>77270472</v>
      </c>
      <c r="J243" s="126">
        <v>0</v>
      </c>
      <c r="K243" s="126">
        <v>0</v>
      </c>
      <c r="L243" s="126">
        <v>0</v>
      </c>
      <c r="M243" s="126">
        <v>0</v>
      </c>
      <c r="N243" s="126">
        <v>0</v>
      </c>
      <c r="O243" s="126">
        <v>0</v>
      </c>
      <c r="P243" s="126">
        <v>0</v>
      </c>
      <c r="Q243" s="126">
        <v>0</v>
      </c>
      <c r="R243" s="126">
        <v>0</v>
      </c>
      <c r="S243" s="126"/>
      <c r="T243" s="126"/>
      <c r="U243" s="126"/>
      <c r="V243" s="126"/>
      <c r="W243" s="126"/>
      <c r="X243" s="126"/>
      <c r="Y243" s="126"/>
      <c r="Z243" s="126"/>
      <c r="AA243" s="126"/>
      <c r="AB243" s="126"/>
      <c r="AC243" s="126"/>
      <c r="AD243" s="126"/>
      <c r="AE243" s="126"/>
      <c r="AF243" s="126"/>
      <c r="AG243" s="126"/>
      <c r="AH243" s="126"/>
      <c r="AI243" s="126"/>
      <c r="AJ243" s="126"/>
      <c r="AK243" s="126"/>
      <c r="AL243" s="126"/>
      <c r="AM243" s="126"/>
      <c r="AN243" s="126"/>
      <c r="AO243" s="126"/>
      <c r="AP243" s="126"/>
      <c r="AQ243" s="126"/>
      <c r="AR243" s="126"/>
      <c r="AS243" s="126"/>
      <c r="AT243" s="126"/>
      <c r="AU243" s="126"/>
      <c r="AV243" s="126"/>
      <c r="AW243" s="126"/>
      <c r="AX243" s="126"/>
      <c r="AY243" s="126"/>
      <c r="AZ243" s="126"/>
      <c r="BA243" s="126"/>
      <c r="BB243" s="126"/>
      <c r="BC243" s="126"/>
      <c r="BD243" s="126"/>
      <c r="BE243" s="126"/>
      <c r="BF243" s="126"/>
      <c r="BG243" s="126"/>
      <c r="BH243" s="126"/>
      <c r="BI243" s="126"/>
      <c r="BJ243" s="126"/>
      <c r="BK243" s="126"/>
      <c r="BL243" s="126"/>
      <c r="BM243" s="126"/>
      <c r="BN243" s="126"/>
      <c r="BO243" s="126"/>
      <c r="BP243" s="126"/>
      <c r="BQ243" s="126"/>
      <c r="BR243" s="126"/>
      <c r="BS243" s="126"/>
      <c r="BT243" s="126"/>
      <c r="BU243" s="126"/>
      <c r="BV243" s="126"/>
      <c r="BW243" s="126"/>
      <c r="BX243" s="126"/>
      <c r="BY243" s="126"/>
      <c r="BZ243" s="126"/>
      <c r="CA243" s="126"/>
      <c r="CB243" s="126"/>
      <c r="CC243" s="126"/>
      <c r="CD243" s="126"/>
      <c r="CE243" s="126"/>
      <c r="CF243" s="126"/>
      <c r="CG243" s="126"/>
      <c r="CH243" s="126"/>
      <c r="CI243" s="126"/>
      <c r="CJ243" s="126"/>
      <c r="CK243" s="126"/>
      <c r="CL243" s="126"/>
      <c r="CM243" s="126"/>
      <c r="CN243" s="126"/>
      <c r="CO243" s="126"/>
      <c r="CP243" s="126"/>
      <c r="CQ243" s="126"/>
      <c r="CR243" s="126"/>
      <c r="CS243" s="126"/>
      <c r="CT243" s="126"/>
      <c r="CU243" s="126"/>
    </row>
    <row r="244" spans="1:99" x14ac:dyDescent="0.3">
      <c r="A244" s="103">
        <v>660</v>
      </c>
      <c r="B244" s="373" t="s">
        <v>489</v>
      </c>
      <c r="C244" s="126"/>
      <c r="D244" s="126">
        <v>0</v>
      </c>
      <c r="E244" s="126">
        <v>0</v>
      </c>
      <c r="F244" s="126">
        <v>0</v>
      </c>
      <c r="G244" s="126">
        <v>0</v>
      </c>
      <c r="H244" s="126">
        <v>0</v>
      </c>
      <c r="I244" s="126">
        <v>0</v>
      </c>
      <c r="J244" s="126">
        <v>0</v>
      </c>
      <c r="K244" s="126">
        <v>0</v>
      </c>
      <c r="L244" s="126">
        <v>0</v>
      </c>
      <c r="M244" s="126">
        <v>0</v>
      </c>
      <c r="N244" s="126">
        <v>0</v>
      </c>
      <c r="O244" s="126">
        <v>0</v>
      </c>
      <c r="P244" s="126">
        <v>0</v>
      </c>
      <c r="Q244" s="126">
        <v>0</v>
      </c>
      <c r="R244" s="126">
        <v>0</v>
      </c>
      <c r="S244" s="126"/>
      <c r="T244" s="126"/>
      <c r="U244" s="126"/>
      <c r="V244" s="126"/>
      <c r="W244" s="126"/>
      <c r="X244" s="126"/>
      <c r="Y244" s="126"/>
      <c r="Z244" s="126"/>
      <c r="AA244" s="126"/>
      <c r="AB244" s="126"/>
      <c r="AC244" s="126"/>
      <c r="AD244" s="126"/>
      <c r="AE244" s="126"/>
      <c r="AF244" s="126"/>
      <c r="AG244" s="126"/>
      <c r="AH244" s="126"/>
      <c r="AI244" s="126"/>
      <c r="AJ244" s="126"/>
      <c r="AK244" s="126"/>
      <c r="AL244" s="126"/>
      <c r="AM244" s="126"/>
      <c r="AN244" s="126"/>
      <c r="AO244" s="126"/>
      <c r="AP244" s="126"/>
      <c r="AQ244" s="126"/>
      <c r="AR244" s="126"/>
      <c r="AS244" s="126"/>
      <c r="AT244" s="126"/>
      <c r="AU244" s="126"/>
      <c r="AV244" s="126"/>
      <c r="AW244" s="126"/>
      <c r="AX244" s="126"/>
      <c r="AY244" s="126"/>
      <c r="AZ244" s="126"/>
      <c r="BA244" s="126"/>
      <c r="BB244" s="126"/>
      <c r="BC244" s="126"/>
      <c r="BD244" s="126"/>
      <c r="BE244" s="126"/>
      <c r="BF244" s="126"/>
      <c r="BG244" s="126"/>
      <c r="BH244" s="126"/>
      <c r="BI244" s="126"/>
      <c r="BJ244" s="126"/>
      <c r="BK244" s="126"/>
      <c r="BL244" s="126"/>
      <c r="BM244" s="126"/>
      <c r="BN244" s="126"/>
      <c r="BO244" s="126"/>
      <c r="BP244" s="126"/>
      <c r="BQ244" s="126"/>
      <c r="BR244" s="126"/>
      <c r="BS244" s="126"/>
      <c r="BT244" s="126"/>
      <c r="BU244" s="126"/>
      <c r="BV244" s="126"/>
      <c r="BW244" s="126"/>
      <c r="BX244" s="126"/>
      <c r="BY244" s="126"/>
      <c r="BZ244" s="126"/>
      <c r="CA244" s="126"/>
      <c r="CB244" s="126"/>
      <c r="CC244" s="126"/>
      <c r="CD244" s="126"/>
      <c r="CE244" s="126"/>
      <c r="CF244" s="126"/>
      <c r="CG244" s="126"/>
      <c r="CH244" s="126"/>
      <c r="CI244" s="126"/>
      <c r="CJ244" s="126"/>
      <c r="CK244" s="126"/>
      <c r="CL244" s="126"/>
      <c r="CM244" s="126"/>
      <c r="CN244" s="126"/>
      <c r="CO244" s="126"/>
      <c r="CP244" s="126"/>
      <c r="CQ244" s="126"/>
      <c r="CR244" s="126"/>
      <c r="CS244" s="126"/>
      <c r="CT244" s="126"/>
      <c r="CU244" s="126"/>
    </row>
    <row r="245" spans="1:99" x14ac:dyDescent="0.3">
      <c r="A245" s="103">
        <v>661</v>
      </c>
      <c r="B245" s="373" t="s">
        <v>265</v>
      </c>
      <c r="C245" s="126"/>
      <c r="D245" s="126">
        <v>0</v>
      </c>
      <c r="E245" s="126">
        <v>0</v>
      </c>
      <c r="F245" s="126">
        <v>0</v>
      </c>
      <c r="G245" s="126">
        <v>0</v>
      </c>
      <c r="H245" s="126">
        <v>0</v>
      </c>
      <c r="I245" s="126">
        <v>0</v>
      </c>
      <c r="J245" s="126">
        <v>0</v>
      </c>
      <c r="K245" s="126">
        <v>0</v>
      </c>
      <c r="L245" s="126">
        <v>0</v>
      </c>
      <c r="M245" s="126">
        <v>0</v>
      </c>
      <c r="N245" s="126">
        <v>0</v>
      </c>
      <c r="O245" s="126">
        <v>0</v>
      </c>
      <c r="P245" s="126">
        <v>0</v>
      </c>
      <c r="Q245" s="126">
        <v>0</v>
      </c>
      <c r="R245" s="126">
        <v>0</v>
      </c>
      <c r="S245" s="126"/>
      <c r="T245" s="126"/>
      <c r="U245" s="126"/>
      <c r="V245" s="126"/>
      <c r="W245" s="126"/>
      <c r="X245" s="126"/>
      <c r="Y245" s="126"/>
      <c r="Z245" s="126"/>
      <c r="AA245" s="126"/>
      <c r="AB245" s="126"/>
      <c r="AC245" s="126"/>
      <c r="AD245" s="126"/>
      <c r="AE245" s="126"/>
      <c r="AF245" s="126"/>
      <c r="AG245" s="126"/>
      <c r="AH245" s="126"/>
      <c r="AI245" s="126"/>
      <c r="AJ245" s="126"/>
      <c r="AK245" s="126"/>
      <c r="AL245" s="126"/>
      <c r="AM245" s="126"/>
      <c r="AN245" s="126"/>
      <c r="AO245" s="126"/>
      <c r="AP245" s="126"/>
      <c r="AQ245" s="126"/>
      <c r="AR245" s="126"/>
      <c r="AS245" s="126"/>
      <c r="AT245" s="126"/>
      <c r="AU245" s="126"/>
      <c r="AV245" s="126"/>
      <c r="AW245" s="126"/>
      <c r="AX245" s="126"/>
      <c r="AY245" s="126"/>
      <c r="AZ245" s="126"/>
      <c r="BA245" s="126"/>
      <c r="BB245" s="126"/>
      <c r="BC245" s="126"/>
      <c r="BD245" s="126"/>
      <c r="BE245" s="126"/>
      <c r="BF245" s="126"/>
      <c r="BG245" s="126"/>
      <c r="BH245" s="126"/>
      <c r="BI245" s="126"/>
      <c r="BJ245" s="126"/>
      <c r="BK245" s="126"/>
      <c r="BL245" s="126"/>
      <c r="BM245" s="126"/>
      <c r="BN245" s="126"/>
      <c r="BO245" s="126"/>
      <c r="BP245" s="126"/>
      <c r="BQ245" s="126"/>
      <c r="BR245" s="126"/>
      <c r="BS245" s="126"/>
      <c r="BT245" s="126"/>
      <c r="BU245" s="126"/>
      <c r="BV245" s="126"/>
      <c r="BW245" s="126"/>
      <c r="BX245" s="126"/>
      <c r="BY245" s="126"/>
      <c r="BZ245" s="126"/>
      <c r="CA245" s="126"/>
      <c r="CB245" s="126"/>
      <c r="CC245" s="126"/>
      <c r="CD245" s="126"/>
      <c r="CE245" s="126"/>
      <c r="CF245" s="126"/>
      <c r="CG245" s="126"/>
      <c r="CH245" s="126"/>
      <c r="CI245" s="126"/>
      <c r="CJ245" s="126"/>
      <c r="CK245" s="126"/>
      <c r="CL245" s="126"/>
      <c r="CM245" s="126"/>
      <c r="CN245" s="126"/>
      <c r="CO245" s="126"/>
      <c r="CP245" s="126"/>
      <c r="CQ245" s="126"/>
      <c r="CR245" s="126"/>
      <c r="CS245" s="126"/>
      <c r="CT245" s="126"/>
      <c r="CU245" s="126"/>
    </row>
    <row r="246" spans="1:99" s="409" customFormat="1" x14ac:dyDescent="0.3">
      <c r="A246" s="412">
        <v>662</v>
      </c>
      <c r="B246" s="515" t="s">
        <v>284</v>
      </c>
      <c r="R246" s="409">
        <v>0</v>
      </c>
    </row>
    <row r="247" spans="1:99" s="409" customFormat="1" x14ac:dyDescent="0.3">
      <c r="A247" s="412">
        <v>663</v>
      </c>
      <c r="B247" s="515" t="s">
        <v>490</v>
      </c>
      <c r="R247" s="409">
        <v>0</v>
      </c>
    </row>
    <row r="248" spans="1:99" s="411" customFormat="1" x14ac:dyDescent="0.3">
      <c r="A248" s="410">
        <v>906</v>
      </c>
      <c r="B248" s="428" t="s">
        <v>491</v>
      </c>
      <c r="D248" s="411">
        <v>1</v>
      </c>
      <c r="E248" s="411">
        <v>1</v>
      </c>
      <c r="F248" s="411">
        <v>1</v>
      </c>
      <c r="G248" s="411">
        <v>1</v>
      </c>
      <c r="H248" s="411">
        <v>1</v>
      </c>
      <c r="I248" s="411">
        <v>1</v>
      </c>
      <c r="J248" s="411">
        <v>1</v>
      </c>
      <c r="K248" s="411">
        <v>1</v>
      </c>
      <c r="L248" s="411">
        <v>1</v>
      </c>
      <c r="M248" s="411">
        <v>1</v>
      </c>
      <c r="N248" s="411">
        <v>1</v>
      </c>
      <c r="O248" s="411">
        <v>1</v>
      </c>
      <c r="P248" s="411">
        <v>1</v>
      </c>
      <c r="Q248" s="411">
        <v>1</v>
      </c>
      <c r="R248" s="411">
        <v>1</v>
      </c>
    </row>
    <row r="249" spans="1:99" s="411" customFormat="1" x14ac:dyDescent="0.3">
      <c r="A249" s="410">
        <v>907</v>
      </c>
      <c r="B249" s="428" t="s">
        <v>492</v>
      </c>
      <c r="D249" s="411">
        <v>2</v>
      </c>
      <c r="E249" s="411">
        <v>2</v>
      </c>
      <c r="F249" s="411">
        <v>2</v>
      </c>
      <c r="G249" s="411">
        <v>2</v>
      </c>
      <c r="H249" s="411">
        <v>2</v>
      </c>
      <c r="I249" s="411">
        <v>2</v>
      </c>
      <c r="J249" s="411">
        <v>2</v>
      </c>
      <c r="K249" s="411">
        <v>2</v>
      </c>
      <c r="L249" s="411">
        <v>2</v>
      </c>
      <c r="M249" s="411">
        <v>2</v>
      </c>
      <c r="N249" s="411">
        <v>2</v>
      </c>
      <c r="O249" s="411">
        <v>2</v>
      </c>
      <c r="P249" s="411">
        <v>2</v>
      </c>
      <c r="Q249" s="411">
        <v>2</v>
      </c>
      <c r="R249" s="411">
        <v>2</v>
      </c>
    </row>
    <row r="250" spans="1:99" s="416" customFormat="1" ht="28.8" x14ac:dyDescent="0.3">
      <c r="A250" s="415">
        <v>947</v>
      </c>
      <c r="B250" s="466" t="s">
        <v>493</v>
      </c>
      <c r="D250" s="416" t="s">
        <v>656</v>
      </c>
      <c r="E250" s="416" t="s">
        <v>657</v>
      </c>
      <c r="F250" s="416" t="s">
        <v>658</v>
      </c>
      <c r="G250" s="416" t="s">
        <v>659</v>
      </c>
      <c r="H250" s="416" t="s">
        <v>660</v>
      </c>
      <c r="I250" s="416" t="s">
        <v>661</v>
      </c>
      <c r="J250" s="416" t="s">
        <v>662</v>
      </c>
      <c r="K250" s="416" t="s">
        <v>663</v>
      </c>
      <c r="L250" s="416" t="s">
        <v>657</v>
      </c>
      <c r="M250" s="416" t="s">
        <v>664</v>
      </c>
      <c r="N250" s="416" t="s">
        <v>665</v>
      </c>
      <c r="O250" s="416" t="s">
        <v>666</v>
      </c>
      <c r="P250" s="416" t="s">
        <v>882</v>
      </c>
      <c r="Q250" s="416" t="s">
        <v>667</v>
      </c>
      <c r="R250" s="416" t="s">
        <v>668</v>
      </c>
    </row>
    <row r="251" spans="1:99" s="416" customFormat="1" ht="28.8" x14ac:dyDescent="0.3">
      <c r="A251" s="415">
        <v>948</v>
      </c>
      <c r="B251" s="466" t="s">
        <v>494</v>
      </c>
      <c r="D251" s="416" t="s">
        <v>669</v>
      </c>
      <c r="E251" s="416" t="s">
        <v>670</v>
      </c>
      <c r="F251" s="416" t="s">
        <v>671</v>
      </c>
      <c r="G251" s="416" t="s">
        <v>672</v>
      </c>
      <c r="H251" s="416" t="s">
        <v>673</v>
      </c>
      <c r="I251" s="416" t="s">
        <v>674</v>
      </c>
      <c r="J251" s="416" t="s">
        <v>675</v>
      </c>
      <c r="K251" s="416" t="s">
        <v>676</v>
      </c>
      <c r="L251" s="416" t="s">
        <v>677</v>
      </c>
      <c r="M251" s="416" t="s">
        <v>678</v>
      </c>
      <c r="N251" s="416" t="s">
        <v>679</v>
      </c>
      <c r="O251" s="416" t="s">
        <v>680</v>
      </c>
      <c r="P251" s="416" t="s">
        <v>886</v>
      </c>
      <c r="Q251" s="416" t="s">
        <v>613</v>
      </c>
      <c r="R251" s="416" t="s">
        <v>544</v>
      </c>
    </row>
    <row r="252" spans="1:99" s="416" customFormat="1" ht="28.8" x14ac:dyDescent="0.3">
      <c r="A252" s="415">
        <v>949</v>
      </c>
      <c r="B252" s="466" t="s">
        <v>495</v>
      </c>
      <c r="D252" s="416" t="s">
        <v>259</v>
      </c>
      <c r="E252" s="416" t="s">
        <v>259</v>
      </c>
      <c r="F252" s="416" t="s">
        <v>259</v>
      </c>
      <c r="G252" s="416" t="s">
        <v>259</v>
      </c>
      <c r="H252" s="416" t="s">
        <v>259</v>
      </c>
      <c r="I252" s="416" t="s">
        <v>259</v>
      </c>
      <c r="J252" s="416" t="s">
        <v>259</v>
      </c>
      <c r="K252" s="416" t="s">
        <v>259</v>
      </c>
      <c r="L252" s="416" t="s">
        <v>259</v>
      </c>
      <c r="M252" s="416" t="s">
        <v>259</v>
      </c>
      <c r="N252" s="416" t="s">
        <v>259</v>
      </c>
      <c r="O252" s="416" t="s">
        <v>259</v>
      </c>
      <c r="P252" s="416" t="s">
        <v>259</v>
      </c>
      <c r="Q252" s="416" t="s">
        <v>259</v>
      </c>
      <c r="R252" s="416" t="s">
        <v>259</v>
      </c>
    </row>
    <row r="253" spans="1:99" s="416" customFormat="1" ht="28.8" x14ac:dyDescent="0.3">
      <c r="A253" s="415">
        <v>950</v>
      </c>
      <c r="B253" s="466" t="s">
        <v>496</v>
      </c>
      <c r="D253" s="416" t="s">
        <v>17</v>
      </c>
      <c r="E253" s="416" t="s">
        <v>17</v>
      </c>
      <c r="F253" s="416">
        <v>0</v>
      </c>
      <c r="G253" s="416" t="s">
        <v>17</v>
      </c>
      <c r="H253" s="416" t="s">
        <v>17</v>
      </c>
      <c r="I253" s="416" t="s">
        <v>17</v>
      </c>
      <c r="J253" s="416" t="s">
        <v>17</v>
      </c>
      <c r="K253" s="416" t="s">
        <v>17</v>
      </c>
      <c r="L253" s="416" t="s">
        <v>17</v>
      </c>
      <c r="M253" s="416" t="s">
        <v>17</v>
      </c>
      <c r="N253" s="416" t="s">
        <v>17</v>
      </c>
      <c r="O253" s="416" t="s">
        <v>17</v>
      </c>
      <c r="P253" s="416" t="s">
        <v>17</v>
      </c>
      <c r="Q253" s="416" t="s">
        <v>17</v>
      </c>
      <c r="R253" s="416" t="s">
        <v>17</v>
      </c>
    </row>
    <row r="254" spans="1:99" s="411" customFormat="1" ht="28.8" x14ac:dyDescent="0.3">
      <c r="A254" s="410">
        <v>951</v>
      </c>
      <c r="B254" s="428" t="s">
        <v>497</v>
      </c>
      <c r="D254" s="411">
        <v>2</v>
      </c>
      <c r="E254" s="411">
        <v>2</v>
      </c>
      <c r="F254" s="411">
        <v>2</v>
      </c>
      <c r="G254" s="411">
        <v>2</v>
      </c>
      <c r="H254" s="411">
        <v>2</v>
      </c>
      <c r="I254" s="411">
        <v>2</v>
      </c>
      <c r="J254" s="411">
        <v>2</v>
      </c>
      <c r="K254" s="411">
        <v>2</v>
      </c>
      <c r="L254" s="411">
        <v>2</v>
      </c>
      <c r="M254" s="411">
        <v>2</v>
      </c>
      <c r="N254" s="411">
        <v>2</v>
      </c>
      <c r="O254" s="411">
        <v>2</v>
      </c>
      <c r="P254" s="411">
        <v>2</v>
      </c>
      <c r="Q254" s="411">
        <v>2</v>
      </c>
      <c r="R254" s="411">
        <v>2</v>
      </c>
    </row>
    <row r="255" spans="1:99" s="416" customFormat="1" ht="43.2" x14ac:dyDescent="0.3">
      <c r="A255" s="415">
        <v>952</v>
      </c>
      <c r="B255" s="466" t="s">
        <v>498</v>
      </c>
      <c r="E255" s="416" t="s">
        <v>681</v>
      </c>
      <c r="F255" s="416" t="s">
        <v>682</v>
      </c>
      <c r="G255" s="416" t="s">
        <v>683</v>
      </c>
      <c r="H255" s="416" t="s">
        <v>684</v>
      </c>
      <c r="J255" s="416" t="s">
        <v>685</v>
      </c>
      <c r="K255" s="416" t="s">
        <v>686</v>
      </c>
      <c r="L255" s="416" t="s">
        <v>687</v>
      </c>
      <c r="M255" s="416" t="s">
        <v>688</v>
      </c>
      <c r="N255" s="416" t="s">
        <v>689</v>
      </c>
      <c r="O255" s="416" t="s">
        <v>690</v>
      </c>
      <c r="Q255" s="416" t="s">
        <v>691</v>
      </c>
      <c r="R255" s="416" t="s">
        <v>692</v>
      </c>
    </row>
    <row r="256" spans="1:99" s="411" customFormat="1" x14ac:dyDescent="0.3">
      <c r="A256" s="410">
        <v>953</v>
      </c>
      <c r="B256" s="428" t="s">
        <v>499</v>
      </c>
      <c r="D256" s="411">
        <v>2</v>
      </c>
      <c r="E256" s="411">
        <v>2</v>
      </c>
      <c r="F256" s="411">
        <v>2</v>
      </c>
      <c r="G256" s="411">
        <v>2</v>
      </c>
      <c r="H256" s="411">
        <v>2</v>
      </c>
      <c r="I256" s="411">
        <v>2</v>
      </c>
      <c r="J256" s="411">
        <v>2</v>
      </c>
      <c r="K256" s="411">
        <v>2</v>
      </c>
      <c r="L256" s="411">
        <v>2</v>
      </c>
      <c r="M256" s="411">
        <v>2</v>
      </c>
      <c r="N256" s="411">
        <v>2</v>
      </c>
      <c r="O256" s="411">
        <v>2</v>
      </c>
      <c r="P256" s="411">
        <v>2</v>
      </c>
      <c r="Q256" s="411">
        <v>2</v>
      </c>
      <c r="R256" s="411">
        <v>2</v>
      </c>
    </row>
    <row r="257" spans="1:18" s="416" customFormat="1" ht="43.2" x14ac:dyDescent="0.3">
      <c r="A257" s="415">
        <v>954</v>
      </c>
      <c r="B257" s="466" t="s">
        <v>257</v>
      </c>
      <c r="D257" s="416" t="s">
        <v>17</v>
      </c>
      <c r="E257" s="416" t="s">
        <v>17</v>
      </c>
      <c r="F257" s="416" t="s">
        <v>17</v>
      </c>
      <c r="G257" s="416" t="s">
        <v>17</v>
      </c>
      <c r="H257" s="416" t="s">
        <v>17</v>
      </c>
      <c r="I257" s="416" t="s">
        <v>17</v>
      </c>
      <c r="J257" s="416" t="s">
        <v>17</v>
      </c>
      <c r="K257" s="416" t="s">
        <v>17</v>
      </c>
      <c r="L257" s="416" t="s">
        <v>17</v>
      </c>
      <c r="M257" s="416" t="s">
        <v>17</v>
      </c>
      <c r="N257" s="416" t="s">
        <v>17</v>
      </c>
      <c r="O257" s="416" t="s">
        <v>17</v>
      </c>
      <c r="P257" s="416" t="s">
        <v>17</v>
      </c>
      <c r="Q257" s="416" t="s">
        <v>17</v>
      </c>
      <c r="R257" s="416" t="s">
        <v>17</v>
      </c>
    </row>
    <row r="258" spans="1:18" s="411" customFormat="1" x14ac:dyDescent="0.3">
      <c r="A258" s="410">
        <v>955</v>
      </c>
      <c r="B258" s="428" t="s">
        <v>500</v>
      </c>
      <c r="D258" s="411">
        <v>0</v>
      </c>
      <c r="E258" s="411">
        <v>0</v>
      </c>
      <c r="F258" s="411">
        <v>0</v>
      </c>
      <c r="G258" s="411">
        <v>0</v>
      </c>
      <c r="H258" s="411">
        <v>0</v>
      </c>
      <c r="I258" s="411">
        <v>0</v>
      </c>
      <c r="J258" s="411">
        <v>1</v>
      </c>
      <c r="K258" s="411">
        <v>0</v>
      </c>
      <c r="L258" s="411">
        <v>0</v>
      </c>
      <c r="M258" s="411">
        <v>0</v>
      </c>
      <c r="N258" s="411">
        <v>0</v>
      </c>
      <c r="O258" s="411">
        <v>0</v>
      </c>
      <c r="P258" s="411">
        <v>0</v>
      </c>
      <c r="Q258" s="411">
        <v>0</v>
      </c>
      <c r="R258" s="411">
        <v>0</v>
      </c>
    </row>
    <row r="259" spans="1:18" s="416" customFormat="1" ht="43.2" x14ac:dyDescent="0.3">
      <c r="A259" s="415">
        <v>956</v>
      </c>
      <c r="B259" s="466" t="s">
        <v>258</v>
      </c>
      <c r="D259" s="416" t="s">
        <v>17</v>
      </c>
      <c r="E259" s="416" t="s">
        <v>17</v>
      </c>
      <c r="F259" s="416" t="s">
        <v>17</v>
      </c>
      <c r="G259" s="416" t="s">
        <v>17</v>
      </c>
      <c r="H259" s="416" t="s">
        <v>17</v>
      </c>
      <c r="I259" s="416" t="s">
        <v>17</v>
      </c>
      <c r="J259" s="416" t="s">
        <v>17</v>
      </c>
      <c r="K259" s="416" t="s">
        <v>17</v>
      </c>
      <c r="L259" s="416" t="s">
        <v>17</v>
      </c>
      <c r="M259" s="416" t="s">
        <v>17</v>
      </c>
      <c r="N259" s="416" t="s">
        <v>17</v>
      </c>
      <c r="O259" s="416" t="s">
        <v>17</v>
      </c>
      <c r="P259" s="416" t="s">
        <v>17</v>
      </c>
      <c r="Q259" s="416" t="s">
        <v>17</v>
      </c>
      <c r="R259" s="416" t="s">
        <v>17</v>
      </c>
    </row>
    <row r="260" spans="1:18" s="411" customFormat="1" x14ac:dyDescent="0.3">
      <c r="A260" s="410">
        <v>957</v>
      </c>
      <c r="B260" s="428" t="s">
        <v>501</v>
      </c>
      <c r="D260" s="411">
        <v>0</v>
      </c>
      <c r="E260" s="411">
        <v>0</v>
      </c>
      <c r="F260" s="411">
        <v>0</v>
      </c>
      <c r="G260" s="411">
        <v>0</v>
      </c>
      <c r="H260" s="411">
        <v>0</v>
      </c>
      <c r="I260" s="411">
        <v>0</v>
      </c>
      <c r="J260" s="411">
        <v>0</v>
      </c>
      <c r="K260" s="411">
        <v>0</v>
      </c>
      <c r="L260" s="411">
        <v>0</v>
      </c>
      <c r="M260" s="411">
        <v>0</v>
      </c>
      <c r="N260" s="411">
        <v>0</v>
      </c>
      <c r="O260" s="411">
        <v>0</v>
      </c>
      <c r="P260" s="411">
        <v>0</v>
      </c>
      <c r="Q260" s="411">
        <v>0</v>
      </c>
      <c r="R260" s="411">
        <v>0</v>
      </c>
    </row>
    <row r="261" spans="1:18" s="416" customFormat="1" ht="57.6" x14ac:dyDescent="0.3">
      <c r="A261" s="415">
        <v>958</v>
      </c>
      <c r="B261" s="466" t="s">
        <v>502</v>
      </c>
      <c r="D261" s="416" t="s">
        <v>17</v>
      </c>
      <c r="E261" s="416" t="s">
        <v>17</v>
      </c>
      <c r="F261" s="416" t="s">
        <v>17</v>
      </c>
      <c r="G261" s="416" t="s">
        <v>17</v>
      </c>
      <c r="H261" s="416" t="s">
        <v>545</v>
      </c>
      <c r="I261" s="416" t="s">
        <v>17</v>
      </c>
      <c r="J261" s="416" t="s">
        <v>17</v>
      </c>
      <c r="K261" s="416" t="s">
        <v>17</v>
      </c>
      <c r="L261" s="416" t="s">
        <v>17</v>
      </c>
      <c r="M261" s="416" t="s">
        <v>17</v>
      </c>
      <c r="N261" s="416" t="s">
        <v>17</v>
      </c>
      <c r="O261" s="416" t="s">
        <v>17</v>
      </c>
      <c r="P261" s="416" t="s">
        <v>17</v>
      </c>
      <c r="Q261" s="416" t="s">
        <v>17</v>
      </c>
      <c r="R261" s="416" t="s">
        <v>17</v>
      </c>
    </row>
    <row r="262" spans="1:18" s="411" customFormat="1" ht="28.8" x14ac:dyDescent="0.3">
      <c r="A262" s="410">
        <v>959</v>
      </c>
      <c r="B262" s="428" t="s">
        <v>503</v>
      </c>
      <c r="D262" s="411">
        <v>0</v>
      </c>
      <c r="E262" s="411">
        <v>0</v>
      </c>
      <c r="F262" s="411">
        <v>0</v>
      </c>
      <c r="G262" s="411">
        <v>0</v>
      </c>
      <c r="H262" s="411">
        <v>0</v>
      </c>
      <c r="I262" s="411">
        <v>0</v>
      </c>
      <c r="J262" s="411">
        <v>0</v>
      </c>
      <c r="K262" s="411">
        <v>0</v>
      </c>
      <c r="L262" s="411">
        <v>0</v>
      </c>
      <c r="M262" s="411">
        <v>0</v>
      </c>
      <c r="N262" s="411">
        <v>0</v>
      </c>
      <c r="O262" s="411">
        <v>0</v>
      </c>
      <c r="P262" s="411">
        <v>0</v>
      </c>
      <c r="Q262" s="411">
        <v>0</v>
      </c>
      <c r="R262" s="411">
        <v>0</v>
      </c>
    </row>
    <row r="263" spans="1:18" s="416" customFormat="1" x14ac:dyDescent="0.3">
      <c r="A263" s="415">
        <v>960</v>
      </c>
      <c r="B263" s="466" t="s">
        <v>504</v>
      </c>
      <c r="D263" s="416" t="s">
        <v>693</v>
      </c>
      <c r="E263" s="416" t="s">
        <v>694</v>
      </c>
      <c r="F263" s="416" t="s">
        <v>695</v>
      </c>
      <c r="G263" s="416" t="s">
        <v>696</v>
      </c>
      <c r="H263" s="416" t="s">
        <v>697</v>
      </c>
      <c r="I263" s="416" t="s">
        <v>698</v>
      </c>
      <c r="J263" s="416" t="s">
        <v>699</v>
      </c>
      <c r="K263" s="416" t="s">
        <v>700</v>
      </c>
      <c r="L263" s="416" t="s">
        <v>701</v>
      </c>
      <c r="M263" s="416" t="s">
        <v>702</v>
      </c>
      <c r="N263" s="416" t="s">
        <v>703</v>
      </c>
      <c r="O263" s="416" t="s">
        <v>704</v>
      </c>
      <c r="P263" s="416" t="s">
        <v>918</v>
      </c>
      <c r="Q263" s="416" t="s">
        <v>705</v>
      </c>
      <c r="R263" s="416" t="s">
        <v>706</v>
      </c>
    </row>
    <row r="264" spans="1:18" s="416" customFormat="1" x14ac:dyDescent="0.3">
      <c r="A264" s="415">
        <v>962</v>
      </c>
      <c r="B264" s="466" t="s">
        <v>505</v>
      </c>
      <c r="D264" s="416" t="s">
        <v>506</v>
      </c>
      <c r="E264" s="416" t="s">
        <v>506</v>
      </c>
      <c r="F264" s="416" t="s">
        <v>506</v>
      </c>
      <c r="G264" s="416" t="s">
        <v>506</v>
      </c>
      <c r="H264" s="416" t="s">
        <v>506</v>
      </c>
      <c r="I264" s="416" t="s">
        <v>707</v>
      </c>
      <c r="J264" s="416" t="s">
        <v>507</v>
      </c>
      <c r="K264" s="416" t="s">
        <v>708</v>
      </c>
      <c r="L264" s="416" t="s">
        <v>506</v>
      </c>
      <c r="M264" s="416" t="s">
        <v>709</v>
      </c>
      <c r="N264" s="416" t="s">
        <v>506</v>
      </c>
      <c r="O264" s="416" t="s">
        <v>710</v>
      </c>
      <c r="P264" s="416" t="s">
        <v>506</v>
      </c>
      <c r="Q264" s="416" t="s">
        <v>711</v>
      </c>
      <c r="R264" s="416" t="s">
        <v>506</v>
      </c>
    </row>
    <row r="265" spans="1:18" s="416" customFormat="1" x14ac:dyDescent="0.3">
      <c r="A265" s="415">
        <v>964</v>
      </c>
      <c r="B265" s="466" t="s">
        <v>508</v>
      </c>
      <c r="D265" s="416" t="s">
        <v>712</v>
      </c>
      <c r="E265" s="416" t="s">
        <v>713</v>
      </c>
      <c r="F265" s="416" t="s">
        <v>714</v>
      </c>
      <c r="G265" s="416" t="s">
        <v>715</v>
      </c>
      <c r="H265" s="416" t="s">
        <v>716</v>
      </c>
      <c r="I265" s="416" t="s">
        <v>717</v>
      </c>
      <c r="J265" s="416" t="s">
        <v>718</v>
      </c>
      <c r="K265" s="416" t="s">
        <v>719</v>
      </c>
      <c r="L265" s="416" t="s">
        <v>720</v>
      </c>
      <c r="M265" s="416" t="s">
        <v>721</v>
      </c>
      <c r="N265" s="416" t="s">
        <v>722</v>
      </c>
      <c r="O265" s="416" t="s">
        <v>723</v>
      </c>
      <c r="P265" s="416" t="s">
        <v>934</v>
      </c>
      <c r="Q265" s="416" t="s">
        <v>724</v>
      </c>
      <c r="R265" s="416" t="s">
        <v>725</v>
      </c>
    </row>
    <row r="266" spans="1:18" s="411" customFormat="1" x14ac:dyDescent="0.3">
      <c r="A266" s="410">
        <v>965</v>
      </c>
      <c r="B266" s="428" t="s">
        <v>509</v>
      </c>
      <c r="D266" s="411">
        <v>0</v>
      </c>
      <c r="E266" s="411">
        <v>0</v>
      </c>
      <c r="F266" s="411">
        <v>0</v>
      </c>
      <c r="G266" s="411">
        <v>0</v>
      </c>
      <c r="H266" s="411">
        <v>0</v>
      </c>
      <c r="I266" s="411">
        <v>0</v>
      </c>
      <c r="J266" s="411">
        <v>0</v>
      </c>
      <c r="K266" s="411">
        <v>0</v>
      </c>
      <c r="L266" s="411">
        <v>0</v>
      </c>
      <c r="M266" s="411">
        <v>0</v>
      </c>
      <c r="N266" s="411">
        <v>0</v>
      </c>
      <c r="O266" s="411">
        <v>0</v>
      </c>
      <c r="P266" s="411">
        <v>0</v>
      </c>
      <c r="Q266" s="411">
        <v>0</v>
      </c>
      <c r="R266" s="411">
        <v>0</v>
      </c>
    </row>
    <row r="267" spans="1:18" s="416" customFormat="1" x14ac:dyDescent="0.3">
      <c r="A267" s="415">
        <v>966</v>
      </c>
      <c r="B267" s="466" t="s">
        <v>510</v>
      </c>
      <c r="D267" s="416" t="s">
        <v>726</v>
      </c>
      <c r="E267" s="416" t="s">
        <v>727</v>
      </c>
      <c r="F267" s="416" t="s">
        <v>728</v>
      </c>
      <c r="G267" s="416" t="s">
        <v>729</v>
      </c>
      <c r="H267" s="416" t="s">
        <v>730</v>
      </c>
      <c r="I267" s="416" t="s">
        <v>731</v>
      </c>
      <c r="J267" s="416" t="s">
        <v>732</v>
      </c>
      <c r="K267" s="416" t="s">
        <v>733</v>
      </c>
      <c r="L267" s="416" t="s">
        <v>734</v>
      </c>
      <c r="M267" s="416" t="s">
        <v>735</v>
      </c>
      <c r="N267" s="416" t="s">
        <v>736</v>
      </c>
      <c r="O267" s="416" t="s">
        <v>737</v>
      </c>
      <c r="P267" s="416" t="s">
        <v>912</v>
      </c>
      <c r="Q267" s="416" t="s">
        <v>738</v>
      </c>
      <c r="R267" s="416" t="s">
        <v>739</v>
      </c>
    </row>
    <row r="268" spans="1:18" s="416" customFormat="1" x14ac:dyDescent="0.3">
      <c r="A268" s="415">
        <v>968</v>
      </c>
      <c r="B268" s="466" t="s">
        <v>511</v>
      </c>
      <c r="D268" s="416" t="s">
        <v>740</v>
      </c>
      <c r="E268" s="416" t="s">
        <v>741</v>
      </c>
      <c r="F268" s="416" t="s">
        <v>742</v>
      </c>
      <c r="G268" s="416" t="s">
        <v>743</v>
      </c>
      <c r="H268" s="416" t="s">
        <v>744</v>
      </c>
      <c r="I268" s="416" t="s">
        <v>745</v>
      </c>
      <c r="J268" s="416" t="s">
        <v>746</v>
      </c>
      <c r="K268" s="416" t="s">
        <v>747</v>
      </c>
      <c r="L268" s="416" t="s">
        <v>748</v>
      </c>
      <c r="M268" s="416" t="s">
        <v>749</v>
      </c>
      <c r="N268" s="416" t="s">
        <v>750</v>
      </c>
      <c r="O268" s="416" t="s">
        <v>751</v>
      </c>
      <c r="P268" s="416" t="s">
        <v>935</v>
      </c>
      <c r="Q268" s="416" t="s">
        <v>752</v>
      </c>
      <c r="R268" s="416" t="s">
        <v>753</v>
      </c>
    </row>
    <row r="269" spans="1:18" s="411" customFormat="1" x14ac:dyDescent="0.3">
      <c r="A269" s="410">
        <v>973</v>
      </c>
      <c r="B269" s="428" t="s">
        <v>754</v>
      </c>
      <c r="D269" s="411">
        <v>0</v>
      </c>
      <c r="E269" s="411">
        <v>0</v>
      </c>
      <c r="F269" s="411">
        <v>0</v>
      </c>
      <c r="G269" s="411">
        <v>0</v>
      </c>
      <c r="H269" s="411">
        <v>0</v>
      </c>
      <c r="I269" s="411">
        <v>0</v>
      </c>
      <c r="J269" s="411">
        <v>0</v>
      </c>
      <c r="K269" s="411">
        <v>0</v>
      </c>
      <c r="L269" s="411">
        <v>0</v>
      </c>
      <c r="M269" s="411">
        <v>0</v>
      </c>
      <c r="N269" s="411">
        <v>0</v>
      </c>
      <c r="O269" s="411">
        <v>0</v>
      </c>
      <c r="P269" s="411">
        <v>0</v>
      </c>
      <c r="Q269" s="411">
        <v>0</v>
      </c>
      <c r="R269" s="411">
        <v>0</v>
      </c>
    </row>
    <row r="270" spans="1:18" s="411" customFormat="1" ht="72" x14ac:dyDescent="0.3">
      <c r="A270" s="410">
        <v>974</v>
      </c>
      <c r="B270" s="428" t="s">
        <v>755</v>
      </c>
      <c r="D270" s="411">
        <v>0</v>
      </c>
      <c r="E270" s="411">
        <v>0</v>
      </c>
      <c r="F270" s="411">
        <v>0</v>
      </c>
      <c r="G270" s="411">
        <v>0</v>
      </c>
      <c r="H270" s="411">
        <v>0</v>
      </c>
      <c r="I270" s="411">
        <v>0</v>
      </c>
      <c r="J270" s="411">
        <v>0</v>
      </c>
      <c r="K270" s="411">
        <v>0</v>
      </c>
      <c r="L270" s="411">
        <v>0</v>
      </c>
      <c r="M270" s="411">
        <v>0</v>
      </c>
      <c r="N270" s="411">
        <v>0</v>
      </c>
      <c r="O270" s="411">
        <v>0</v>
      </c>
      <c r="P270" s="411">
        <v>0</v>
      </c>
      <c r="Q270" s="411">
        <v>0</v>
      </c>
      <c r="R270" s="411">
        <v>0</v>
      </c>
    </row>
    <row r="271" spans="1:18" s="411" customFormat="1" ht="28.8" x14ac:dyDescent="0.3">
      <c r="A271" s="410">
        <v>975</v>
      </c>
      <c r="B271" s="428" t="s">
        <v>315</v>
      </c>
      <c r="D271" s="411">
        <v>1</v>
      </c>
      <c r="E271" s="411">
        <v>2</v>
      </c>
      <c r="F271" s="411">
        <v>2</v>
      </c>
      <c r="G271" s="411">
        <v>2</v>
      </c>
      <c r="H271" s="411">
        <v>2</v>
      </c>
      <c r="I271" s="411">
        <v>2</v>
      </c>
      <c r="J271" s="411">
        <v>1</v>
      </c>
      <c r="K271" s="411">
        <v>2</v>
      </c>
      <c r="L271" s="411">
        <v>2</v>
      </c>
      <c r="M271" s="411">
        <v>2</v>
      </c>
      <c r="N271" s="411">
        <v>2</v>
      </c>
      <c r="O271" s="411">
        <v>1</v>
      </c>
      <c r="P271" s="411">
        <v>2</v>
      </c>
      <c r="Q271" s="411">
        <v>1</v>
      </c>
      <c r="R271" s="411">
        <v>1</v>
      </c>
    </row>
    <row r="272" spans="1:18" s="411" customFormat="1" ht="28.8" x14ac:dyDescent="0.3">
      <c r="A272" s="410">
        <v>976</v>
      </c>
      <c r="B272" s="428" t="s">
        <v>756</v>
      </c>
      <c r="D272" s="411">
        <v>1</v>
      </c>
      <c r="E272" s="411">
        <v>3</v>
      </c>
      <c r="F272" s="411">
        <v>3</v>
      </c>
      <c r="G272" s="411">
        <v>3</v>
      </c>
      <c r="H272" s="411">
        <v>3</v>
      </c>
      <c r="I272" s="411">
        <v>3</v>
      </c>
      <c r="J272" s="411">
        <v>1</v>
      </c>
      <c r="K272" s="411">
        <v>3</v>
      </c>
      <c r="L272" s="411">
        <v>3</v>
      </c>
      <c r="M272" s="411">
        <v>3</v>
      </c>
      <c r="N272" s="411">
        <v>3</v>
      </c>
      <c r="O272" s="411">
        <v>1</v>
      </c>
      <c r="P272" s="411">
        <v>3</v>
      </c>
      <c r="Q272" s="411">
        <v>1</v>
      </c>
      <c r="R272" s="411">
        <v>1</v>
      </c>
    </row>
    <row r="273" spans="1:99" s="411" customFormat="1" ht="28.8" x14ac:dyDescent="0.3">
      <c r="A273" s="410">
        <v>977</v>
      </c>
      <c r="B273" s="428" t="s">
        <v>757</v>
      </c>
      <c r="D273" s="411">
        <v>0</v>
      </c>
      <c r="E273" s="411">
        <v>0</v>
      </c>
      <c r="F273" s="411">
        <v>0</v>
      </c>
      <c r="G273" s="411">
        <v>0</v>
      </c>
      <c r="H273" s="411">
        <v>0</v>
      </c>
      <c r="I273" s="411">
        <v>0</v>
      </c>
      <c r="J273" s="411">
        <v>0</v>
      </c>
      <c r="K273" s="411">
        <v>0</v>
      </c>
      <c r="L273" s="411">
        <v>0</v>
      </c>
      <c r="M273" s="411">
        <v>0</v>
      </c>
      <c r="N273" s="411">
        <v>0</v>
      </c>
      <c r="O273" s="411">
        <v>0</v>
      </c>
      <c r="P273" s="411">
        <v>0</v>
      </c>
      <c r="Q273" s="411">
        <v>0</v>
      </c>
      <c r="R273" s="411">
        <v>0</v>
      </c>
    </row>
    <row r="274" spans="1:99" s="411" customFormat="1" ht="28.8" x14ac:dyDescent="0.3">
      <c r="A274" s="410">
        <v>978</v>
      </c>
      <c r="B274" s="428" t="s">
        <v>758</v>
      </c>
      <c r="D274" s="411">
        <v>2</v>
      </c>
      <c r="E274" s="411">
        <v>2</v>
      </c>
      <c r="F274" s="411">
        <v>2</v>
      </c>
      <c r="G274" s="411">
        <v>2</v>
      </c>
      <c r="H274" s="411">
        <v>2</v>
      </c>
      <c r="I274" s="411">
        <v>2</v>
      </c>
      <c r="J274" s="411">
        <v>2</v>
      </c>
      <c r="K274" s="411">
        <v>2</v>
      </c>
      <c r="L274" s="411">
        <v>2</v>
      </c>
      <c r="M274" s="411">
        <v>2</v>
      </c>
      <c r="N274" s="411">
        <v>2</v>
      </c>
      <c r="O274" s="411">
        <v>1</v>
      </c>
      <c r="P274" s="411">
        <v>2</v>
      </c>
      <c r="Q274" s="411">
        <v>2</v>
      </c>
      <c r="R274" s="411">
        <v>1</v>
      </c>
    </row>
    <row r="275" spans="1:99" s="411" customFormat="1" ht="43.2" x14ac:dyDescent="0.3">
      <c r="A275" s="410">
        <v>979</v>
      </c>
      <c r="B275" s="428" t="s">
        <v>759</v>
      </c>
      <c r="D275" s="411">
        <v>2</v>
      </c>
      <c r="E275" s="411">
        <v>1</v>
      </c>
      <c r="F275" s="411">
        <v>1</v>
      </c>
      <c r="G275" s="411">
        <v>1</v>
      </c>
      <c r="H275" s="411">
        <v>2</v>
      </c>
      <c r="I275" s="411">
        <v>1</v>
      </c>
      <c r="J275" s="411">
        <v>2</v>
      </c>
      <c r="K275" s="411">
        <v>1</v>
      </c>
      <c r="L275" s="411">
        <v>1</v>
      </c>
      <c r="M275" s="411">
        <v>1</v>
      </c>
      <c r="N275" s="411">
        <v>1</v>
      </c>
      <c r="O275" s="411">
        <v>2</v>
      </c>
      <c r="P275" s="411">
        <v>1</v>
      </c>
      <c r="Q275" s="411">
        <v>2</v>
      </c>
      <c r="R275" s="411">
        <v>1</v>
      </c>
    </row>
    <row r="276" spans="1:99" s="416" customFormat="1" x14ac:dyDescent="0.3">
      <c r="A276" s="415">
        <v>980</v>
      </c>
      <c r="B276" s="466" t="s">
        <v>310</v>
      </c>
      <c r="D276" s="416" t="s">
        <v>712</v>
      </c>
      <c r="E276" s="416" t="s">
        <v>760</v>
      </c>
      <c r="F276" s="416" t="s">
        <v>761</v>
      </c>
      <c r="G276" s="416" t="s">
        <v>762</v>
      </c>
      <c r="H276" s="416" t="s">
        <v>763</v>
      </c>
      <c r="I276" s="416" t="s">
        <v>764</v>
      </c>
      <c r="J276" s="416" t="s">
        <v>765</v>
      </c>
      <c r="K276" s="416" t="s">
        <v>766</v>
      </c>
      <c r="L276" s="416" t="s">
        <v>767</v>
      </c>
      <c r="M276" s="416" t="s">
        <v>768</v>
      </c>
      <c r="N276" s="416" t="s">
        <v>760</v>
      </c>
      <c r="O276" s="416" t="s">
        <v>769</v>
      </c>
      <c r="P276" s="416" t="s">
        <v>936</v>
      </c>
      <c r="Q276" s="416" t="s">
        <v>712</v>
      </c>
      <c r="R276" s="416" t="s">
        <v>719</v>
      </c>
    </row>
    <row r="277" spans="1:99" ht="28.8" x14ac:dyDescent="0.3">
      <c r="A277" s="103">
        <v>984</v>
      </c>
      <c r="B277" s="373" t="s">
        <v>770</v>
      </c>
      <c r="C277" s="126"/>
      <c r="D277" s="126">
        <v>0</v>
      </c>
      <c r="E277" s="126">
        <v>0</v>
      </c>
      <c r="F277" s="126">
        <v>0</v>
      </c>
      <c r="G277" s="126">
        <v>0</v>
      </c>
      <c r="H277" s="126">
        <v>0</v>
      </c>
      <c r="I277" s="126">
        <v>0</v>
      </c>
      <c r="J277" s="126">
        <v>0</v>
      </c>
      <c r="K277" s="126">
        <v>0</v>
      </c>
      <c r="L277" s="126">
        <v>0</v>
      </c>
      <c r="M277" s="126">
        <v>0</v>
      </c>
      <c r="N277" s="126">
        <v>0</v>
      </c>
      <c r="O277" s="126">
        <v>0</v>
      </c>
      <c r="P277" s="126">
        <v>0</v>
      </c>
      <c r="Q277" s="126">
        <v>0</v>
      </c>
      <c r="R277" s="126">
        <v>0</v>
      </c>
      <c r="S277" s="126"/>
      <c r="T277" s="126"/>
      <c r="U277" s="126"/>
      <c r="V277" s="126"/>
      <c r="W277" s="126"/>
      <c r="X277" s="126"/>
      <c r="Y277" s="126"/>
      <c r="Z277" s="126"/>
      <c r="AA277" s="126"/>
      <c r="AB277" s="126"/>
      <c r="AC277" s="126"/>
      <c r="AD277" s="126"/>
      <c r="AE277" s="126"/>
      <c r="AF277" s="126"/>
      <c r="AG277" s="126"/>
      <c r="AH277" s="126"/>
      <c r="AI277" s="126"/>
      <c r="AJ277" s="126"/>
      <c r="AK277" s="126"/>
      <c r="AL277" s="126"/>
      <c r="AM277" s="126"/>
      <c r="AN277" s="126"/>
      <c r="AO277" s="126"/>
      <c r="AP277" s="126"/>
      <c r="AQ277" s="126"/>
      <c r="AR277" s="126"/>
      <c r="AS277" s="126"/>
      <c r="AT277" s="126"/>
      <c r="AU277" s="126"/>
      <c r="AV277" s="126"/>
      <c r="AW277" s="126"/>
      <c r="AX277" s="126"/>
      <c r="AY277" s="126"/>
      <c r="AZ277" s="126"/>
      <c r="BA277" s="126"/>
      <c r="BB277" s="126"/>
      <c r="BC277" s="126"/>
      <c r="BD277" s="126"/>
      <c r="BE277" s="126"/>
      <c r="BF277" s="126"/>
      <c r="BG277" s="126"/>
      <c r="BH277" s="126"/>
      <c r="BI277" s="126"/>
      <c r="BJ277" s="126"/>
      <c r="BK277" s="126"/>
      <c r="BL277" s="126"/>
      <c r="BM277" s="126"/>
      <c r="BN277" s="126"/>
      <c r="BO277" s="126"/>
      <c r="BP277" s="126"/>
      <c r="BQ277" s="126"/>
      <c r="BR277" s="126"/>
      <c r="BS277" s="126"/>
      <c r="BT277" s="126"/>
      <c r="BU277" s="126"/>
      <c r="BV277" s="126"/>
      <c r="BW277" s="126"/>
      <c r="BX277" s="126"/>
      <c r="BY277" s="126"/>
      <c r="BZ277" s="126"/>
      <c r="CA277" s="126"/>
      <c r="CB277" s="126"/>
      <c r="CC277" s="126"/>
      <c r="CD277" s="126"/>
      <c r="CE277" s="126"/>
      <c r="CF277" s="126"/>
      <c r="CG277" s="126"/>
      <c r="CH277" s="126"/>
      <c r="CI277" s="126"/>
      <c r="CJ277" s="126"/>
      <c r="CK277" s="126"/>
      <c r="CL277" s="126"/>
      <c r="CM277" s="126"/>
      <c r="CN277" s="126"/>
      <c r="CO277" s="126"/>
      <c r="CP277" s="126"/>
      <c r="CQ277" s="126"/>
      <c r="CR277" s="126"/>
      <c r="CS277" s="126"/>
      <c r="CT277" s="126"/>
      <c r="CU277" s="126"/>
    </row>
    <row r="278" spans="1:99" ht="28.8" x14ac:dyDescent="0.3">
      <c r="A278" s="103">
        <v>985</v>
      </c>
      <c r="B278" s="373" t="s">
        <v>771</v>
      </c>
      <c r="C278" s="126"/>
      <c r="D278" s="126">
        <v>0</v>
      </c>
      <c r="E278" s="126">
        <v>0</v>
      </c>
      <c r="F278" s="126">
        <v>0</v>
      </c>
      <c r="G278" s="126">
        <v>0</v>
      </c>
      <c r="H278" s="126">
        <v>0</v>
      </c>
      <c r="I278" s="126">
        <v>0</v>
      </c>
      <c r="J278" s="126">
        <v>0</v>
      </c>
      <c r="K278" s="126">
        <v>0</v>
      </c>
      <c r="L278" s="126">
        <v>0</v>
      </c>
      <c r="M278" s="126">
        <v>0</v>
      </c>
      <c r="N278" s="126">
        <v>0</v>
      </c>
      <c r="O278" s="126">
        <v>0</v>
      </c>
      <c r="P278" s="126">
        <v>0</v>
      </c>
      <c r="Q278" s="126">
        <v>0</v>
      </c>
      <c r="R278" s="126">
        <v>0</v>
      </c>
      <c r="S278" s="126"/>
      <c r="T278" s="126"/>
      <c r="U278" s="126"/>
      <c r="V278" s="126"/>
      <c r="W278" s="126"/>
      <c r="X278" s="126"/>
      <c r="Y278" s="126"/>
      <c r="Z278" s="126"/>
      <c r="AA278" s="126"/>
      <c r="AB278" s="126"/>
      <c r="AC278" s="126"/>
      <c r="AD278" s="126"/>
      <c r="AE278" s="126"/>
      <c r="AF278" s="126"/>
      <c r="AG278" s="126"/>
      <c r="AH278" s="126"/>
      <c r="AI278" s="126"/>
      <c r="AJ278" s="126"/>
      <c r="AK278" s="126"/>
      <c r="AL278" s="126"/>
      <c r="AM278" s="126"/>
      <c r="AN278" s="126"/>
      <c r="AO278" s="126"/>
      <c r="AP278" s="126"/>
      <c r="AQ278" s="126"/>
      <c r="AR278" s="126"/>
      <c r="AS278" s="126"/>
      <c r="AT278" s="126"/>
      <c r="AU278" s="126"/>
      <c r="AV278" s="126"/>
      <c r="AW278" s="126"/>
      <c r="AX278" s="126"/>
      <c r="AY278" s="126"/>
      <c r="AZ278" s="126"/>
      <c r="BA278" s="126"/>
      <c r="BB278" s="126"/>
      <c r="BC278" s="126"/>
      <c r="BD278" s="126"/>
      <c r="BE278" s="126"/>
      <c r="BF278" s="126"/>
      <c r="BG278" s="126"/>
      <c r="BH278" s="126"/>
      <c r="BI278" s="126"/>
      <c r="BJ278" s="126"/>
      <c r="BK278" s="126"/>
      <c r="BL278" s="126"/>
      <c r="BM278" s="126"/>
      <c r="BN278" s="126"/>
      <c r="BO278" s="126"/>
      <c r="BP278" s="126"/>
      <c r="BQ278" s="126"/>
      <c r="BR278" s="126"/>
      <c r="BS278" s="126"/>
      <c r="BT278" s="126"/>
      <c r="BU278" s="126"/>
      <c r="BV278" s="126"/>
      <c r="BW278" s="126"/>
      <c r="BX278" s="126"/>
      <c r="BY278" s="126"/>
      <c r="BZ278" s="126"/>
      <c r="CA278" s="126"/>
      <c r="CB278" s="126"/>
      <c r="CC278" s="126"/>
      <c r="CD278" s="126"/>
      <c r="CE278" s="126"/>
      <c r="CF278" s="126"/>
      <c r="CG278" s="126"/>
      <c r="CH278" s="126"/>
      <c r="CI278" s="126"/>
      <c r="CJ278" s="126"/>
      <c r="CK278" s="126"/>
      <c r="CL278" s="126"/>
      <c r="CM278" s="126"/>
      <c r="CN278" s="126"/>
      <c r="CO278" s="126"/>
      <c r="CP278" s="126"/>
      <c r="CQ278" s="126"/>
      <c r="CR278" s="126"/>
      <c r="CS278" s="126"/>
      <c r="CT278" s="126"/>
      <c r="CU278" s="126"/>
    </row>
    <row r="279" spans="1:99" ht="28.8" x14ac:dyDescent="0.3">
      <c r="A279" s="103">
        <v>986</v>
      </c>
      <c r="B279" s="373" t="s">
        <v>772</v>
      </c>
      <c r="C279" s="126"/>
      <c r="D279" s="126">
        <v>0</v>
      </c>
      <c r="E279" s="126">
        <v>0</v>
      </c>
      <c r="F279" s="126">
        <v>0</v>
      </c>
      <c r="G279" s="126">
        <v>0</v>
      </c>
      <c r="H279" s="126">
        <v>0</v>
      </c>
      <c r="I279" s="126">
        <v>0</v>
      </c>
      <c r="J279" s="126">
        <v>0</v>
      </c>
      <c r="K279" s="126">
        <v>0</v>
      </c>
      <c r="L279" s="126">
        <v>0</v>
      </c>
      <c r="M279" s="126">
        <v>0</v>
      </c>
      <c r="N279" s="126">
        <v>0</v>
      </c>
      <c r="O279" s="126">
        <v>0</v>
      </c>
      <c r="P279" s="126">
        <v>0</v>
      </c>
      <c r="Q279" s="126">
        <v>0</v>
      </c>
      <c r="R279" s="126">
        <v>0</v>
      </c>
      <c r="S279" s="126"/>
      <c r="T279" s="126"/>
      <c r="U279" s="126"/>
      <c r="V279" s="126"/>
      <c r="W279" s="126"/>
      <c r="X279" s="126"/>
      <c r="Y279" s="126"/>
      <c r="Z279" s="126"/>
      <c r="AA279" s="126"/>
      <c r="AB279" s="126"/>
      <c r="AC279" s="126"/>
      <c r="AD279" s="126"/>
      <c r="AE279" s="126"/>
      <c r="AF279" s="126"/>
      <c r="AG279" s="126"/>
      <c r="AH279" s="126"/>
      <c r="AI279" s="126"/>
      <c r="AJ279" s="126"/>
      <c r="AK279" s="126"/>
      <c r="AL279" s="126"/>
      <c r="AM279" s="126"/>
      <c r="AN279" s="126"/>
      <c r="AO279" s="126"/>
      <c r="AP279" s="126"/>
      <c r="AQ279" s="126"/>
      <c r="AR279" s="126"/>
      <c r="AS279" s="126"/>
      <c r="AT279" s="126"/>
      <c r="AU279" s="126"/>
      <c r="AV279" s="126"/>
      <c r="AW279" s="126"/>
      <c r="AX279" s="126"/>
      <c r="AY279" s="126"/>
      <c r="AZ279" s="126"/>
      <c r="BA279" s="126"/>
      <c r="BB279" s="126"/>
      <c r="BC279" s="126"/>
      <c r="BD279" s="126"/>
      <c r="BE279" s="126"/>
      <c r="BF279" s="126"/>
      <c r="BG279" s="126"/>
      <c r="BH279" s="126"/>
      <c r="BI279" s="126"/>
      <c r="BJ279" s="126"/>
      <c r="BK279" s="126"/>
      <c r="BL279" s="126"/>
      <c r="BM279" s="126"/>
      <c r="BN279" s="126"/>
      <c r="BO279" s="126"/>
      <c r="BP279" s="126"/>
      <c r="BQ279" s="126"/>
      <c r="BR279" s="126"/>
      <c r="BS279" s="126"/>
      <c r="BT279" s="126"/>
      <c r="BU279" s="126"/>
      <c r="BV279" s="126"/>
      <c r="BW279" s="126"/>
      <c r="BX279" s="126"/>
      <c r="BY279" s="126"/>
      <c r="BZ279" s="126"/>
      <c r="CA279" s="126"/>
      <c r="CB279" s="126"/>
      <c r="CC279" s="126"/>
      <c r="CD279" s="126"/>
      <c r="CE279" s="126"/>
      <c r="CF279" s="126"/>
      <c r="CG279" s="126"/>
      <c r="CH279" s="126"/>
      <c r="CI279" s="126"/>
      <c r="CJ279" s="126"/>
      <c r="CK279" s="126"/>
      <c r="CL279" s="126"/>
      <c r="CM279" s="126"/>
      <c r="CN279" s="126"/>
      <c r="CO279" s="126"/>
      <c r="CP279" s="126"/>
      <c r="CQ279" s="126"/>
      <c r="CR279" s="126"/>
      <c r="CS279" s="126"/>
      <c r="CT279" s="126"/>
      <c r="CU279" s="126"/>
    </row>
    <row r="280" spans="1:99" ht="43.2" x14ac:dyDescent="0.3">
      <c r="A280" s="103">
        <v>987</v>
      </c>
      <c r="B280" s="373" t="s">
        <v>773</v>
      </c>
      <c r="C280" s="126"/>
      <c r="D280" s="126">
        <v>0</v>
      </c>
      <c r="E280" s="126">
        <v>0</v>
      </c>
      <c r="F280" s="126">
        <v>0</v>
      </c>
      <c r="G280" s="126">
        <v>0</v>
      </c>
      <c r="H280" s="126">
        <v>0</v>
      </c>
      <c r="I280" s="126">
        <v>0</v>
      </c>
      <c r="J280" s="126">
        <v>0</v>
      </c>
      <c r="K280" s="126">
        <v>0</v>
      </c>
      <c r="L280" s="126">
        <v>0</v>
      </c>
      <c r="M280" s="126">
        <v>0</v>
      </c>
      <c r="N280" s="126">
        <v>0</v>
      </c>
      <c r="O280" s="126">
        <v>0</v>
      </c>
      <c r="P280" s="126">
        <v>0</v>
      </c>
      <c r="Q280" s="126">
        <v>0</v>
      </c>
      <c r="R280" s="126">
        <v>0</v>
      </c>
      <c r="S280" s="126"/>
      <c r="T280" s="126"/>
      <c r="U280" s="126"/>
      <c r="V280" s="126"/>
      <c r="W280" s="126"/>
      <c r="X280" s="126"/>
      <c r="Y280" s="126"/>
      <c r="Z280" s="126"/>
      <c r="AA280" s="126"/>
      <c r="AB280" s="126"/>
      <c r="AC280" s="126"/>
      <c r="AD280" s="126"/>
      <c r="AE280" s="126"/>
      <c r="AF280" s="126"/>
      <c r="AG280" s="126"/>
      <c r="AH280" s="126"/>
      <c r="AI280" s="126"/>
      <c r="AJ280" s="126"/>
      <c r="AK280" s="126"/>
      <c r="AL280" s="126"/>
      <c r="AM280" s="126"/>
      <c r="AN280" s="126"/>
      <c r="AO280" s="126"/>
      <c r="AP280" s="126"/>
      <c r="AQ280" s="126"/>
      <c r="AR280" s="126"/>
      <c r="AS280" s="126"/>
      <c r="AT280" s="126"/>
      <c r="AU280" s="126"/>
      <c r="AV280" s="126"/>
      <c r="AW280" s="126"/>
      <c r="AX280" s="126"/>
      <c r="AY280" s="126"/>
      <c r="AZ280" s="126"/>
      <c r="BA280" s="126"/>
      <c r="BB280" s="126"/>
      <c r="BC280" s="126"/>
      <c r="BD280" s="126"/>
      <c r="BE280" s="126"/>
      <c r="BF280" s="126"/>
      <c r="BG280" s="126"/>
      <c r="BH280" s="126"/>
      <c r="BI280" s="126"/>
      <c r="BJ280" s="126"/>
      <c r="BK280" s="126"/>
      <c r="BL280" s="126"/>
      <c r="BM280" s="126"/>
      <c r="BN280" s="126"/>
      <c r="BO280" s="126"/>
      <c r="BP280" s="126"/>
      <c r="BQ280" s="126"/>
      <c r="BR280" s="126"/>
      <c r="BS280" s="126"/>
      <c r="BT280" s="126"/>
      <c r="BU280" s="126"/>
      <c r="BV280" s="126"/>
      <c r="BW280" s="126"/>
      <c r="BX280" s="126"/>
      <c r="BY280" s="126"/>
      <c r="BZ280" s="126"/>
      <c r="CA280" s="126"/>
      <c r="CB280" s="126"/>
      <c r="CC280" s="126"/>
      <c r="CD280" s="126"/>
      <c r="CE280" s="126"/>
      <c r="CF280" s="126"/>
      <c r="CG280" s="126"/>
      <c r="CH280" s="126"/>
      <c r="CI280" s="126"/>
      <c r="CJ280" s="126"/>
      <c r="CK280" s="126"/>
      <c r="CL280" s="126"/>
      <c r="CM280" s="126"/>
      <c r="CN280" s="126"/>
      <c r="CO280" s="126"/>
      <c r="CP280" s="126"/>
      <c r="CQ280" s="126"/>
      <c r="CR280" s="126"/>
      <c r="CS280" s="126"/>
      <c r="CT280" s="126"/>
      <c r="CU280" s="126"/>
    </row>
    <row r="281" spans="1:99" ht="28.8" x14ac:dyDescent="0.3">
      <c r="A281" s="103">
        <v>988</v>
      </c>
      <c r="B281" s="373" t="s">
        <v>774</v>
      </c>
      <c r="C281" s="126"/>
      <c r="D281" s="126">
        <v>0</v>
      </c>
      <c r="E281" s="126">
        <v>0</v>
      </c>
      <c r="F281" s="126">
        <v>0</v>
      </c>
      <c r="G281" s="126">
        <v>0</v>
      </c>
      <c r="H281" s="126">
        <v>0</v>
      </c>
      <c r="I281" s="126">
        <v>0</v>
      </c>
      <c r="J281" s="126">
        <v>0</v>
      </c>
      <c r="K281" s="126">
        <v>0</v>
      </c>
      <c r="L281" s="126">
        <v>0</v>
      </c>
      <c r="M281" s="126">
        <v>0</v>
      </c>
      <c r="N281" s="126">
        <v>0</v>
      </c>
      <c r="O281" s="126">
        <v>0</v>
      </c>
      <c r="P281" s="126">
        <v>0</v>
      </c>
      <c r="Q281" s="126">
        <v>0</v>
      </c>
      <c r="R281" s="126">
        <v>0</v>
      </c>
      <c r="S281" s="126"/>
      <c r="T281" s="126"/>
      <c r="U281" s="126"/>
      <c r="V281" s="126"/>
      <c r="W281" s="126"/>
      <c r="X281" s="126"/>
      <c r="Y281" s="126"/>
      <c r="Z281" s="126"/>
      <c r="AA281" s="126"/>
      <c r="AB281" s="126"/>
      <c r="AC281" s="126"/>
      <c r="AD281" s="126"/>
      <c r="AE281" s="126"/>
      <c r="AF281" s="126"/>
      <c r="AG281" s="126"/>
      <c r="AH281" s="126"/>
      <c r="AI281" s="126"/>
      <c r="AJ281" s="126"/>
      <c r="AK281" s="126"/>
      <c r="AL281" s="126"/>
      <c r="AM281" s="126"/>
      <c r="AN281" s="126"/>
      <c r="AO281" s="126"/>
      <c r="AP281" s="126"/>
      <c r="AQ281" s="126"/>
      <c r="AR281" s="126"/>
      <c r="AS281" s="126"/>
      <c r="AT281" s="126"/>
      <c r="AU281" s="126"/>
      <c r="AV281" s="126"/>
      <c r="AW281" s="126"/>
      <c r="AX281" s="126"/>
      <c r="AY281" s="126"/>
      <c r="AZ281" s="126"/>
      <c r="BA281" s="126"/>
      <c r="BB281" s="126"/>
      <c r="BC281" s="126"/>
      <c r="BD281" s="126"/>
      <c r="BE281" s="126"/>
      <c r="BF281" s="126"/>
      <c r="BG281" s="126"/>
      <c r="BH281" s="126"/>
      <c r="BI281" s="126"/>
      <c r="BJ281" s="126"/>
      <c r="BK281" s="126"/>
      <c r="BL281" s="126"/>
      <c r="BM281" s="126"/>
      <c r="BN281" s="126"/>
      <c r="BO281" s="126"/>
      <c r="BP281" s="126"/>
      <c r="BQ281" s="126"/>
      <c r="BR281" s="126"/>
      <c r="BS281" s="126"/>
      <c r="BT281" s="126"/>
      <c r="BU281" s="126"/>
      <c r="BV281" s="126"/>
      <c r="BW281" s="126"/>
      <c r="BX281" s="126"/>
      <c r="BY281" s="126"/>
      <c r="BZ281" s="126"/>
      <c r="CA281" s="126"/>
      <c r="CB281" s="126"/>
      <c r="CC281" s="126"/>
      <c r="CD281" s="126"/>
      <c r="CE281" s="126"/>
      <c r="CF281" s="126"/>
      <c r="CG281" s="126"/>
      <c r="CH281" s="126"/>
      <c r="CI281" s="126"/>
      <c r="CJ281" s="126"/>
      <c r="CK281" s="126"/>
      <c r="CL281" s="126"/>
      <c r="CM281" s="126"/>
      <c r="CN281" s="126"/>
      <c r="CO281" s="126"/>
      <c r="CP281" s="126"/>
      <c r="CQ281" s="126"/>
      <c r="CR281" s="126"/>
      <c r="CS281" s="126"/>
      <c r="CT281" s="126"/>
      <c r="CU281" s="126"/>
    </row>
    <row r="282" spans="1:99" ht="28.8" x14ac:dyDescent="0.3">
      <c r="A282" s="103">
        <v>989</v>
      </c>
      <c r="B282" s="373" t="s">
        <v>775</v>
      </c>
      <c r="C282" s="126"/>
      <c r="D282" s="126">
        <v>0</v>
      </c>
      <c r="E282" s="126">
        <v>0</v>
      </c>
      <c r="F282" s="126">
        <v>0</v>
      </c>
      <c r="G282" s="126">
        <v>0</v>
      </c>
      <c r="H282" s="126">
        <v>0</v>
      </c>
      <c r="I282" s="126">
        <v>0</v>
      </c>
      <c r="J282" s="126">
        <v>0</v>
      </c>
      <c r="K282" s="126">
        <v>0</v>
      </c>
      <c r="L282" s="126">
        <v>0</v>
      </c>
      <c r="M282" s="126">
        <v>0</v>
      </c>
      <c r="N282" s="126">
        <v>0</v>
      </c>
      <c r="O282" s="126">
        <v>0</v>
      </c>
      <c r="P282" s="126">
        <v>0</v>
      </c>
      <c r="Q282" s="126">
        <v>0</v>
      </c>
      <c r="R282" s="126">
        <v>0</v>
      </c>
      <c r="S282" s="126"/>
      <c r="T282" s="126"/>
      <c r="U282" s="126"/>
      <c r="V282" s="126"/>
      <c r="W282" s="126"/>
      <c r="X282" s="126"/>
      <c r="Y282" s="126"/>
      <c r="Z282" s="126"/>
      <c r="AA282" s="126"/>
      <c r="AB282" s="126"/>
      <c r="AC282" s="126"/>
      <c r="AD282" s="126"/>
      <c r="AE282" s="126"/>
      <c r="AF282" s="126"/>
      <c r="AG282" s="126"/>
      <c r="AH282" s="126"/>
      <c r="AI282" s="126"/>
      <c r="AJ282" s="126"/>
      <c r="AK282" s="126"/>
      <c r="AL282" s="126"/>
      <c r="AM282" s="126"/>
      <c r="AN282" s="126"/>
      <c r="AO282" s="126"/>
      <c r="AP282" s="126"/>
      <c r="AQ282" s="126"/>
      <c r="AR282" s="126"/>
      <c r="AS282" s="126"/>
      <c r="AT282" s="126"/>
      <c r="AU282" s="126"/>
      <c r="AV282" s="126"/>
      <c r="AW282" s="126"/>
      <c r="AX282" s="126"/>
      <c r="AY282" s="126"/>
      <c r="AZ282" s="126"/>
      <c r="BA282" s="126"/>
      <c r="BB282" s="126"/>
      <c r="BC282" s="126"/>
      <c r="BD282" s="126"/>
      <c r="BE282" s="126"/>
      <c r="BF282" s="126"/>
      <c r="BG282" s="126"/>
      <c r="BH282" s="126"/>
      <c r="BI282" s="126"/>
      <c r="BJ282" s="126"/>
      <c r="BK282" s="126"/>
      <c r="BL282" s="126"/>
      <c r="BM282" s="126"/>
      <c r="BN282" s="126"/>
      <c r="BO282" s="126"/>
      <c r="BP282" s="126"/>
      <c r="BQ282" s="126"/>
      <c r="BR282" s="126"/>
      <c r="BS282" s="126"/>
      <c r="BT282" s="126"/>
      <c r="BU282" s="126"/>
      <c r="BV282" s="126"/>
      <c r="BW282" s="126"/>
      <c r="BX282" s="126"/>
      <c r="BY282" s="126"/>
      <c r="BZ282" s="126"/>
      <c r="CA282" s="126"/>
      <c r="CB282" s="126"/>
      <c r="CC282" s="126"/>
      <c r="CD282" s="126"/>
      <c r="CE282" s="126"/>
      <c r="CF282" s="126"/>
      <c r="CG282" s="126"/>
      <c r="CH282" s="126"/>
      <c r="CI282" s="126"/>
      <c r="CJ282" s="126"/>
      <c r="CK282" s="126"/>
      <c r="CL282" s="126"/>
      <c r="CM282" s="126"/>
      <c r="CN282" s="126"/>
      <c r="CO282" s="126"/>
      <c r="CP282" s="126"/>
      <c r="CQ282" s="126"/>
      <c r="CR282" s="126"/>
      <c r="CS282" s="126"/>
      <c r="CT282" s="126"/>
      <c r="CU282" s="126"/>
    </row>
    <row r="283" spans="1:99" ht="28.8" x14ac:dyDescent="0.3">
      <c r="A283" s="103">
        <v>990</v>
      </c>
      <c r="B283" s="373" t="s">
        <v>776</v>
      </c>
      <c r="C283" s="126"/>
      <c r="D283" s="126">
        <v>0</v>
      </c>
      <c r="E283" s="126">
        <v>0</v>
      </c>
      <c r="F283" s="126">
        <v>0</v>
      </c>
      <c r="G283" s="126">
        <v>0</v>
      </c>
      <c r="H283" s="126">
        <v>0</v>
      </c>
      <c r="I283" s="126">
        <v>0</v>
      </c>
      <c r="J283" s="126">
        <v>0</v>
      </c>
      <c r="K283" s="126">
        <v>0</v>
      </c>
      <c r="L283" s="126">
        <v>0</v>
      </c>
      <c r="M283" s="126">
        <v>0</v>
      </c>
      <c r="N283" s="126">
        <v>0</v>
      </c>
      <c r="O283" s="126">
        <v>0</v>
      </c>
      <c r="P283" s="126">
        <v>0</v>
      </c>
      <c r="Q283" s="126">
        <v>0</v>
      </c>
      <c r="R283" s="126">
        <v>0</v>
      </c>
      <c r="S283" s="126"/>
      <c r="T283" s="126"/>
      <c r="U283" s="126"/>
      <c r="V283" s="126"/>
      <c r="W283" s="126"/>
      <c r="X283" s="126"/>
      <c r="Y283" s="126"/>
      <c r="Z283" s="126"/>
      <c r="AA283" s="126"/>
      <c r="AB283" s="126"/>
      <c r="AC283" s="126"/>
      <c r="AD283" s="126"/>
      <c r="AE283" s="126"/>
      <c r="AF283" s="126"/>
      <c r="AG283" s="126"/>
      <c r="AH283" s="126"/>
      <c r="AI283" s="126"/>
      <c r="AJ283" s="126"/>
      <c r="AK283" s="126"/>
      <c r="AL283" s="126"/>
      <c r="AM283" s="126"/>
      <c r="AN283" s="126"/>
      <c r="AO283" s="126"/>
      <c r="AP283" s="126"/>
      <c r="AQ283" s="126"/>
      <c r="AR283" s="126"/>
      <c r="AS283" s="126"/>
      <c r="AT283" s="126"/>
      <c r="AU283" s="126"/>
      <c r="AV283" s="126"/>
      <c r="AW283" s="126"/>
      <c r="AX283" s="126"/>
      <c r="AY283" s="126"/>
      <c r="AZ283" s="126"/>
      <c r="BA283" s="126"/>
      <c r="BB283" s="126"/>
      <c r="BC283" s="126"/>
      <c r="BD283" s="126"/>
      <c r="BE283" s="126"/>
      <c r="BF283" s="126"/>
      <c r="BG283" s="126"/>
      <c r="BH283" s="126"/>
      <c r="BI283" s="126"/>
      <c r="BJ283" s="126"/>
      <c r="BK283" s="126"/>
      <c r="BL283" s="126"/>
      <c r="BM283" s="126"/>
      <c r="BN283" s="126"/>
      <c r="BO283" s="126"/>
      <c r="BP283" s="126"/>
      <c r="BQ283" s="126"/>
      <c r="BR283" s="126"/>
      <c r="BS283" s="126"/>
      <c r="BT283" s="126"/>
      <c r="BU283" s="126"/>
      <c r="BV283" s="126"/>
      <c r="BW283" s="126"/>
      <c r="BX283" s="126"/>
      <c r="BY283" s="126"/>
      <c r="BZ283" s="126"/>
      <c r="CA283" s="126"/>
      <c r="CB283" s="126"/>
      <c r="CC283" s="126"/>
      <c r="CD283" s="126"/>
      <c r="CE283" s="126"/>
      <c r="CF283" s="126"/>
      <c r="CG283" s="126"/>
      <c r="CH283" s="126"/>
      <c r="CI283" s="126"/>
      <c r="CJ283" s="126"/>
      <c r="CK283" s="126"/>
      <c r="CL283" s="126"/>
      <c r="CM283" s="126"/>
      <c r="CN283" s="126"/>
      <c r="CO283" s="126"/>
      <c r="CP283" s="126"/>
      <c r="CQ283" s="126"/>
      <c r="CR283" s="126"/>
      <c r="CS283" s="126"/>
      <c r="CT283" s="126"/>
      <c r="CU283" s="126"/>
    </row>
    <row r="284" spans="1:99" ht="57.6" x14ac:dyDescent="0.3">
      <c r="A284" s="103">
        <v>991</v>
      </c>
      <c r="B284" s="373" t="s">
        <v>777</v>
      </c>
      <c r="C284" s="126"/>
      <c r="D284" s="126">
        <v>0</v>
      </c>
      <c r="E284" s="126">
        <v>0</v>
      </c>
      <c r="F284" s="126">
        <v>0</v>
      </c>
      <c r="G284" s="126">
        <v>0</v>
      </c>
      <c r="H284" s="126">
        <v>0</v>
      </c>
      <c r="I284" s="126">
        <v>0</v>
      </c>
      <c r="J284" s="126">
        <v>0</v>
      </c>
      <c r="K284" s="126">
        <v>0</v>
      </c>
      <c r="L284" s="126">
        <v>0</v>
      </c>
      <c r="M284" s="126">
        <v>0</v>
      </c>
      <c r="N284" s="126">
        <v>0</v>
      </c>
      <c r="O284" s="126">
        <v>0</v>
      </c>
      <c r="P284" s="126">
        <v>0</v>
      </c>
      <c r="Q284" s="126">
        <v>0</v>
      </c>
      <c r="R284" s="126">
        <v>0</v>
      </c>
      <c r="S284" s="126"/>
      <c r="T284" s="126"/>
      <c r="U284" s="126"/>
      <c r="V284" s="126"/>
      <c r="W284" s="126"/>
      <c r="X284" s="126"/>
      <c r="Y284" s="126"/>
      <c r="Z284" s="126"/>
      <c r="AA284" s="126"/>
      <c r="AB284" s="126"/>
      <c r="AC284" s="126"/>
      <c r="AD284" s="126"/>
      <c r="AE284" s="126"/>
      <c r="AF284" s="126"/>
      <c r="AG284" s="126"/>
      <c r="AH284" s="126"/>
      <c r="AI284" s="126"/>
      <c r="AJ284" s="126"/>
      <c r="AK284" s="126"/>
      <c r="AL284" s="126"/>
      <c r="AM284" s="126"/>
      <c r="AN284" s="126"/>
      <c r="AO284" s="126"/>
      <c r="AP284" s="126"/>
      <c r="AQ284" s="126"/>
      <c r="AR284" s="126"/>
      <c r="AS284" s="126"/>
      <c r="AT284" s="126"/>
      <c r="AU284" s="126"/>
      <c r="AV284" s="126"/>
      <c r="AW284" s="126"/>
      <c r="AX284" s="126"/>
      <c r="AY284" s="126"/>
      <c r="AZ284" s="126"/>
      <c r="BA284" s="126"/>
      <c r="BB284" s="126"/>
      <c r="BC284" s="126"/>
      <c r="BD284" s="126"/>
      <c r="BE284" s="126"/>
      <c r="BF284" s="126"/>
      <c r="BG284" s="126"/>
      <c r="BH284" s="126"/>
      <c r="BI284" s="126"/>
      <c r="BJ284" s="126"/>
      <c r="BK284" s="126"/>
      <c r="BL284" s="126"/>
      <c r="BM284" s="126"/>
      <c r="BN284" s="126"/>
      <c r="BO284" s="126"/>
      <c r="BP284" s="126"/>
      <c r="BQ284" s="126"/>
      <c r="BR284" s="126"/>
      <c r="BS284" s="126"/>
      <c r="BT284" s="126"/>
      <c r="BU284" s="126"/>
      <c r="BV284" s="126"/>
      <c r="BW284" s="126"/>
      <c r="BX284" s="126"/>
      <c r="BY284" s="126"/>
      <c r="BZ284" s="126"/>
      <c r="CA284" s="126"/>
      <c r="CB284" s="126"/>
      <c r="CC284" s="126"/>
      <c r="CD284" s="126"/>
      <c r="CE284" s="126"/>
      <c r="CF284" s="126"/>
      <c r="CG284" s="126"/>
      <c r="CH284" s="126"/>
      <c r="CI284" s="126"/>
      <c r="CJ284" s="126"/>
      <c r="CK284" s="126"/>
      <c r="CL284" s="126"/>
      <c r="CM284" s="126"/>
      <c r="CN284" s="126"/>
      <c r="CO284" s="126"/>
      <c r="CP284" s="126"/>
      <c r="CQ284" s="126"/>
      <c r="CR284" s="126"/>
      <c r="CS284" s="126"/>
      <c r="CT284" s="126"/>
      <c r="CU284" s="126"/>
    </row>
    <row r="285" spans="1:99" x14ac:dyDescent="0.3">
      <c r="A285" s="103">
        <v>995</v>
      </c>
      <c r="B285" s="373" t="s">
        <v>180</v>
      </c>
      <c r="C285" s="126"/>
      <c r="D285" s="126">
        <v>0</v>
      </c>
      <c r="E285" s="126">
        <v>0</v>
      </c>
      <c r="F285" s="126">
        <v>0</v>
      </c>
      <c r="G285" s="126">
        <v>0</v>
      </c>
      <c r="H285" s="126">
        <v>0</v>
      </c>
      <c r="I285" s="126">
        <v>0</v>
      </c>
      <c r="J285" s="126">
        <v>0</v>
      </c>
      <c r="K285" s="126">
        <v>0</v>
      </c>
      <c r="L285" s="126">
        <v>0</v>
      </c>
      <c r="M285" s="126">
        <v>0</v>
      </c>
      <c r="N285" s="126">
        <v>0</v>
      </c>
      <c r="O285" s="126">
        <v>0</v>
      </c>
      <c r="P285" s="126">
        <v>0</v>
      </c>
      <c r="Q285" s="126">
        <v>0</v>
      </c>
      <c r="R285" s="126">
        <v>0</v>
      </c>
      <c r="S285" s="126"/>
      <c r="T285" s="126"/>
      <c r="U285" s="126"/>
      <c r="V285" s="126"/>
      <c r="W285" s="126"/>
      <c r="X285" s="126"/>
      <c r="Y285" s="126"/>
      <c r="Z285" s="126"/>
      <c r="AA285" s="126"/>
      <c r="AB285" s="126"/>
      <c r="AC285" s="126"/>
      <c r="AD285" s="126"/>
      <c r="AE285" s="126"/>
      <c r="AF285" s="126"/>
      <c r="AG285" s="126"/>
      <c r="AH285" s="126"/>
      <c r="AI285" s="126"/>
      <c r="AJ285" s="126"/>
      <c r="AK285" s="126"/>
      <c r="AL285" s="126"/>
      <c r="AM285" s="126"/>
      <c r="AN285" s="126"/>
      <c r="AO285" s="126"/>
      <c r="AP285" s="126"/>
      <c r="AQ285" s="126"/>
      <c r="AR285" s="126"/>
      <c r="AS285" s="126"/>
      <c r="AT285" s="126"/>
      <c r="AU285" s="126"/>
      <c r="AV285" s="126"/>
      <c r="AW285" s="126"/>
      <c r="AX285" s="126"/>
      <c r="AY285" s="126"/>
      <c r="AZ285" s="126"/>
      <c r="BA285" s="126"/>
      <c r="BB285" s="126"/>
      <c r="BC285" s="126"/>
      <c r="BD285" s="126"/>
      <c r="BE285" s="126"/>
      <c r="BF285" s="126"/>
      <c r="BG285" s="126"/>
      <c r="BH285" s="126"/>
      <c r="BI285" s="126"/>
      <c r="BJ285" s="126"/>
      <c r="BK285" s="126"/>
      <c r="BL285" s="126"/>
      <c r="BM285" s="126"/>
      <c r="BN285" s="126"/>
      <c r="BO285" s="126"/>
      <c r="BP285" s="126"/>
      <c r="BQ285" s="126"/>
      <c r="BR285" s="126"/>
      <c r="BS285" s="126"/>
      <c r="BT285" s="126"/>
      <c r="BU285" s="126"/>
      <c r="BV285" s="126"/>
      <c r="BW285" s="126"/>
      <c r="BX285" s="126"/>
      <c r="BY285" s="126"/>
      <c r="BZ285" s="126"/>
      <c r="CA285" s="126"/>
      <c r="CB285" s="126"/>
      <c r="CC285" s="126"/>
      <c r="CD285" s="126"/>
      <c r="CE285" s="126"/>
      <c r="CF285" s="126"/>
      <c r="CG285" s="126"/>
      <c r="CH285" s="126"/>
      <c r="CI285" s="126"/>
      <c r="CJ285" s="126"/>
      <c r="CK285" s="126"/>
      <c r="CL285" s="126"/>
      <c r="CM285" s="126"/>
      <c r="CN285" s="126"/>
      <c r="CO285" s="126"/>
      <c r="CP285" s="126"/>
      <c r="CQ285" s="126"/>
      <c r="CR285" s="126"/>
      <c r="CS285" s="126"/>
      <c r="CT285" s="126"/>
      <c r="CU285" s="126"/>
    </row>
    <row r="286" spans="1:99" x14ac:dyDescent="0.3">
      <c r="A286" s="103">
        <v>996</v>
      </c>
      <c r="B286" s="373" t="s">
        <v>181</v>
      </c>
      <c r="C286" s="126"/>
      <c r="D286" s="126">
        <v>0</v>
      </c>
      <c r="E286" s="126">
        <v>0</v>
      </c>
      <c r="F286" s="126">
        <v>0</v>
      </c>
      <c r="G286" s="126">
        <v>0</v>
      </c>
      <c r="H286" s="126">
        <v>0</v>
      </c>
      <c r="I286" s="126">
        <v>0</v>
      </c>
      <c r="J286" s="126">
        <v>0</v>
      </c>
      <c r="K286" s="126">
        <v>0</v>
      </c>
      <c r="L286" s="126">
        <v>0</v>
      </c>
      <c r="M286" s="126">
        <v>0</v>
      </c>
      <c r="N286" s="126">
        <v>0</v>
      </c>
      <c r="O286" s="126">
        <v>0</v>
      </c>
      <c r="P286" s="126">
        <v>0</v>
      </c>
      <c r="Q286" s="126">
        <v>0</v>
      </c>
      <c r="R286" s="126">
        <v>0</v>
      </c>
      <c r="S286" s="126"/>
      <c r="T286" s="126"/>
      <c r="U286" s="126"/>
      <c r="V286" s="126"/>
      <c r="W286" s="126"/>
      <c r="X286" s="126"/>
      <c r="Y286" s="126"/>
      <c r="Z286" s="126"/>
      <c r="AA286" s="126"/>
      <c r="AB286" s="126"/>
      <c r="AC286" s="126"/>
      <c r="AD286" s="126"/>
      <c r="AE286" s="126"/>
      <c r="AF286" s="126"/>
      <c r="AG286" s="126"/>
      <c r="AH286" s="126"/>
      <c r="AI286" s="126"/>
      <c r="AJ286" s="126"/>
      <c r="AK286" s="126"/>
      <c r="AL286" s="126"/>
      <c r="AM286" s="126"/>
      <c r="AN286" s="126"/>
      <c r="AO286" s="126"/>
      <c r="AP286" s="126"/>
      <c r="AQ286" s="126"/>
      <c r="AR286" s="126"/>
      <c r="AS286" s="126"/>
      <c r="AT286" s="126"/>
      <c r="AU286" s="126"/>
      <c r="AV286" s="126"/>
      <c r="AW286" s="126"/>
      <c r="AX286" s="126"/>
      <c r="AY286" s="126"/>
      <c r="AZ286" s="126"/>
      <c r="BA286" s="126"/>
      <c r="BB286" s="126"/>
      <c r="BC286" s="126"/>
      <c r="BD286" s="126"/>
      <c r="BE286" s="126"/>
      <c r="BF286" s="126"/>
      <c r="BG286" s="126"/>
      <c r="BH286" s="126"/>
      <c r="BI286" s="126"/>
      <c r="BJ286" s="126"/>
      <c r="BK286" s="126"/>
      <c r="BL286" s="126"/>
      <c r="BM286" s="126"/>
      <c r="BN286" s="126"/>
      <c r="BO286" s="126"/>
      <c r="BP286" s="126"/>
      <c r="BQ286" s="126"/>
      <c r="BR286" s="126"/>
      <c r="BS286" s="126"/>
      <c r="BT286" s="126"/>
      <c r="BU286" s="126"/>
      <c r="BV286" s="126"/>
      <c r="BW286" s="126"/>
      <c r="BX286" s="126"/>
      <c r="BY286" s="126"/>
      <c r="BZ286" s="126"/>
      <c r="CA286" s="126"/>
      <c r="CB286" s="126"/>
      <c r="CC286" s="126"/>
      <c r="CD286" s="126"/>
      <c r="CE286" s="126"/>
      <c r="CF286" s="126"/>
      <c r="CG286" s="126"/>
      <c r="CH286" s="126"/>
      <c r="CI286" s="126"/>
      <c r="CJ286" s="126"/>
      <c r="CK286" s="126"/>
      <c r="CL286" s="126"/>
      <c r="CM286" s="126"/>
      <c r="CN286" s="126"/>
      <c r="CO286" s="126"/>
      <c r="CP286" s="126"/>
      <c r="CQ286" s="126"/>
      <c r="CR286" s="126"/>
      <c r="CS286" s="126"/>
      <c r="CT286" s="126"/>
      <c r="CU286" s="126"/>
    </row>
    <row r="287" spans="1:99" s="424" customFormat="1" x14ac:dyDescent="0.3">
      <c r="A287" s="423">
        <v>998</v>
      </c>
      <c r="B287" s="516" t="s">
        <v>182</v>
      </c>
      <c r="D287" s="424">
        <v>57</v>
      </c>
      <c r="E287" s="424">
        <v>57</v>
      </c>
      <c r="F287" s="424">
        <v>57</v>
      </c>
      <c r="G287" s="424">
        <v>57</v>
      </c>
      <c r="H287" s="424">
        <v>57</v>
      </c>
      <c r="I287" s="424">
        <v>57</v>
      </c>
      <c r="J287" s="424">
        <v>57</v>
      </c>
      <c r="K287" s="424">
        <v>57</v>
      </c>
      <c r="L287" s="424">
        <v>57</v>
      </c>
      <c r="M287" s="424">
        <v>57</v>
      </c>
      <c r="N287" s="424">
        <v>57</v>
      </c>
      <c r="O287" s="424">
        <v>57</v>
      </c>
      <c r="P287" s="424">
        <v>57</v>
      </c>
      <c r="Q287" s="424">
        <v>57</v>
      </c>
      <c r="R287" s="424">
        <v>57</v>
      </c>
    </row>
    <row r="288" spans="1:99" s="424" customFormat="1" x14ac:dyDescent="0.3">
      <c r="A288" s="423">
        <v>999</v>
      </c>
      <c r="B288" s="516" t="s">
        <v>183</v>
      </c>
      <c r="D288" s="424">
        <v>571300</v>
      </c>
      <c r="E288" s="424">
        <v>571301</v>
      </c>
      <c r="F288" s="424">
        <v>571302</v>
      </c>
      <c r="G288" s="424">
        <v>571303</v>
      </c>
      <c r="H288" s="424">
        <v>572177</v>
      </c>
      <c r="I288" s="424">
        <v>571304</v>
      </c>
      <c r="J288" s="424">
        <v>571305</v>
      </c>
      <c r="K288" s="424">
        <v>571306</v>
      </c>
      <c r="L288" s="424">
        <v>571307</v>
      </c>
      <c r="M288" s="424">
        <v>571309</v>
      </c>
      <c r="N288" s="424">
        <v>571310</v>
      </c>
      <c r="O288" s="424">
        <v>571311</v>
      </c>
      <c r="P288" s="424">
        <v>571313</v>
      </c>
      <c r="Q288" s="424">
        <v>571315</v>
      </c>
      <c r="R288" s="424">
        <v>571316</v>
      </c>
    </row>
    <row r="289" spans="1:99" x14ac:dyDescent="0.3">
      <c r="A289" s="103">
        <v>9000</v>
      </c>
      <c r="B289" s="373" t="s">
        <v>512</v>
      </c>
      <c r="C289" s="126" t="s">
        <v>228</v>
      </c>
      <c r="D289" s="126">
        <v>20187607</v>
      </c>
      <c r="E289" s="126">
        <v>20646133</v>
      </c>
      <c r="F289" s="126">
        <v>15708273</v>
      </c>
      <c r="G289" s="126">
        <v>10922239</v>
      </c>
      <c r="H289" s="126">
        <v>18041604</v>
      </c>
      <c r="I289" s="126">
        <v>747384688</v>
      </c>
      <c r="J289" s="126">
        <v>25860375</v>
      </c>
      <c r="K289" s="126">
        <v>3627303</v>
      </c>
      <c r="L289" s="126">
        <v>34907198</v>
      </c>
      <c r="M289" s="126">
        <v>15346856</v>
      </c>
      <c r="N289" s="126">
        <v>25268659</v>
      </c>
      <c r="O289" s="126">
        <v>23200765</v>
      </c>
      <c r="P289" s="126">
        <v>9954286</v>
      </c>
      <c r="Q289" s="126">
        <v>13205731</v>
      </c>
      <c r="R289" s="126">
        <v>8353862</v>
      </c>
      <c r="S289" s="126"/>
      <c r="T289" s="126"/>
      <c r="U289" s="126"/>
      <c r="V289" s="126"/>
      <c r="W289" s="126"/>
      <c r="X289" s="126"/>
      <c r="Y289" s="126"/>
      <c r="Z289" s="126"/>
      <c r="AA289" s="126"/>
      <c r="AB289" s="126"/>
      <c r="AC289" s="126"/>
      <c r="AD289" s="126"/>
      <c r="AE289" s="126"/>
      <c r="AF289" s="126"/>
      <c r="AG289" s="126"/>
      <c r="AH289" s="126"/>
      <c r="AI289" s="126"/>
      <c r="AJ289" s="126"/>
      <c r="AK289" s="126"/>
      <c r="AL289" s="126"/>
      <c r="AM289" s="126"/>
      <c r="AN289" s="126"/>
      <c r="AO289" s="126"/>
      <c r="AP289" s="126"/>
      <c r="AQ289" s="126"/>
      <c r="AR289" s="126"/>
      <c r="AS289" s="126"/>
      <c r="AT289" s="126"/>
      <c r="AU289" s="126"/>
      <c r="AV289" s="126"/>
      <c r="AW289" s="126"/>
      <c r="AX289" s="126"/>
      <c r="AY289" s="126"/>
      <c r="AZ289" s="126"/>
      <c r="BA289" s="126"/>
      <c r="BB289" s="126"/>
      <c r="BC289" s="126"/>
      <c r="BD289" s="126"/>
      <c r="BE289" s="126"/>
      <c r="BF289" s="126"/>
      <c r="BG289" s="126"/>
      <c r="BH289" s="126"/>
      <c r="BI289" s="126"/>
      <c r="BJ289" s="126"/>
      <c r="BK289" s="126"/>
      <c r="BL289" s="126"/>
      <c r="BM289" s="126"/>
      <c r="BN289" s="126"/>
      <c r="BO289" s="126"/>
      <c r="BP289" s="126"/>
      <c r="BQ289" s="126"/>
      <c r="BR289" s="126"/>
      <c r="BS289" s="126"/>
      <c r="BT289" s="126"/>
      <c r="BU289" s="126"/>
      <c r="BV289" s="126"/>
      <c r="BW289" s="126"/>
      <c r="BX289" s="126"/>
      <c r="BY289" s="126"/>
      <c r="BZ289" s="126"/>
      <c r="CA289" s="126"/>
      <c r="CB289" s="126"/>
      <c r="CC289" s="126"/>
      <c r="CD289" s="126"/>
      <c r="CE289" s="126"/>
      <c r="CF289" s="126"/>
      <c r="CG289" s="126"/>
      <c r="CH289" s="126"/>
      <c r="CI289" s="126"/>
      <c r="CJ289" s="126"/>
      <c r="CK289" s="126"/>
      <c r="CL289" s="126"/>
      <c r="CM289" s="126"/>
      <c r="CN289" s="126"/>
      <c r="CO289" s="126"/>
      <c r="CP289" s="126"/>
      <c r="CQ289" s="126"/>
      <c r="CR289" s="126"/>
      <c r="CS289" s="126"/>
      <c r="CT289" s="126"/>
      <c r="CU289" s="126"/>
    </row>
    <row r="290" spans="1:99" s="418" customFormat="1" x14ac:dyDescent="0.3">
      <c r="A290" s="103">
        <v>9001</v>
      </c>
      <c r="B290" s="513" t="s">
        <v>513</v>
      </c>
      <c r="C290" s="418" t="s">
        <v>514</v>
      </c>
      <c r="D290" s="418">
        <v>2522183</v>
      </c>
      <c r="E290" s="418">
        <v>1956448</v>
      </c>
      <c r="F290" s="418">
        <v>1665944</v>
      </c>
      <c r="G290" s="418">
        <v>1483845</v>
      </c>
      <c r="H290" s="418">
        <v>1398457</v>
      </c>
      <c r="I290" s="418">
        <v>174995017</v>
      </c>
      <c r="J290" s="418">
        <v>3173312</v>
      </c>
      <c r="K290" s="418">
        <v>281337</v>
      </c>
      <c r="L290" s="418">
        <v>3750927</v>
      </c>
      <c r="M290" s="418">
        <v>2240531</v>
      </c>
      <c r="N290" s="418">
        <v>4919065</v>
      </c>
      <c r="O290" s="418">
        <v>2333592</v>
      </c>
      <c r="P290" s="418">
        <v>965098</v>
      </c>
      <c r="Q290" s="418">
        <v>1225187</v>
      </c>
      <c r="R290" s="418">
        <v>747519</v>
      </c>
    </row>
    <row r="291" spans="1:99" s="418" customFormat="1" x14ac:dyDescent="0.3">
      <c r="A291" s="103">
        <v>9002</v>
      </c>
      <c r="B291" s="513" t="s">
        <v>515</v>
      </c>
      <c r="C291" s="418" t="s">
        <v>516</v>
      </c>
      <c r="D291" s="418">
        <v>0</v>
      </c>
      <c r="E291" s="418">
        <v>42910</v>
      </c>
      <c r="F291" s="418">
        <v>264259</v>
      </c>
      <c r="G291" s="418">
        <v>2184</v>
      </c>
      <c r="H291" s="418">
        <v>212597</v>
      </c>
      <c r="I291" s="418">
        <v>8011782</v>
      </c>
      <c r="J291" s="418">
        <v>130615</v>
      </c>
      <c r="K291" s="418">
        <v>9977</v>
      </c>
      <c r="L291" s="418">
        <v>215025</v>
      </c>
      <c r="M291" s="418">
        <v>9087</v>
      </c>
      <c r="N291" s="418">
        <v>37307</v>
      </c>
      <c r="O291" s="418">
        <v>97875</v>
      </c>
      <c r="P291" s="418">
        <v>8687</v>
      </c>
      <c r="Q291" s="418">
        <v>7563</v>
      </c>
      <c r="R291" s="418">
        <v>7216</v>
      </c>
    </row>
    <row r="292" spans="1:99" s="418" customFormat="1" x14ac:dyDescent="0.3">
      <c r="A292" s="103">
        <v>9003</v>
      </c>
      <c r="B292" s="513" t="s">
        <v>517</v>
      </c>
      <c r="C292" s="418" t="s">
        <v>518</v>
      </c>
      <c r="D292" s="418">
        <v>258861</v>
      </c>
      <c r="E292" s="418">
        <v>749049</v>
      </c>
      <c r="F292" s="418">
        <v>264814</v>
      </c>
      <c r="G292" s="418">
        <v>149665</v>
      </c>
      <c r="H292" s="418">
        <v>688287</v>
      </c>
      <c r="I292" s="418">
        <v>97815006</v>
      </c>
      <c r="J292" s="418">
        <v>792851</v>
      </c>
      <c r="K292" s="418">
        <v>112368</v>
      </c>
      <c r="L292" s="418">
        <v>1015405</v>
      </c>
      <c r="M292" s="418">
        <v>142036</v>
      </c>
      <c r="N292" s="418">
        <v>487585</v>
      </c>
      <c r="O292" s="418">
        <v>764174</v>
      </c>
      <c r="P292" s="418">
        <v>237491</v>
      </c>
      <c r="Q292" s="418">
        <v>370278</v>
      </c>
      <c r="R292" s="418">
        <v>175777</v>
      </c>
    </row>
    <row r="293" spans="1:99" ht="43.2" x14ac:dyDescent="0.3">
      <c r="A293" s="103">
        <v>9004</v>
      </c>
      <c r="B293" s="373" t="s">
        <v>519</v>
      </c>
      <c r="C293" s="126" t="s">
        <v>520</v>
      </c>
      <c r="D293" s="126" t="s">
        <v>228</v>
      </c>
      <c r="E293" s="126" t="s">
        <v>228</v>
      </c>
      <c r="F293" s="126" t="s">
        <v>228</v>
      </c>
      <c r="G293" s="126" t="s">
        <v>228</v>
      </c>
      <c r="H293" s="126" t="s">
        <v>228</v>
      </c>
      <c r="I293" s="126" t="s">
        <v>228</v>
      </c>
      <c r="J293" s="126" t="s">
        <v>228</v>
      </c>
      <c r="K293" s="126" t="s">
        <v>228</v>
      </c>
      <c r="L293" s="126" t="s">
        <v>228</v>
      </c>
      <c r="M293" s="126" t="s">
        <v>228</v>
      </c>
      <c r="N293" s="126" t="s">
        <v>228</v>
      </c>
      <c r="O293" s="126" t="s">
        <v>228</v>
      </c>
      <c r="P293" s="126" t="s">
        <v>228</v>
      </c>
      <c r="Q293" s="126" t="s">
        <v>228</v>
      </c>
      <c r="R293" s="126" t="s">
        <v>228</v>
      </c>
      <c r="S293" s="126"/>
      <c r="T293" s="126"/>
      <c r="U293" s="126"/>
      <c r="V293" s="126"/>
      <c r="W293" s="126"/>
      <c r="X293" s="126"/>
      <c r="Y293" s="126"/>
      <c r="Z293" s="126"/>
      <c r="AA293" s="126"/>
      <c r="AB293" s="126"/>
      <c r="AC293" s="126"/>
      <c r="AD293" s="126"/>
      <c r="AE293" s="126"/>
      <c r="AF293" s="126"/>
      <c r="AG293" s="126"/>
      <c r="AH293" s="126"/>
      <c r="AI293" s="126"/>
      <c r="AJ293" s="126"/>
      <c r="AK293" s="126"/>
      <c r="AL293" s="126"/>
      <c r="AM293" s="126"/>
      <c r="AN293" s="126"/>
      <c r="AO293" s="126"/>
      <c r="AP293" s="126"/>
      <c r="AQ293" s="126"/>
      <c r="AR293" s="126"/>
      <c r="AS293" s="126"/>
      <c r="AT293" s="126"/>
      <c r="AU293" s="126"/>
      <c r="AV293" s="126"/>
      <c r="AW293" s="126"/>
      <c r="AX293" s="126"/>
      <c r="AY293" s="126"/>
      <c r="AZ293" s="126"/>
      <c r="BA293" s="126"/>
      <c r="BB293" s="126"/>
      <c r="BC293" s="126"/>
      <c r="BD293" s="126"/>
      <c r="BE293" s="126"/>
      <c r="BF293" s="126"/>
      <c r="BG293" s="126"/>
      <c r="BH293" s="126"/>
      <c r="BI293" s="126"/>
      <c r="BJ293" s="126"/>
      <c r="BK293" s="126"/>
      <c r="BL293" s="126"/>
      <c r="BM293" s="126"/>
      <c r="BN293" s="126"/>
      <c r="BO293" s="126"/>
      <c r="BP293" s="126"/>
      <c r="BQ293" s="126"/>
      <c r="BR293" s="126"/>
      <c r="BS293" s="126"/>
      <c r="BT293" s="126"/>
      <c r="BU293" s="126"/>
      <c r="BV293" s="126"/>
      <c r="BW293" s="126"/>
      <c r="BX293" s="126"/>
      <c r="BY293" s="126"/>
      <c r="BZ293" s="126"/>
      <c r="CA293" s="126"/>
      <c r="CB293" s="126"/>
      <c r="CC293" s="126"/>
      <c r="CD293" s="126"/>
      <c r="CE293" s="126"/>
      <c r="CF293" s="126"/>
      <c r="CG293" s="126"/>
      <c r="CH293" s="126"/>
      <c r="CI293" s="126"/>
      <c r="CJ293" s="126"/>
      <c r="CK293" s="126"/>
      <c r="CL293" s="126"/>
      <c r="CM293" s="126"/>
      <c r="CN293" s="126"/>
      <c r="CO293" s="126"/>
      <c r="CP293" s="126"/>
      <c r="CQ293" s="126"/>
      <c r="CR293" s="126"/>
      <c r="CS293" s="126"/>
      <c r="CT293" s="126"/>
      <c r="CU293" s="126"/>
    </row>
    <row r="294" spans="1:99" x14ac:dyDescent="0.3">
      <c r="A294" s="103">
        <v>9005</v>
      </c>
      <c r="B294" s="517" t="s">
        <v>521</v>
      </c>
      <c r="C294" s="425" t="s">
        <v>522</v>
      </c>
      <c r="D294" s="126">
        <v>1874073</v>
      </c>
      <c r="E294" s="126">
        <v>1067664</v>
      </c>
      <c r="F294" s="126">
        <v>1522422</v>
      </c>
      <c r="G294" s="126">
        <v>735399</v>
      </c>
      <c r="H294" s="126">
        <v>961409</v>
      </c>
      <c r="I294" s="126">
        <v>3781509</v>
      </c>
      <c r="J294" s="126">
        <v>1593070</v>
      </c>
      <c r="K294" s="126">
        <v>139042</v>
      </c>
      <c r="L294" s="126">
        <v>1806976</v>
      </c>
      <c r="M294" s="126">
        <v>1372198</v>
      </c>
      <c r="N294" s="126">
        <v>1548054</v>
      </c>
      <c r="O294" s="126">
        <v>1075821</v>
      </c>
      <c r="P294" s="126">
        <v>517155</v>
      </c>
      <c r="Q294" s="126">
        <v>778621</v>
      </c>
      <c r="R294" s="126">
        <v>357399</v>
      </c>
      <c r="S294" s="126"/>
      <c r="T294" s="126"/>
      <c r="U294" s="126"/>
      <c r="V294" s="126"/>
      <c r="W294" s="126"/>
      <c r="X294" s="126"/>
      <c r="Y294" s="126"/>
      <c r="Z294" s="126"/>
      <c r="AA294" s="126"/>
      <c r="AB294" s="126"/>
      <c r="AC294" s="126"/>
      <c r="AD294" s="126"/>
      <c r="AE294" s="126"/>
      <c r="AF294" s="126"/>
      <c r="AG294" s="126"/>
      <c r="AH294" s="126"/>
      <c r="AI294" s="126"/>
      <c r="AJ294" s="126"/>
      <c r="AK294" s="126"/>
      <c r="AL294" s="126"/>
      <c r="AM294" s="126"/>
      <c r="AN294" s="126"/>
      <c r="AO294" s="126"/>
      <c r="AP294" s="126"/>
      <c r="AQ294" s="126"/>
      <c r="AR294" s="126"/>
      <c r="AS294" s="126"/>
      <c r="AT294" s="126"/>
      <c r="AU294" s="126"/>
      <c r="AV294" s="126"/>
      <c r="AW294" s="126"/>
      <c r="AX294" s="126"/>
      <c r="AY294" s="126"/>
      <c r="AZ294" s="126"/>
      <c r="BA294" s="126"/>
      <c r="BB294" s="126"/>
      <c r="BC294" s="126"/>
      <c r="BD294" s="126"/>
      <c r="BE294" s="126"/>
      <c r="BF294" s="126"/>
      <c r="BG294" s="126"/>
      <c r="BH294" s="126"/>
      <c r="BI294" s="126"/>
      <c r="BJ294" s="126"/>
      <c r="BK294" s="126"/>
      <c r="BL294" s="126"/>
      <c r="BM294" s="126"/>
      <c r="BN294" s="126"/>
      <c r="BO294" s="126"/>
      <c r="BP294" s="126"/>
      <c r="BQ294" s="126"/>
      <c r="BR294" s="126"/>
      <c r="BS294" s="126"/>
      <c r="BT294" s="126"/>
      <c r="BU294" s="126"/>
      <c r="BV294" s="126"/>
      <c r="BW294" s="126"/>
      <c r="BX294" s="126"/>
      <c r="BY294" s="126"/>
      <c r="BZ294" s="126"/>
      <c r="CA294" s="126"/>
      <c r="CB294" s="126"/>
      <c r="CC294" s="126"/>
      <c r="CD294" s="126"/>
      <c r="CE294" s="126"/>
      <c r="CF294" s="126"/>
      <c r="CG294" s="126"/>
      <c r="CH294" s="126"/>
      <c r="CI294" s="126"/>
      <c r="CJ294" s="126"/>
      <c r="CK294" s="126"/>
      <c r="CL294" s="126"/>
      <c r="CM294" s="126"/>
      <c r="CN294" s="126"/>
      <c r="CO294" s="126"/>
      <c r="CP294" s="126"/>
      <c r="CQ294" s="126"/>
      <c r="CR294" s="126"/>
      <c r="CS294" s="126"/>
      <c r="CT294" s="126"/>
      <c r="CU294" s="126"/>
    </row>
    <row r="295" spans="1:99" x14ac:dyDescent="0.3">
      <c r="A295" s="103">
        <v>9006</v>
      </c>
      <c r="B295" s="517" t="s">
        <v>523</v>
      </c>
      <c r="C295" s="425" t="s">
        <v>524</v>
      </c>
      <c r="D295" s="126">
        <v>1465747</v>
      </c>
      <c r="E295" s="126">
        <v>2523460</v>
      </c>
      <c r="F295" s="126">
        <v>855141</v>
      </c>
      <c r="G295" s="126">
        <v>833500</v>
      </c>
      <c r="H295" s="126">
        <v>2204240</v>
      </c>
      <c r="I295" s="126">
        <v>41849756</v>
      </c>
      <c r="J295" s="126">
        <v>2157139</v>
      </c>
      <c r="K295" s="126">
        <v>426034</v>
      </c>
      <c r="L295" s="126">
        <v>3537579</v>
      </c>
      <c r="M295" s="126">
        <v>1175136</v>
      </c>
      <c r="N295" s="126">
        <v>1966348</v>
      </c>
      <c r="O295" s="126">
        <v>2587070</v>
      </c>
      <c r="P295" s="126">
        <v>1225823</v>
      </c>
      <c r="Q295" s="126">
        <v>1394510</v>
      </c>
      <c r="R295" s="126">
        <v>804768</v>
      </c>
      <c r="S295" s="126"/>
      <c r="T295" s="126"/>
      <c r="U295" s="126"/>
      <c r="V295" s="126"/>
      <c r="W295" s="126"/>
      <c r="X295" s="126"/>
      <c r="Y295" s="126"/>
      <c r="Z295" s="126"/>
      <c r="AA295" s="126"/>
      <c r="AB295" s="126"/>
      <c r="AC295" s="126"/>
      <c r="AD295" s="126"/>
      <c r="AE295" s="126"/>
      <c r="AF295" s="126"/>
      <c r="AG295" s="126"/>
      <c r="AH295" s="126"/>
      <c r="AI295" s="126"/>
      <c r="AJ295" s="126"/>
      <c r="AK295" s="126"/>
      <c r="AL295" s="126"/>
      <c r="AM295" s="126"/>
      <c r="AN295" s="126"/>
      <c r="AO295" s="126"/>
      <c r="AP295" s="126"/>
      <c r="AQ295" s="126"/>
      <c r="AR295" s="126"/>
      <c r="AS295" s="126"/>
      <c r="AT295" s="126"/>
      <c r="AU295" s="126"/>
      <c r="AV295" s="126"/>
      <c r="AW295" s="126"/>
      <c r="AX295" s="126"/>
      <c r="AY295" s="126"/>
      <c r="AZ295" s="126"/>
      <c r="BA295" s="126"/>
      <c r="BB295" s="126"/>
      <c r="BC295" s="126"/>
      <c r="BD295" s="126"/>
      <c r="BE295" s="126"/>
      <c r="BF295" s="126"/>
      <c r="BG295" s="126"/>
      <c r="BH295" s="126"/>
      <c r="BI295" s="126"/>
      <c r="BJ295" s="126"/>
      <c r="BK295" s="126"/>
      <c r="BL295" s="126"/>
      <c r="BM295" s="126"/>
      <c r="BN295" s="126"/>
      <c r="BO295" s="126"/>
      <c r="BP295" s="126"/>
      <c r="BQ295" s="126"/>
      <c r="BR295" s="126"/>
      <c r="BS295" s="126"/>
      <c r="BT295" s="126"/>
      <c r="BU295" s="126"/>
      <c r="BV295" s="126"/>
      <c r="BW295" s="126"/>
      <c r="BX295" s="126"/>
      <c r="BY295" s="126"/>
      <c r="BZ295" s="126"/>
      <c r="CA295" s="126"/>
      <c r="CB295" s="126"/>
      <c r="CC295" s="126"/>
      <c r="CD295" s="126"/>
      <c r="CE295" s="126"/>
      <c r="CF295" s="126"/>
      <c r="CG295" s="126"/>
      <c r="CH295" s="126"/>
      <c r="CI295" s="126"/>
      <c r="CJ295" s="126"/>
      <c r="CK295" s="126"/>
      <c r="CL295" s="126"/>
      <c r="CM295" s="126"/>
      <c r="CN295" s="126"/>
      <c r="CO295" s="126"/>
      <c r="CP295" s="126"/>
      <c r="CQ295" s="126"/>
      <c r="CR295" s="126"/>
      <c r="CS295" s="126"/>
      <c r="CT295" s="126"/>
      <c r="CU295" s="126"/>
    </row>
    <row r="296" spans="1:99" ht="28.8" x14ac:dyDescent="0.3">
      <c r="A296" s="103">
        <v>9007</v>
      </c>
      <c r="B296" s="517" t="s">
        <v>624</v>
      </c>
      <c r="C296" s="425" t="s">
        <v>525</v>
      </c>
      <c r="D296" s="126">
        <v>1.2786</v>
      </c>
      <c r="E296" s="126">
        <v>0.42309999999999998</v>
      </c>
      <c r="F296" s="126">
        <v>1.7803</v>
      </c>
      <c r="G296" s="126">
        <v>0.88229999999999997</v>
      </c>
      <c r="H296" s="126">
        <v>0.43619999999999998</v>
      </c>
      <c r="I296" s="126">
        <v>9.0399999999999994E-2</v>
      </c>
      <c r="J296" s="126">
        <v>0.73850000000000005</v>
      </c>
      <c r="K296" s="126">
        <v>0.32640000000000002</v>
      </c>
      <c r="L296" s="126">
        <v>0.51080000000000003</v>
      </c>
      <c r="M296" s="126">
        <v>1.1677</v>
      </c>
      <c r="N296" s="126">
        <v>0.7873</v>
      </c>
      <c r="O296" s="126">
        <v>0.4158</v>
      </c>
      <c r="P296" s="126">
        <v>0.4219</v>
      </c>
      <c r="Q296" s="126">
        <v>0.55830000000000002</v>
      </c>
      <c r="R296" s="126">
        <v>0.44409999999999999</v>
      </c>
      <c r="S296" s="126"/>
      <c r="T296" s="126"/>
      <c r="U296" s="126"/>
      <c r="V296" s="126"/>
      <c r="W296" s="126"/>
      <c r="X296" s="126"/>
      <c r="Y296" s="126"/>
      <c r="Z296" s="126"/>
      <c r="AA296" s="126"/>
      <c r="AB296" s="126"/>
      <c r="AC296" s="126"/>
      <c r="AD296" s="126"/>
      <c r="AE296" s="126"/>
      <c r="AF296" s="126"/>
      <c r="AG296" s="126"/>
      <c r="AH296" s="126"/>
      <c r="AI296" s="126"/>
      <c r="AJ296" s="126"/>
      <c r="AK296" s="126"/>
      <c r="AL296" s="126"/>
      <c r="AM296" s="126"/>
      <c r="AN296" s="126"/>
      <c r="AO296" s="126"/>
      <c r="AP296" s="126"/>
      <c r="AQ296" s="126"/>
      <c r="AR296" s="126"/>
      <c r="AS296" s="126"/>
      <c r="AT296" s="126"/>
      <c r="AU296" s="126"/>
      <c r="AV296" s="126"/>
      <c r="AW296" s="126"/>
      <c r="AX296" s="126"/>
      <c r="AY296" s="126"/>
      <c r="AZ296" s="126"/>
      <c r="BA296" s="126"/>
      <c r="BB296" s="126"/>
      <c r="BC296" s="126"/>
      <c r="BD296" s="126"/>
      <c r="BE296" s="126"/>
      <c r="BF296" s="126"/>
      <c r="BG296" s="126"/>
      <c r="BH296" s="126"/>
      <c r="BI296" s="126"/>
      <c r="BJ296" s="126"/>
      <c r="BK296" s="126"/>
      <c r="BL296" s="126"/>
      <c r="BM296" s="126"/>
      <c r="BN296" s="126"/>
      <c r="BO296" s="126"/>
      <c r="BP296" s="126"/>
      <c r="BQ296" s="126"/>
      <c r="BR296" s="126"/>
      <c r="BS296" s="126"/>
      <c r="BT296" s="126"/>
      <c r="BU296" s="126"/>
      <c r="BV296" s="126"/>
      <c r="BW296" s="126"/>
      <c r="BX296" s="126"/>
      <c r="BY296" s="126"/>
      <c r="BZ296" s="126"/>
      <c r="CA296" s="126"/>
      <c r="CB296" s="126"/>
      <c r="CC296" s="126"/>
      <c r="CD296" s="126"/>
      <c r="CE296" s="126"/>
      <c r="CF296" s="126"/>
      <c r="CG296" s="126"/>
      <c r="CH296" s="126"/>
      <c r="CI296" s="126"/>
      <c r="CJ296" s="126"/>
      <c r="CK296" s="126"/>
      <c r="CL296" s="126"/>
      <c r="CM296" s="126"/>
      <c r="CN296" s="126"/>
      <c r="CO296" s="126"/>
      <c r="CP296" s="126"/>
      <c r="CQ296" s="126"/>
      <c r="CR296" s="126"/>
      <c r="CS296" s="126"/>
      <c r="CT296" s="126"/>
      <c r="CU296" s="126"/>
    </row>
    <row r="297" spans="1:99" x14ac:dyDescent="0.3">
      <c r="A297" s="103">
        <v>9008</v>
      </c>
      <c r="B297" s="517" t="s">
        <v>526</v>
      </c>
      <c r="C297" s="126" t="s">
        <v>228</v>
      </c>
      <c r="D297" s="126">
        <v>0</v>
      </c>
      <c r="E297" s="126">
        <v>0</v>
      </c>
      <c r="F297" s="126">
        <v>0</v>
      </c>
      <c r="G297" s="126">
        <v>0</v>
      </c>
      <c r="H297" s="126">
        <v>0</v>
      </c>
      <c r="I297" s="126">
        <v>0</v>
      </c>
      <c r="J297" s="126">
        <v>0</v>
      </c>
      <c r="K297" s="126">
        <v>0</v>
      </c>
      <c r="L297" s="126">
        <v>0</v>
      </c>
      <c r="M297" s="126">
        <v>0</v>
      </c>
      <c r="N297" s="126">
        <v>0</v>
      </c>
      <c r="O297" s="126">
        <v>0</v>
      </c>
      <c r="P297" s="126">
        <v>0</v>
      </c>
      <c r="Q297" s="126">
        <v>0</v>
      </c>
      <c r="R297" s="126">
        <v>0</v>
      </c>
      <c r="S297" s="126"/>
      <c r="T297" s="126"/>
      <c r="U297" s="126"/>
      <c r="V297" s="126"/>
      <c r="W297" s="126"/>
      <c r="X297" s="126"/>
      <c r="Y297" s="126"/>
      <c r="Z297" s="126"/>
      <c r="AA297" s="126"/>
      <c r="AB297" s="126"/>
      <c r="AC297" s="126"/>
      <c r="AD297" s="126"/>
      <c r="AE297" s="126"/>
      <c r="AF297" s="126"/>
      <c r="AG297" s="126"/>
      <c r="AH297" s="126"/>
      <c r="AI297" s="126"/>
      <c r="AJ297" s="126"/>
      <c r="AK297" s="126"/>
      <c r="AL297" s="126"/>
      <c r="AM297" s="126"/>
      <c r="AN297" s="126"/>
      <c r="AO297" s="126"/>
      <c r="AP297" s="126"/>
      <c r="AQ297" s="126"/>
      <c r="AR297" s="126"/>
      <c r="AS297" s="126"/>
      <c r="AT297" s="126"/>
      <c r="AU297" s="126"/>
      <c r="AV297" s="126"/>
      <c r="AW297" s="126"/>
      <c r="AX297" s="126"/>
      <c r="AY297" s="126"/>
      <c r="AZ297" s="126"/>
      <c r="BA297" s="126"/>
      <c r="BB297" s="126"/>
      <c r="BC297" s="126"/>
      <c r="BD297" s="126"/>
      <c r="BE297" s="126"/>
      <c r="BF297" s="126"/>
      <c r="BG297" s="126"/>
      <c r="BH297" s="126"/>
      <c r="BI297" s="126"/>
      <c r="BJ297" s="126"/>
      <c r="BK297" s="126"/>
      <c r="BL297" s="126"/>
      <c r="BM297" s="126"/>
      <c r="BN297" s="126"/>
      <c r="BO297" s="126"/>
      <c r="BP297" s="126"/>
      <c r="BQ297" s="126"/>
      <c r="BR297" s="126"/>
      <c r="BS297" s="126"/>
      <c r="BT297" s="126"/>
      <c r="BU297" s="126"/>
      <c r="BV297" s="126"/>
      <c r="BW297" s="126"/>
      <c r="BX297" s="126"/>
      <c r="BY297" s="126"/>
      <c r="BZ297" s="126"/>
      <c r="CA297" s="126"/>
      <c r="CB297" s="126"/>
      <c r="CC297" s="126"/>
      <c r="CD297" s="126"/>
      <c r="CE297" s="126"/>
      <c r="CF297" s="126"/>
      <c r="CG297" s="126"/>
      <c r="CH297" s="126"/>
      <c r="CI297" s="126"/>
      <c r="CJ297" s="126"/>
      <c r="CK297" s="126"/>
      <c r="CL297" s="126"/>
      <c r="CM297" s="126"/>
      <c r="CN297" s="126"/>
      <c r="CO297" s="126"/>
      <c r="CP297" s="126"/>
      <c r="CQ297" s="126"/>
      <c r="CR297" s="126"/>
      <c r="CS297" s="126"/>
      <c r="CT297" s="126"/>
      <c r="CU297" s="126"/>
    </row>
    <row r="298" spans="1:99" x14ac:dyDescent="0.3">
      <c r="A298" s="103">
        <v>9010</v>
      </c>
      <c r="B298" s="517" t="s">
        <v>527</v>
      </c>
      <c r="C298" s="425" t="s">
        <v>528</v>
      </c>
      <c r="D298" s="126">
        <v>0</v>
      </c>
      <c r="E298" s="126">
        <v>0</v>
      </c>
      <c r="F298" s="126">
        <v>0</v>
      </c>
      <c r="G298" s="126">
        <v>0</v>
      </c>
      <c r="H298" s="126">
        <v>0</v>
      </c>
      <c r="I298" s="126">
        <v>0</v>
      </c>
      <c r="J298" s="126">
        <v>0</v>
      </c>
      <c r="K298" s="126">
        <v>0</v>
      </c>
      <c r="L298" s="126">
        <v>0</v>
      </c>
      <c r="M298" s="126">
        <v>0</v>
      </c>
      <c r="N298" s="126">
        <v>0</v>
      </c>
      <c r="O298" s="126">
        <v>0</v>
      </c>
      <c r="P298" s="126">
        <v>0</v>
      </c>
      <c r="Q298" s="126">
        <v>0</v>
      </c>
      <c r="R298" s="126">
        <v>0</v>
      </c>
      <c r="S298" s="126"/>
      <c r="T298" s="126"/>
      <c r="U298" s="126"/>
      <c r="V298" s="126"/>
      <c r="W298" s="126"/>
      <c r="X298" s="126"/>
      <c r="Y298" s="126"/>
      <c r="Z298" s="126"/>
      <c r="AA298" s="126"/>
      <c r="AB298" s="126"/>
      <c r="AC298" s="126"/>
      <c r="AD298" s="126"/>
      <c r="AE298" s="126"/>
      <c r="AF298" s="126"/>
      <c r="AG298" s="126"/>
      <c r="AH298" s="126"/>
      <c r="AI298" s="126"/>
      <c r="AJ298" s="126"/>
      <c r="AK298" s="126"/>
      <c r="AL298" s="126"/>
      <c r="AM298" s="126"/>
      <c r="AN298" s="126"/>
      <c r="AO298" s="126"/>
      <c r="AP298" s="126"/>
      <c r="AQ298" s="126"/>
      <c r="AR298" s="126"/>
      <c r="AS298" s="126"/>
      <c r="AT298" s="126"/>
      <c r="AU298" s="126"/>
      <c r="AV298" s="126"/>
      <c r="AW298" s="126"/>
      <c r="AX298" s="126"/>
      <c r="AY298" s="126"/>
      <c r="AZ298" s="126"/>
      <c r="BA298" s="126"/>
      <c r="BB298" s="126"/>
      <c r="BC298" s="126"/>
      <c r="BD298" s="126"/>
      <c r="BE298" s="126"/>
      <c r="BF298" s="126"/>
      <c r="BG298" s="126"/>
      <c r="BH298" s="126"/>
      <c r="BI298" s="126"/>
      <c r="BJ298" s="126"/>
      <c r="BK298" s="126"/>
      <c r="BL298" s="126"/>
      <c r="BM298" s="126"/>
      <c r="BN298" s="126"/>
      <c r="BO298" s="126"/>
      <c r="BP298" s="126"/>
      <c r="BQ298" s="126"/>
      <c r="BR298" s="126"/>
      <c r="BS298" s="126"/>
      <c r="BT298" s="126"/>
      <c r="BU298" s="126"/>
      <c r="BV298" s="126"/>
      <c r="BW298" s="126"/>
      <c r="BX298" s="126"/>
      <c r="BY298" s="126"/>
      <c r="BZ298" s="126"/>
      <c r="CA298" s="126"/>
      <c r="CB298" s="126"/>
      <c r="CC298" s="126"/>
      <c r="CD298" s="126"/>
      <c r="CE298" s="126"/>
      <c r="CF298" s="126"/>
      <c r="CG298" s="126"/>
      <c r="CH298" s="126"/>
      <c r="CI298" s="126"/>
      <c r="CJ298" s="126"/>
      <c r="CK298" s="126"/>
      <c r="CL298" s="126"/>
      <c r="CM298" s="126"/>
      <c r="CN298" s="126"/>
      <c r="CO298" s="126"/>
      <c r="CP298" s="126"/>
      <c r="CQ298" s="126"/>
      <c r="CR298" s="126"/>
      <c r="CS298" s="126"/>
      <c r="CT298" s="126"/>
      <c r="CU298" s="126"/>
    </row>
    <row r="299" spans="1:99" ht="43.2" x14ac:dyDescent="0.3">
      <c r="A299" s="103">
        <v>9011</v>
      </c>
      <c r="B299" s="517" t="s">
        <v>529</v>
      </c>
      <c r="C299" s="425" t="s">
        <v>530</v>
      </c>
      <c r="D299" s="126">
        <v>0</v>
      </c>
      <c r="E299" s="126">
        <v>0</v>
      </c>
      <c r="F299" s="126">
        <v>0</v>
      </c>
      <c r="G299" s="126">
        <v>0</v>
      </c>
      <c r="H299" s="126">
        <v>0</v>
      </c>
      <c r="I299" s="126">
        <v>0</v>
      </c>
      <c r="J299" s="126">
        <v>0</v>
      </c>
      <c r="K299" s="126">
        <v>0</v>
      </c>
      <c r="L299" s="126">
        <v>0</v>
      </c>
      <c r="M299" s="126">
        <v>0</v>
      </c>
      <c r="N299" s="126">
        <v>0</v>
      </c>
      <c r="O299" s="126">
        <v>0</v>
      </c>
      <c r="P299" s="126">
        <v>0</v>
      </c>
      <c r="Q299" s="126">
        <v>0</v>
      </c>
      <c r="R299" s="126">
        <v>0</v>
      </c>
      <c r="S299" s="126"/>
      <c r="T299" s="126"/>
      <c r="U299" s="126"/>
      <c r="V299" s="126"/>
      <c r="W299" s="126"/>
      <c r="X299" s="126"/>
      <c r="Y299" s="126"/>
      <c r="Z299" s="126"/>
      <c r="AA299" s="126"/>
      <c r="AB299" s="126"/>
      <c r="AC299" s="126"/>
      <c r="AD299" s="126"/>
      <c r="AE299" s="126"/>
      <c r="AF299" s="126"/>
      <c r="AG299" s="126"/>
      <c r="AH299" s="126"/>
      <c r="AI299" s="126"/>
      <c r="AJ299" s="126"/>
      <c r="AK299" s="126"/>
      <c r="AL299" s="126"/>
      <c r="AM299" s="126"/>
      <c r="AN299" s="126"/>
      <c r="AO299" s="126"/>
      <c r="AP299" s="126"/>
      <c r="AQ299" s="126"/>
      <c r="AR299" s="126"/>
      <c r="AS299" s="126"/>
      <c r="AT299" s="126"/>
      <c r="AU299" s="126"/>
      <c r="AV299" s="126"/>
      <c r="AW299" s="126"/>
      <c r="AX299" s="126"/>
      <c r="AY299" s="126"/>
      <c r="AZ299" s="126"/>
      <c r="BA299" s="126"/>
      <c r="BB299" s="126"/>
      <c r="BC299" s="126"/>
      <c r="BD299" s="126"/>
      <c r="BE299" s="126"/>
      <c r="BF299" s="126"/>
      <c r="BG299" s="126"/>
      <c r="BH299" s="126"/>
      <c r="BI299" s="126"/>
      <c r="BJ299" s="126"/>
      <c r="BK299" s="126"/>
      <c r="BL299" s="126"/>
      <c r="BM299" s="126"/>
      <c r="BN299" s="126"/>
      <c r="BO299" s="126"/>
      <c r="BP299" s="126"/>
      <c r="BQ299" s="126"/>
      <c r="BR299" s="126"/>
      <c r="BS299" s="126"/>
      <c r="BT299" s="126"/>
      <c r="BU299" s="126"/>
      <c r="BV299" s="126"/>
      <c r="BW299" s="126"/>
      <c r="BX299" s="126"/>
      <c r="BY299" s="126"/>
      <c r="BZ299" s="126"/>
      <c r="CA299" s="126"/>
      <c r="CB299" s="126"/>
      <c r="CC299" s="126"/>
      <c r="CD299" s="126"/>
      <c r="CE299" s="126"/>
      <c r="CF299" s="126"/>
      <c r="CG299" s="126"/>
      <c r="CH299" s="126"/>
      <c r="CI299" s="126"/>
      <c r="CJ299" s="126"/>
      <c r="CK299" s="126"/>
      <c r="CL299" s="126"/>
      <c r="CM299" s="126"/>
      <c r="CN299" s="126"/>
      <c r="CO299" s="126"/>
      <c r="CP299" s="126"/>
      <c r="CQ299" s="126"/>
      <c r="CR299" s="126"/>
      <c r="CS299" s="126"/>
      <c r="CT299" s="126"/>
      <c r="CU299" s="126"/>
    </row>
    <row r="300" spans="1:99" ht="43.2" x14ac:dyDescent="0.3">
      <c r="A300" s="103">
        <v>9012</v>
      </c>
      <c r="B300" s="517" t="s">
        <v>531</v>
      </c>
      <c r="C300" s="425" t="s">
        <v>530</v>
      </c>
      <c r="D300" s="126">
        <v>0</v>
      </c>
      <c r="E300" s="126">
        <v>0</v>
      </c>
      <c r="F300" s="126">
        <v>0</v>
      </c>
      <c r="G300" s="126">
        <v>0</v>
      </c>
      <c r="H300" s="126">
        <v>0</v>
      </c>
      <c r="I300" s="126">
        <v>0</v>
      </c>
      <c r="J300" s="126">
        <v>0</v>
      </c>
      <c r="K300" s="126">
        <v>0</v>
      </c>
      <c r="L300" s="126">
        <v>0</v>
      </c>
      <c r="M300" s="126">
        <v>0</v>
      </c>
      <c r="N300" s="126">
        <v>0</v>
      </c>
      <c r="O300" s="126">
        <v>0</v>
      </c>
      <c r="P300" s="126">
        <v>0</v>
      </c>
      <c r="Q300" s="126">
        <v>0</v>
      </c>
      <c r="R300" s="126">
        <v>0</v>
      </c>
      <c r="S300" s="126"/>
      <c r="T300" s="126"/>
      <c r="U300" s="126"/>
      <c r="V300" s="126"/>
      <c r="W300" s="126"/>
      <c r="X300" s="126"/>
      <c r="Y300" s="126"/>
      <c r="Z300" s="126"/>
      <c r="AA300" s="126"/>
      <c r="AB300" s="126"/>
      <c r="AC300" s="126"/>
      <c r="AD300" s="126"/>
      <c r="AE300" s="126"/>
      <c r="AF300" s="126"/>
      <c r="AG300" s="126"/>
      <c r="AH300" s="126"/>
      <c r="AI300" s="126"/>
      <c r="AJ300" s="126"/>
      <c r="AK300" s="126"/>
      <c r="AL300" s="126"/>
      <c r="AM300" s="126"/>
      <c r="AN300" s="126"/>
      <c r="AO300" s="126"/>
      <c r="AP300" s="126"/>
      <c r="AQ300" s="126"/>
      <c r="AR300" s="126"/>
      <c r="AS300" s="126"/>
      <c r="AT300" s="126"/>
      <c r="AU300" s="126"/>
      <c r="AV300" s="126"/>
      <c r="AW300" s="126"/>
      <c r="AX300" s="126"/>
      <c r="AY300" s="126"/>
      <c r="AZ300" s="126"/>
      <c r="BA300" s="126"/>
      <c r="BB300" s="126"/>
      <c r="BC300" s="126"/>
      <c r="BD300" s="126"/>
      <c r="BE300" s="126"/>
      <c r="BF300" s="126"/>
      <c r="BG300" s="126"/>
      <c r="BH300" s="126"/>
      <c r="BI300" s="126"/>
      <c r="BJ300" s="126"/>
      <c r="BK300" s="126"/>
      <c r="BL300" s="126"/>
      <c r="BM300" s="126"/>
      <c r="BN300" s="126"/>
      <c r="BO300" s="126"/>
      <c r="BP300" s="126"/>
      <c r="BQ300" s="126"/>
      <c r="BR300" s="126"/>
      <c r="BS300" s="126"/>
      <c r="BT300" s="126"/>
      <c r="BU300" s="126"/>
      <c r="BV300" s="126"/>
      <c r="BW300" s="126"/>
      <c r="BX300" s="126"/>
      <c r="BY300" s="126"/>
      <c r="BZ300" s="126"/>
      <c r="CA300" s="126"/>
      <c r="CB300" s="126"/>
      <c r="CC300" s="126"/>
      <c r="CD300" s="126"/>
      <c r="CE300" s="126"/>
      <c r="CF300" s="126"/>
      <c r="CG300" s="126"/>
      <c r="CH300" s="126"/>
      <c r="CI300" s="126"/>
      <c r="CJ300" s="126"/>
      <c r="CK300" s="126"/>
      <c r="CL300" s="126"/>
      <c r="CM300" s="126"/>
      <c r="CN300" s="126"/>
      <c r="CO300" s="126"/>
      <c r="CP300" s="126"/>
      <c r="CQ300" s="126"/>
      <c r="CR300" s="126"/>
      <c r="CS300" s="126"/>
      <c r="CT300" s="126"/>
      <c r="CU300" s="126"/>
    </row>
    <row r="301" spans="1:99" x14ac:dyDescent="0.3">
      <c r="A301" s="103">
        <v>9013</v>
      </c>
      <c r="B301" s="428" t="s">
        <v>532</v>
      </c>
      <c r="C301" s="411" t="s">
        <v>533</v>
      </c>
      <c r="D301" s="126">
        <v>0</v>
      </c>
      <c r="E301" s="126">
        <v>0</v>
      </c>
      <c r="F301" s="126">
        <v>0</v>
      </c>
      <c r="G301" s="126">
        <v>0</v>
      </c>
      <c r="H301" s="126">
        <v>0</v>
      </c>
      <c r="I301" s="126">
        <v>0</v>
      </c>
      <c r="J301" s="126">
        <v>0</v>
      </c>
      <c r="K301" s="126">
        <v>0</v>
      </c>
      <c r="L301" s="126">
        <v>0</v>
      </c>
      <c r="M301" s="126">
        <v>0</v>
      </c>
      <c r="N301" s="126">
        <v>0</v>
      </c>
      <c r="O301" s="126">
        <v>0</v>
      </c>
      <c r="P301" s="126">
        <v>0</v>
      </c>
      <c r="Q301" s="126">
        <v>0</v>
      </c>
      <c r="R301" s="126">
        <v>0</v>
      </c>
      <c r="S301" s="126"/>
      <c r="T301" s="126"/>
      <c r="U301" s="126"/>
      <c r="V301" s="126"/>
      <c r="W301" s="126"/>
      <c r="X301" s="126"/>
      <c r="Y301" s="126"/>
      <c r="Z301" s="126"/>
      <c r="AA301" s="126"/>
      <c r="AB301" s="126"/>
      <c r="AC301" s="126"/>
      <c r="AD301" s="126"/>
      <c r="AE301" s="126"/>
      <c r="AF301" s="126"/>
      <c r="AG301" s="126"/>
      <c r="AH301" s="126"/>
      <c r="AI301" s="126"/>
      <c r="AJ301" s="126"/>
      <c r="AK301" s="126"/>
      <c r="AL301" s="126"/>
      <c r="AM301" s="126"/>
      <c r="AN301" s="126"/>
      <c r="AO301" s="126"/>
      <c r="AP301" s="126"/>
      <c r="AQ301" s="126"/>
      <c r="AR301" s="126"/>
      <c r="AS301" s="126"/>
      <c r="AT301" s="126"/>
      <c r="AU301" s="126"/>
      <c r="AV301" s="126"/>
      <c r="AW301" s="126"/>
      <c r="AX301" s="126"/>
      <c r="AY301" s="126"/>
      <c r="AZ301" s="126"/>
      <c r="BA301" s="126"/>
      <c r="BB301" s="126"/>
      <c r="BC301" s="126"/>
      <c r="BD301" s="126"/>
      <c r="BE301" s="126"/>
      <c r="BF301" s="126"/>
      <c r="BG301" s="126"/>
      <c r="BH301" s="126"/>
      <c r="BI301" s="126"/>
      <c r="BJ301" s="126"/>
      <c r="BK301" s="126"/>
      <c r="BL301" s="126"/>
      <c r="BM301" s="126"/>
      <c r="BN301" s="126"/>
      <c r="BO301" s="126"/>
      <c r="BP301" s="126"/>
      <c r="BQ301" s="126"/>
      <c r="BR301" s="126"/>
      <c r="BS301" s="126"/>
      <c r="BT301" s="126"/>
      <c r="BU301" s="126"/>
      <c r="BV301" s="126"/>
      <c r="BW301" s="126"/>
      <c r="BX301" s="126"/>
      <c r="BY301" s="126"/>
      <c r="BZ301" s="126"/>
      <c r="CA301" s="126"/>
      <c r="CB301" s="126"/>
      <c r="CC301" s="126"/>
      <c r="CD301" s="126"/>
      <c r="CE301" s="126"/>
      <c r="CF301" s="126"/>
      <c r="CG301" s="126"/>
      <c r="CH301" s="126"/>
      <c r="CI301" s="126"/>
      <c r="CJ301" s="126"/>
      <c r="CK301" s="126"/>
      <c r="CL301" s="126"/>
      <c r="CM301" s="126"/>
      <c r="CN301" s="126"/>
      <c r="CO301" s="126"/>
      <c r="CP301" s="126"/>
      <c r="CQ301" s="126"/>
      <c r="CR301" s="126"/>
      <c r="CS301" s="126"/>
      <c r="CT301" s="126"/>
      <c r="CU301" s="126"/>
    </row>
    <row r="302" spans="1:99" x14ac:dyDescent="0.3">
      <c r="A302" s="103">
        <v>9014</v>
      </c>
      <c r="B302" s="517" t="s">
        <v>534</v>
      </c>
      <c r="C302" s="425" t="s">
        <v>535</v>
      </c>
      <c r="D302" s="126">
        <v>0</v>
      </c>
      <c r="E302" s="126">
        <v>0</v>
      </c>
      <c r="F302" s="126">
        <v>0</v>
      </c>
      <c r="G302" s="126">
        <v>0</v>
      </c>
      <c r="H302" s="126">
        <v>0</v>
      </c>
      <c r="I302" s="126">
        <v>0</v>
      </c>
      <c r="J302" s="126">
        <v>0</v>
      </c>
      <c r="K302" s="126">
        <v>0</v>
      </c>
      <c r="L302" s="126">
        <v>0</v>
      </c>
      <c r="M302" s="126">
        <v>0</v>
      </c>
      <c r="N302" s="126">
        <v>0</v>
      </c>
      <c r="O302" s="126">
        <v>0</v>
      </c>
      <c r="P302" s="126">
        <v>0</v>
      </c>
      <c r="Q302" s="126">
        <v>0</v>
      </c>
      <c r="R302" s="126">
        <v>0</v>
      </c>
      <c r="S302" s="126"/>
      <c r="T302" s="126"/>
      <c r="U302" s="126"/>
      <c r="V302" s="126"/>
      <c r="W302" s="126"/>
      <c r="X302" s="126"/>
      <c r="Y302" s="126"/>
      <c r="Z302" s="126"/>
      <c r="AA302" s="126"/>
      <c r="AB302" s="126"/>
      <c r="AC302" s="126"/>
      <c r="AD302" s="126"/>
      <c r="AE302" s="126"/>
      <c r="AF302" s="126"/>
      <c r="AG302" s="126"/>
      <c r="AH302" s="126"/>
      <c r="AI302" s="126"/>
      <c r="AJ302" s="126"/>
      <c r="AK302" s="126"/>
      <c r="AL302" s="126"/>
      <c r="AM302" s="126"/>
      <c r="AN302" s="126"/>
      <c r="AO302" s="126"/>
      <c r="AP302" s="126"/>
      <c r="AQ302" s="126"/>
      <c r="AR302" s="126"/>
      <c r="AS302" s="126"/>
      <c r="AT302" s="126"/>
      <c r="AU302" s="126"/>
      <c r="AV302" s="126"/>
      <c r="AW302" s="126"/>
      <c r="AX302" s="126"/>
      <c r="AY302" s="126"/>
      <c r="AZ302" s="126"/>
      <c r="BA302" s="126"/>
      <c r="BB302" s="126"/>
      <c r="BC302" s="126"/>
      <c r="BD302" s="126"/>
      <c r="BE302" s="126"/>
      <c r="BF302" s="126"/>
      <c r="BG302" s="126"/>
      <c r="BH302" s="126"/>
      <c r="BI302" s="126"/>
      <c r="BJ302" s="126"/>
      <c r="BK302" s="126"/>
      <c r="BL302" s="126"/>
      <c r="BM302" s="126"/>
      <c r="BN302" s="126"/>
      <c r="BO302" s="126"/>
      <c r="BP302" s="126"/>
      <c r="BQ302" s="126"/>
      <c r="BR302" s="126"/>
      <c r="BS302" s="126"/>
      <c r="BT302" s="126"/>
      <c r="BU302" s="126"/>
      <c r="BV302" s="126"/>
      <c r="BW302" s="126"/>
      <c r="BX302" s="126"/>
      <c r="BY302" s="126"/>
      <c r="BZ302" s="126"/>
      <c r="CA302" s="126"/>
      <c r="CB302" s="126"/>
      <c r="CC302" s="126"/>
      <c r="CD302" s="126"/>
      <c r="CE302" s="126"/>
      <c r="CF302" s="126"/>
      <c r="CG302" s="126"/>
      <c r="CH302" s="126"/>
      <c r="CI302" s="126"/>
      <c r="CJ302" s="126"/>
      <c r="CK302" s="126"/>
      <c r="CL302" s="126"/>
      <c r="CM302" s="126"/>
      <c r="CN302" s="126"/>
      <c r="CO302" s="126"/>
      <c r="CP302" s="126"/>
      <c r="CQ302" s="126"/>
      <c r="CR302" s="126"/>
      <c r="CS302" s="126"/>
      <c r="CT302" s="126"/>
      <c r="CU302" s="126"/>
    </row>
    <row r="303" spans="1:99" ht="43.2" x14ac:dyDescent="0.3">
      <c r="A303" s="103">
        <v>9015</v>
      </c>
      <c r="B303" s="517" t="s">
        <v>536</v>
      </c>
      <c r="C303" s="425" t="s">
        <v>228</v>
      </c>
      <c r="D303" s="126">
        <v>0</v>
      </c>
      <c r="E303" s="126">
        <v>0</v>
      </c>
      <c r="F303" s="126">
        <v>0</v>
      </c>
      <c r="G303" s="126">
        <v>0</v>
      </c>
      <c r="H303" s="126">
        <v>0</v>
      </c>
      <c r="I303" s="126">
        <v>0</v>
      </c>
      <c r="J303" s="126">
        <v>0</v>
      </c>
      <c r="K303" s="126">
        <v>0</v>
      </c>
      <c r="L303" s="126">
        <v>0</v>
      </c>
      <c r="M303" s="126">
        <v>0</v>
      </c>
      <c r="N303" s="126">
        <v>0</v>
      </c>
      <c r="O303" s="126">
        <v>0</v>
      </c>
      <c r="P303" s="126">
        <v>0</v>
      </c>
      <c r="Q303" s="126">
        <v>0</v>
      </c>
      <c r="R303" s="126">
        <v>0</v>
      </c>
      <c r="S303" s="126"/>
      <c r="T303" s="126"/>
      <c r="U303" s="126"/>
      <c r="V303" s="126"/>
      <c r="W303" s="126"/>
      <c r="X303" s="126"/>
      <c r="Y303" s="126"/>
      <c r="Z303" s="126"/>
      <c r="AA303" s="126"/>
      <c r="AB303" s="126"/>
      <c r="AC303" s="126"/>
      <c r="AD303" s="126"/>
      <c r="AE303" s="126"/>
      <c r="AF303" s="126"/>
      <c r="AG303" s="126"/>
      <c r="AH303" s="126"/>
      <c r="AI303" s="126"/>
      <c r="AJ303" s="126"/>
      <c r="AK303" s="126"/>
      <c r="AL303" s="126"/>
      <c r="AM303" s="126"/>
      <c r="AN303" s="126"/>
      <c r="AO303" s="126"/>
      <c r="AP303" s="126"/>
      <c r="AQ303" s="126"/>
      <c r="AR303" s="126"/>
      <c r="AS303" s="126"/>
      <c r="AT303" s="126"/>
      <c r="AU303" s="126"/>
      <c r="AV303" s="126"/>
      <c r="AW303" s="126"/>
      <c r="AX303" s="126"/>
      <c r="AY303" s="126"/>
      <c r="AZ303" s="126"/>
      <c r="BA303" s="126"/>
      <c r="BB303" s="126"/>
      <c r="BC303" s="126"/>
      <c r="BD303" s="126"/>
      <c r="BE303" s="126"/>
      <c r="BF303" s="126"/>
      <c r="BG303" s="126"/>
      <c r="BH303" s="126"/>
      <c r="BI303" s="126"/>
      <c r="BJ303" s="126"/>
      <c r="BK303" s="126"/>
      <c r="BL303" s="126"/>
      <c r="BM303" s="126"/>
      <c r="BN303" s="126"/>
      <c r="BO303" s="126"/>
      <c r="BP303" s="126"/>
      <c r="BQ303" s="126"/>
      <c r="BR303" s="126"/>
      <c r="BS303" s="126"/>
      <c r="BT303" s="126"/>
      <c r="BU303" s="126"/>
      <c r="BV303" s="126"/>
      <c r="BW303" s="126"/>
      <c r="BX303" s="126"/>
      <c r="BY303" s="126"/>
      <c r="BZ303" s="126"/>
      <c r="CA303" s="126"/>
      <c r="CB303" s="126"/>
      <c r="CC303" s="126"/>
      <c r="CD303" s="126"/>
      <c r="CE303" s="126"/>
      <c r="CF303" s="126"/>
      <c r="CG303" s="126"/>
      <c r="CH303" s="126"/>
      <c r="CI303" s="126"/>
      <c r="CJ303" s="126"/>
      <c r="CK303" s="126"/>
      <c r="CL303" s="126"/>
      <c r="CM303" s="126"/>
      <c r="CN303" s="126"/>
      <c r="CO303" s="126"/>
      <c r="CP303" s="126"/>
      <c r="CQ303" s="126"/>
      <c r="CR303" s="126"/>
      <c r="CS303" s="126"/>
      <c r="CT303" s="126"/>
      <c r="CU303" s="126"/>
    </row>
    <row r="304" spans="1:99" ht="43.2" x14ac:dyDescent="0.3">
      <c r="A304" s="103">
        <v>9016</v>
      </c>
      <c r="B304" s="517" t="s">
        <v>537</v>
      </c>
      <c r="C304" s="425" t="s">
        <v>228</v>
      </c>
      <c r="D304" s="126">
        <v>0</v>
      </c>
      <c r="E304" s="126">
        <v>0</v>
      </c>
      <c r="F304" s="126">
        <v>0</v>
      </c>
      <c r="G304" s="126">
        <v>0</v>
      </c>
      <c r="H304" s="126">
        <v>0</v>
      </c>
      <c r="I304" s="126">
        <v>0</v>
      </c>
      <c r="J304" s="126">
        <v>0</v>
      </c>
      <c r="K304" s="126">
        <v>0</v>
      </c>
      <c r="L304" s="126">
        <v>0</v>
      </c>
      <c r="M304" s="126">
        <v>0</v>
      </c>
      <c r="N304" s="126">
        <v>0</v>
      </c>
      <c r="O304" s="126">
        <v>0</v>
      </c>
      <c r="P304" s="126">
        <v>0</v>
      </c>
      <c r="Q304" s="126">
        <v>0</v>
      </c>
      <c r="R304" s="126">
        <v>0</v>
      </c>
      <c r="S304" s="126"/>
      <c r="T304" s="126"/>
      <c r="U304" s="126"/>
      <c r="V304" s="126"/>
      <c r="W304" s="126"/>
      <c r="X304" s="126"/>
      <c r="Y304" s="126"/>
      <c r="Z304" s="126"/>
      <c r="AA304" s="126"/>
      <c r="AB304" s="126"/>
      <c r="AC304" s="126"/>
      <c r="AD304" s="126"/>
      <c r="AE304" s="126"/>
      <c r="AF304" s="126"/>
      <c r="AG304" s="126"/>
      <c r="AH304" s="126"/>
      <c r="AI304" s="126"/>
      <c r="AJ304" s="126"/>
      <c r="AK304" s="126"/>
      <c r="AL304" s="126"/>
      <c r="AM304" s="126"/>
      <c r="AN304" s="126"/>
      <c r="AO304" s="126"/>
      <c r="AP304" s="126"/>
      <c r="AQ304" s="126"/>
      <c r="AR304" s="126"/>
      <c r="AS304" s="126"/>
      <c r="AT304" s="126"/>
      <c r="AU304" s="126"/>
      <c r="AV304" s="126"/>
      <c r="AW304" s="126"/>
      <c r="AX304" s="126"/>
      <c r="AY304" s="126"/>
      <c r="AZ304" s="126"/>
      <c r="BA304" s="126"/>
      <c r="BB304" s="126"/>
      <c r="BC304" s="126"/>
      <c r="BD304" s="126"/>
      <c r="BE304" s="126"/>
      <c r="BF304" s="126"/>
      <c r="BG304" s="126"/>
      <c r="BH304" s="126"/>
      <c r="BI304" s="126"/>
      <c r="BJ304" s="126"/>
      <c r="BK304" s="126"/>
      <c r="BL304" s="126"/>
      <c r="BM304" s="126"/>
      <c r="BN304" s="126"/>
      <c r="BO304" s="126"/>
      <c r="BP304" s="126"/>
      <c r="BQ304" s="126"/>
      <c r="BR304" s="126"/>
      <c r="BS304" s="126"/>
      <c r="BT304" s="126"/>
      <c r="BU304" s="126"/>
      <c r="BV304" s="126"/>
      <c r="BW304" s="126"/>
      <c r="BX304" s="126"/>
      <c r="BY304" s="126"/>
      <c r="BZ304" s="126"/>
      <c r="CA304" s="126"/>
      <c r="CB304" s="126"/>
      <c r="CC304" s="126"/>
      <c r="CD304" s="126"/>
      <c r="CE304" s="126"/>
      <c r="CF304" s="126"/>
      <c r="CG304" s="126"/>
      <c r="CH304" s="126"/>
      <c r="CI304" s="126"/>
      <c r="CJ304" s="126"/>
      <c r="CK304" s="126"/>
      <c r="CL304" s="126"/>
      <c r="CM304" s="126"/>
      <c r="CN304" s="126"/>
      <c r="CO304" s="126"/>
      <c r="CP304" s="126"/>
      <c r="CQ304" s="126"/>
      <c r="CR304" s="126"/>
      <c r="CS304" s="126"/>
      <c r="CT304" s="126"/>
      <c r="CU304" s="126"/>
    </row>
    <row r="305" spans="1:104" x14ac:dyDescent="0.3">
      <c r="A305" s="103">
        <v>9017</v>
      </c>
      <c r="B305" s="428" t="s">
        <v>538</v>
      </c>
      <c r="C305" s="411" t="s">
        <v>539</v>
      </c>
      <c r="D305" s="126">
        <v>0</v>
      </c>
      <c r="E305" s="126">
        <v>0</v>
      </c>
      <c r="F305" s="126">
        <v>0</v>
      </c>
      <c r="G305" s="126">
        <v>0</v>
      </c>
      <c r="H305" s="126">
        <v>0</v>
      </c>
      <c r="I305" s="126">
        <v>0</v>
      </c>
      <c r="J305" s="126">
        <v>0</v>
      </c>
      <c r="K305" s="126">
        <v>0</v>
      </c>
      <c r="L305" s="126">
        <v>0</v>
      </c>
      <c r="M305" s="126">
        <v>0</v>
      </c>
      <c r="N305" s="126">
        <v>0</v>
      </c>
      <c r="O305" s="126">
        <v>0</v>
      </c>
      <c r="P305" s="126">
        <v>0</v>
      </c>
      <c r="Q305" s="126">
        <v>0</v>
      </c>
      <c r="R305" s="126">
        <v>0</v>
      </c>
      <c r="S305" s="126"/>
      <c r="T305" s="126"/>
      <c r="U305" s="126"/>
      <c r="V305" s="126"/>
      <c r="W305" s="126"/>
      <c r="X305" s="126"/>
      <c r="Y305" s="126"/>
      <c r="Z305" s="126"/>
      <c r="AA305" s="126"/>
      <c r="AB305" s="126"/>
      <c r="AC305" s="126"/>
      <c r="AD305" s="126"/>
      <c r="AE305" s="126"/>
      <c r="AF305" s="126"/>
      <c r="AG305" s="126"/>
      <c r="AH305" s="126"/>
      <c r="AI305" s="126"/>
      <c r="AJ305" s="126"/>
      <c r="AK305" s="126"/>
      <c r="AL305" s="126"/>
      <c r="AM305" s="126"/>
      <c r="AN305" s="126"/>
      <c r="AO305" s="126"/>
      <c r="AP305" s="126"/>
      <c r="AQ305" s="126"/>
      <c r="AR305" s="126"/>
      <c r="AS305" s="126"/>
      <c r="AT305" s="126"/>
      <c r="AU305" s="126"/>
      <c r="AV305" s="126"/>
      <c r="AW305" s="126"/>
      <c r="AX305" s="126"/>
      <c r="AY305" s="126"/>
      <c r="AZ305" s="126"/>
      <c r="BA305" s="126"/>
      <c r="BB305" s="126"/>
      <c r="BC305" s="126"/>
      <c r="BD305" s="126"/>
      <c r="BE305" s="126"/>
      <c r="BF305" s="126"/>
      <c r="BG305" s="126"/>
      <c r="BH305" s="126"/>
      <c r="BI305" s="126"/>
      <c r="BJ305" s="126"/>
      <c r="BK305" s="126"/>
      <c r="BL305" s="126"/>
      <c r="BM305" s="126"/>
      <c r="BN305" s="126"/>
      <c r="BO305" s="126"/>
      <c r="BP305" s="126"/>
      <c r="BQ305" s="126"/>
      <c r="BR305" s="126"/>
      <c r="BS305" s="126"/>
      <c r="BT305" s="126"/>
      <c r="BU305" s="126"/>
      <c r="BV305" s="126"/>
      <c r="BW305" s="126"/>
      <c r="BX305" s="126"/>
      <c r="BY305" s="126"/>
      <c r="BZ305" s="126"/>
      <c r="CA305" s="126"/>
      <c r="CB305" s="126"/>
      <c r="CC305" s="126"/>
      <c r="CD305" s="126"/>
      <c r="CE305" s="126"/>
      <c r="CF305" s="126"/>
      <c r="CG305" s="126"/>
      <c r="CH305" s="126"/>
      <c r="CI305" s="126"/>
      <c r="CJ305" s="126"/>
      <c r="CK305" s="126"/>
      <c r="CL305" s="126"/>
      <c r="CM305" s="126"/>
      <c r="CN305" s="126"/>
      <c r="CO305" s="126"/>
      <c r="CP305" s="126"/>
      <c r="CQ305" s="126"/>
      <c r="CR305" s="126"/>
      <c r="CS305" s="126"/>
      <c r="CT305" s="126"/>
      <c r="CU305" s="126"/>
      <c r="CV305" s="126"/>
      <c r="CW305" s="126"/>
      <c r="CX305" s="126"/>
      <c r="CY305" s="126"/>
      <c r="CZ305" s="126"/>
    </row>
    <row r="306" spans="1:104" ht="57.6" x14ac:dyDescent="0.3">
      <c r="A306" s="103">
        <v>9018</v>
      </c>
      <c r="B306" s="373" t="s">
        <v>540</v>
      </c>
      <c r="C306" s="373" t="s">
        <v>541</v>
      </c>
      <c r="D306" s="126">
        <v>0</v>
      </c>
      <c r="E306" s="126">
        <v>42910</v>
      </c>
      <c r="F306" s="126">
        <v>0</v>
      </c>
      <c r="G306" s="126">
        <v>2184</v>
      </c>
      <c r="H306" s="126">
        <v>212597</v>
      </c>
      <c r="I306" s="126">
        <v>6206692</v>
      </c>
      <c r="J306" s="126">
        <v>100968</v>
      </c>
      <c r="K306" s="126">
        <v>9977</v>
      </c>
      <c r="L306" s="126">
        <v>215025</v>
      </c>
      <c r="M306" s="126">
        <v>1168</v>
      </c>
      <c r="N306" s="126">
        <v>0</v>
      </c>
      <c r="O306" s="126">
        <v>97875</v>
      </c>
      <c r="P306" s="126">
        <v>2815</v>
      </c>
      <c r="Q306" s="126">
        <v>7563</v>
      </c>
      <c r="R306" s="126">
        <v>7216</v>
      </c>
      <c r="S306" s="126"/>
      <c r="T306" s="126"/>
      <c r="U306" s="126"/>
      <c r="V306" s="126"/>
      <c r="W306" s="126"/>
      <c r="X306" s="126"/>
      <c r="Y306" s="126"/>
      <c r="Z306" s="126"/>
      <c r="AA306" s="126"/>
      <c r="AB306" s="126"/>
      <c r="AC306" s="126"/>
      <c r="AD306" s="126"/>
      <c r="AE306" s="126"/>
      <c r="AF306" s="126"/>
      <c r="AG306" s="126"/>
      <c r="AH306" s="126"/>
      <c r="AI306" s="126"/>
      <c r="AJ306" s="126"/>
      <c r="AK306" s="126"/>
      <c r="AL306" s="126"/>
      <c r="AM306" s="126"/>
      <c r="AN306" s="126"/>
      <c r="AO306" s="126"/>
      <c r="AP306" s="126"/>
      <c r="AQ306" s="126"/>
      <c r="AR306" s="126"/>
      <c r="AS306" s="126"/>
      <c r="AT306" s="126"/>
      <c r="AU306" s="126"/>
      <c r="AV306" s="126"/>
      <c r="AW306" s="126"/>
      <c r="AX306" s="126"/>
      <c r="AY306" s="126"/>
      <c r="AZ306" s="126"/>
      <c r="BA306" s="126"/>
      <c r="BB306" s="126"/>
      <c r="BC306" s="126"/>
      <c r="BD306" s="126"/>
      <c r="BE306" s="126"/>
      <c r="BF306" s="126"/>
      <c r="BG306" s="126"/>
      <c r="BH306" s="126"/>
      <c r="BI306" s="126"/>
      <c r="BJ306" s="126"/>
      <c r="BK306" s="126"/>
      <c r="BL306" s="126"/>
      <c r="BM306" s="126"/>
      <c r="BN306" s="126"/>
      <c r="BO306" s="126"/>
      <c r="BP306" s="126"/>
      <c r="BQ306" s="126"/>
      <c r="BR306" s="126"/>
      <c r="BS306" s="126"/>
      <c r="BT306" s="126"/>
      <c r="BU306" s="126"/>
      <c r="BV306" s="126"/>
      <c r="BW306" s="126"/>
      <c r="BX306" s="126"/>
      <c r="BY306" s="126"/>
      <c r="BZ306" s="126"/>
      <c r="CA306" s="126"/>
      <c r="CB306" s="126"/>
      <c r="CC306" s="126"/>
      <c r="CD306" s="126"/>
      <c r="CE306" s="126"/>
      <c r="CF306" s="126"/>
      <c r="CG306" s="126"/>
      <c r="CH306" s="126"/>
      <c r="CI306" s="126"/>
      <c r="CJ306" s="126"/>
      <c r="CK306" s="126"/>
      <c r="CL306" s="126"/>
      <c r="CM306" s="126"/>
      <c r="CN306" s="126"/>
      <c r="CO306" s="126"/>
      <c r="CP306" s="126"/>
      <c r="CQ306" s="126"/>
      <c r="CR306" s="126"/>
      <c r="CS306" s="126"/>
      <c r="CT306" s="126"/>
      <c r="CU306" s="126"/>
      <c r="CV306" s="126"/>
      <c r="CW306" s="126"/>
      <c r="CX306" s="126"/>
      <c r="CY306" s="126"/>
      <c r="CZ306" s="126"/>
    </row>
    <row r="307" spans="1:104" ht="72" x14ac:dyDescent="0.3">
      <c r="A307" s="103">
        <v>9019</v>
      </c>
      <c r="B307" s="428" t="s">
        <v>542</v>
      </c>
      <c r="C307" s="428" t="s">
        <v>543</v>
      </c>
      <c r="D307" s="126">
        <v>0</v>
      </c>
      <c r="E307" s="126">
        <v>42910</v>
      </c>
      <c r="F307" s="126">
        <v>0</v>
      </c>
      <c r="G307" s="126">
        <v>2184</v>
      </c>
      <c r="H307" s="126">
        <v>212597</v>
      </c>
      <c r="I307" s="126">
        <v>6206692</v>
      </c>
      <c r="J307" s="126">
        <v>100968</v>
      </c>
      <c r="K307" s="126">
        <v>9977</v>
      </c>
      <c r="L307" s="126">
        <v>215025</v>
      </c>
      <c r="M307" s="126">
        <v>1168</v>
      </c>
      <c r="N307" s="126">
        <v>0</v>
      </c>
      <c r="O307" s="126">
        <v>97875</v>
      </c>
      <c r="P307" s="126">
        <v>2815</v>
      </c>
      <c r="Q307" s="126">
        <v>7563</v>
      </c>
      <c r="R307" s="126">
        <v>7216</v>
      </c>
      <c r="S307" s="126"/>
      <c r="T307" s="126"/>
      <c r="U307" s="126"/>
      <c r="V307" s="126"/>
      <c r="W307" s="126"/>
      <c r="X307" s="126"/>
      <c r="Y307" s="126"/>
      <c r="Z307" s="126"/>
      <c r="AA307" s="126"/>
      <c r="AB307" s="126"/>
      <c r="AC307" s="126"/>
      <c r="AD307" s="126"/>
      <c r="AE307" s="126"/>
      <c r="AF307" s="126"/>
      <c r="AG307" s="126"/>
      <c r="AH307" s="126"/>
      <c r="AI307" s="126"/>
      <c r="AJ307" s="126"/>
      <c r="AK307" s="126"/>
      <c r="AL307" s="126"/>
      <c r="AM307" s="126"/>
      <c r="AN307" s="126"/>
      <c r="AO307" s="126"/>
      <c r="AP307" s="126"/>
      <c r="AQ307" s="126"/>
      <c r="AR307" s="126"/>
      <c r="AS307" s="126"/>
      <c r="AT307" s="126"/>
      <c r="AU307" s="126"/>
      <c r="AV307" s="126"/>
      <c r="AW307" s="126"/>
      <c r="AX307" s="126"/>
      <c r="AY307" s="126"/>
      <c r="AZ307" s="126"/>
      <c r="BA307" s="126"/>
      <c r="BB307" s="126"/>
      <c r="BC307" s="126"/>
      <c r="BD307" s="126"/>
      <c r="BE307" s="126"/>
      <c r="BF307" s="126"/>
      <c r="BG307" s="126"/>
      <c r="BH307" s="126"/>
      <c r="BI307" s="126"/>
      <c r="BJ307" s="126"/>
      <c r="BK307" s="126"/>
      <c r="BL307" s="126"/>
      <c r="BM307" s="126"/>
      <c r="BN307" s="126"/>
      <c r="BO307" s="126"/>
      <c r="BP307" s="126"/>
      <c r="BQ307" s="126"/>
      <c r="BR307" s="126"/>
      <c r="BS307" s="126"/>
      <c r="BT307" s="126"/>
      <c r="BU307" s="126"/>
      <c r="BV307" s="126"/>
      <c r="BW307" s="126"/>
      <c r="BX307" s="126"/>
      <c r="BY307" s="126"/>
      <c r="BZ307" s="126"/>
      <c r="CA307" s="126"/>
      <c r="CB307" s="126"/>
      <c r="CC307" s="126"/>
      <c r="CD307" s="126"/>
      <c r="CE307" s="126"/>
      <c r="CF307" s="126"/>
      <c r="CG307" s="126"/>
      <c r="CH307" s="126"/>
      <c r="CI307" s="126"/>
      <c r="CJ307" s="126"/>
      <c r="CK307" s="126"/>
      <c r="CL307" s="126"/>
      <c r="CM307" s="126"/>
      <c r="CN307" s="126"/>
      <c r="CO307" s="126"/>
      <c r="CP307" s="126"/>
      <c r="CQ307" s="126"/>
      <c r="CR307" s="126"/>
      <c r="CS307" s="126"/>
      <c r="CT307" s="126"/>
      <c r="CU307" s="126"/>
      <c r="CV307" s="126"/>
      <c r="CW307" s="126"/>
      <c r="CX307" s="126"/>
      <c r="CY307" s="126"/>
      <c r="CZ307" s="126"/>
    </row>
    <row r="308" spans="1:104" x14ac:dyDescent="0.3">
      <c r="C308" s="126"/>
      <c r="D308" s="126"/>
      <c r="E308" s="126"/>
      <c r="F308" s="126"/>
      <c r="G308" s="126"/>
      <c r="H308" s="126"/>
      <c r="I308" s="126"/>
      <c r="J308" s="126"/>
      <c r="K308" s="126"/>
      <c r="L308" s="126"/>
      <c r="M308" s="126"/>
      <c r="N308" s="126"/>
      <c r="O308" s="126"/>
      <c r="P308" s="126"/>
      <c r="Q308" s="126"/>
      <c r="R308" s="126"/>
      <c r="S308" s="126"/>
      <c r="T308" s="126"/>
      <c r="U308" s="126"/>
      <c r="V308" s="126"/>
      <c r="W308" s="126"/>
      <c r="X308" s="126"/>
      <c r="Y308" s="126"/>
      <c r="Z308" s="126"/>
      <c r="AA308" s="126"/>
      <c r="AB308" s="126"/>
      <c r="AC308" s="126"/>
      <c r="AD308" s="126"/>
      <c r="AE308" s="126"/>
      <c r="AF308" s="126"/>
      <c r="AG308" s="126"/>
      <c r="AH308" s="126"/>
      <c r="AI308" s="126"/>
      <c r="AJ308" s="126"/>
      <c r="AK308" s="126"/>
      <c r="AL308" s="126"/>
      <c r="AM308" s="126"/>
      <c r="AN308" s="126"/>
      <c r="AO308" s="126"/>
      <c r="AP308" s="126"/>
      <c r="AQ308" s="126"/>
      <c r="AR308" s="126"/>
      <c r="AS308" s="126"/>
      <c r="AT308" s="126"/>
      <c r="AU308" s="126"/>
      <c r="AV308" s="126"/>
      <c r="AW308" s="126"/>
      <c r="AX308" s="126"/>
      <c r="AY308" s="126"/>
      <c r="AZ308" s="126"/>
      <c r="BA308" s="126"/>
      <c r="BB308" s="126"/>
      <c r="BC308" s="126"/>
      <c r="BD308" s="126"/>
      <c r="BE308" s="126"/>
      <c r="BF308" s="126"/>
      <c r="BG308" s="126"/>
      <c r="BH308" s="126"/>
      <c r="BI308" s="126"/>
      <c r="BJ308" s="126"/>
      <c r="BK308" s="126"/>
      <c r="BL308" s="126"/>
      <c r="BM308" s="126"/>
      <c r="BN308" s="126"/>
      <c r="BO308" s="126"/>
      <c r="BP308" s="126"/>
      <c r="BQ308" s="126"/>
      <c r="BR308" s="126"/>
      <c r="BS308" s="126"/>
      <c r="BT308" s="126"/>
      <c r="BU308" s="126"/>
      <c r="BV308" s="126"/>
      <c r="BW308" s="126"/>
      <c r="BX308" s="126"/>
      <c r="BY308" s="126"/>
      <c r="BZ308" s="126"/>
      <c r="CA308" s="126"/>
      <c r="CB308" s="126"/>
      <c r="CC308" s="126"/>
      <c r="CD308" s="126"/>
      <c r="CE308" s="126"/>
      <c r="CF308" s="126"/>
      <c r="CG308" s="126"/>
      <c r="CH308" s="126"/>
      <c r="CI308" s="126"/>
      <c r="CJ308" s="126"/>
      <c r="CK308" s="126"/>
      <c r="CL308" s="126"/>
      <c r="CM308" s="126"/>
      <c r="CN308" s="126"/>
      <c r="CO308" s="126"/>
      <c r="CP308" s="126"/>
      <c r="CQ308" s="126"/>
      <c r="CR308" s="126"/>
      <c r="CS308" s="126"/>
      <c r="CT308" s="126"/>
      <c r="CU308" s="126"/>
      <c r="CV308" s="126"/>
      <c r="CW308" s="126"/>
      <c r="CX308" s="126"/>
      <c r="CY308" s="126"/>
      <c r="CZ308" s="126"/>
    </row>
    <row r="309" spans="1:104" x14ac:dyDescent="0.3">
      <c r="C309" s="126"/>
      <c r="D309" s="126"/>
      <c r="E309" s="126"/>
      <c r="F309" s="126"/>
      <c r="G309" s="126"/>
      <c r="H309" s="126"/>
      <c r="I309" s="126"/>
      <c r="J309" s="126"/>
      <c r="K309" s="126"/>
      <c r="L309" s="126"/>
      <c r="M309" s="126"/>
      <c r="N309" s="126"/>
      <c r="O309" s="126"/>
      <c r="P309" s="126"/>
      <c r="Q309" s="126"/>
      <c r="R309" s="126"/>
      <c r="S309" s="126"/>
      <c r="T309" s="126"/>
      <c r="U309" s="126"/>
      <c r="V309" s="126"/>
      <c r="W309" s="126"/>
      <c r="X309" s="126"/>
      <c r="Y309" s="126"/>
      <c r="Z309" s="126"/>
      <c r="AA309" s="126"/>
      <c r="AB309" s="126"/>
      <c r="AC309" s="126"/>
      <c r="AD309" s="126"/>
      <c r="AE309" s="126"/>
      <c r="AF309" s="126"/>
      <c r="AG309" s="126"/>
      <c r="AH309" s="126"/>
      <c r="AI309" s="126"/>
      <c r="AJ309" s="126"/>
      <c r="AK309" s="126"/>
      <c r="AL309" s="126"/>
      <c r="AM309" s="126"/>
      <c r="AN309" s="126"/>
      <c r="AO309" s="126"/>
      <c r="AP309" s="126"/>
      <c r="AQ309" s="126"/>
      <c r="AR309" s="126"/>
      <c r="AS309" s="126"/>
      <c r="AT309" s="126"/>
      <c r="AU309" s="126"/>
      <c r="AV309" s="126"/>
      <c r="AW309" s="126"/>
      <c r="AX309" s="126"/>
      <c r="AY309" s="126"/>
      <c r="AZ309" s="126"/>
      <c r="BA309" s="126"/>
      <c r="BB309" s="126"/>
      <c r="BC309" s="126"/>
      <c r="BD309" s="126"/>
      <c r="BE309" s="126"/>
      <c r="BF309" s="126"/>
      <c r="BG309" s="126"/>
      <c r="BH309" s="126"/>
      <c r="BI309" s="126"/>
      <c r="BJ309" s="126"/>
      <c r="BK309" s="126"/>
      <c r="BL309" s="126"/>
      <c r="BM309" s="126"/>
      <c r="BN309" s="126"/>
      <c r="BO309" s="126"/>
      <c r="BP309" s="126"/>
      <c r="BQ309" s="126"/>
      <c r="BR309" s="126"/>
      <c r="BS309" s="126"/>
      <c r="BT309" s="126"/>
      <c r="BU309" s="126"/>
      <c r="BV309" s="126"/>
      <c r="BW309" s="126"/>
      <c r="BX309" s="126"/>
      <c r="BY309" s="126"/>
      <c r="BZ309" s="126"/>
      <c r="CA309" s="126"/>
      <c r="CB309" s="126"/>
      <c r="CC309" s="126"/>
      <c r="CD309" s="126"/>
      <c r="CE309" s="126"/>
      <c r="CF309" s="126"/>
      <c r="CG309" s="126"/>
      <c r="CH309" s="126"/>
      <c r="CI309" s="126"/>
      <c r="CJ309" s="126"/>
      <c r="CK309" s="126"/>
      <c r="CL309" s="126"/>
      <c r="CM309" s="126"/>
      <c r="CN309" s="126"/>
      <c r="CO309" s="126"/>
      <c r="CP309" s="126"/>
      <c r="CQ309" s="126"/>
      <c r="CR309" s="126"/>
      <c r="CS309" s="126"/>
      <c r="CT309" s="126"/>
      <c r="CU309" s="126"/>
      <c r="CV309" s="126"/>
      <c r="CW309" s="126"/>
      <c r="CX309" s="126"/>
      <c r="CY309" s="126"/>
      <c r="CZ309" s="126"/>
    </row>
    <row r="310" spans="1:104" x14ac:dyDescent="0.3">
      <c r="C310" s="126"/>
      <c r="D310" s="126"/>
      <c r="E310" s="126"/>
      <c r="F310" s="126"/>
      <c r="G310" s="126"/>
      <c r="H310" s="126"/>
      <c r="I310" s="126"/>
      <c r="J310" s="126"/>
      <c r="K310" s="126"/>
      <c r="L310" s="126"/>
      <c r="M310" s="126"/>
      <c r="N310" s="126"/>
      <c r="O310" s="126"/>
      <c r="P310" s="126"/>
      <c r="Q310" s="126"/>
      <c r="R310" s="126"/>
      <c r="S310" s="126"/>
      <c r="T310" s="126"/>
      <c r="U310" s="126"/>
      <c r="V310" s="126"/>
      <c r="W310" s="126"/>
      <c r="X310" s="126"/>
      <c r="Y310" s="126"/>
      <c r="Z310" s="126"/>
      <c r="AA310" s="126"/>
      <c r="AB310" s="126"/>
      <c r="AC310" s="126"/>
      <c r="AD310" s="126"/>
      <c r="AE310" s="126"/>
      <c r="AF310" s="126"/>
      <c r="AG310" s="126"/>
      <c r="AH310" s="126"/>
      <c r="AI310" s="126"/>
      <c r="AJ310" s="126"/>
      <c r="AK310" s="126"/>
      <c r="AL310" s="126"/>
      <c r="AM310" s="126"/>
      <c r="AN310" s="126"/>
      <c r="AO310" s="126"/>
      <c r="AP310" s="126"/>
      <c r="AQ310" s="126"/>
      <c r="AR310" s="126"/>
      <c r="AS310" s="126"/>
      <c r="AT310" s="126"/>
      <c r="AU310" s="126"/>
      <c r="AV310" s="126"/>
      <c r="AW310" s="126"/>
      <c r="AX310" s="126"/>
      <c r="AY310" s="126"/>
      <c r="AZ310" s="126"/>
      <c r="BA310" s="126"/>
      <c r="BB310" s="126"/>
      <c r="BC310" s="126"/>
      <c r="BD310" s="126"/>
      <c r="BE310" s="126"/>
      <c r="BF310" s="126"/>
      <c r="BG310" s="126"/>
      <c r="BH310" s="126"/>
      <c r="BI310" s="126"/>
      <c r="BJ310" s="126"/>
      <c r="BK310" s="126"/>
      <c r="BL310" s="126"/>
      <c r="BM310" s="126"/>
      <c r="BN310" s="126"/>
      <c r="BO310" s="126"/>
      <c r="BP310" s="126"/>
      <c r="BQ310" s="126"/>
      <c r="BR310" s="126"/>
      <c r="BS310" s="126"/>
      <c r="BT310" s="126"/>
      <c r="BU310" s="126"/>
      <c r="BV310" s="126"/>
      <c r="BW310" s="126"/>
      <c r="BX310" s="126"/>
      <c r="BY310" s="126"/>
      <c r="BZ310" s="126"/>
      <c r="CA310" s="126"/>
      <c r="CB310" s="126"/>
      <c r="CC310" s="126"/>
      <c r="CD310" s="126"/>
      <c r="CE310" s="126"/>
      <c r="CF310" s="126"/>
      <c r="CG310" s="126"/>
      <c r="CH310" s="126"/>
      <c r="CI310" s="126"/>
      <c r="CJ310" s="126"/>
      <c r="CK310" s="126"/>
      <c r="CL310" s="126"/>
      <c r="CM310" s="126"/>
      <c r="CN310" s="126"/>
      <c r="CO310" s="126"/>
      <c r="CP310" s="126"/>
      <c r="CQ310" s="126"/>
      <c r="CR310" s="126"/>
      <c r="CS310" s="126"/>
      <c r="CT310" s="126"/>
      <c r="CU310" s="126"/>
      <c r="CV310" s="126"/>
      <c r="CW310" s="126"/>
      <c r="CX310" s="126"/>
      <c r="CY310" s="126"/>
      <c r="CZ310" s="126"/>
    </row>
    <row r="311" spans="1:104" x14ac:dyDescent="0.3">
      <c r="A311" s="103">
        <v>0</v>
      </c>
      <c r="B311" s="126" t="s">
        <v>778</v>
      </c>
      <c r="C311" s="126"/>
      <c r="D311" s="126">
        <f>D289</f>
        <v>20187607</v>
      </c>
      <c r="E311" s="126">
        <f t="shared" ref="E311:R311" si="0">E289</f>
        <v>20646133</v>
      </c>
      <c r="F311" s="126">
        <f t="shared" si="0"/>
        <v>15708273</v>
      </c>
      <c r="G311" s="126">
        <f t="shared" si="0"/>
        <v>10922239</v>
      </c>
      <c r="H311" s="126">
        <f t="shared" si="0"/>
        <v>18041604</v>
      </c>
      <c r="I311" s="126">
        <f t="shared" si="0"/>
        <v>747384688</v>
      </c>
      <c r="J311" s="126">
        <f t="shared" si="0"/>
        <v>25860375</v>
      </c>
      <c r="K311" s="126">
        <f t="shared" si="0"/>
        <v>3627303</v>
      </c>
      <c r="L311" s="126">
        <f t="shared" si="0"/>
        <v>34907198</v>
      </c>
      <c r="M311" s="126">
        <f t="shared" si="0"/>
        <v>15346856</v>
      </c>
      <c r="N311" s="126">
        <f t="shared" si="0"/>
        <v>25268659</v>
      </c>
      <c r="O311" s="126">
        <f t="shared" si="0"/>
        <v>23200765</v>
      </c>
      <c r="P311" s="126">
        <f t="shared" si="0"/>
        <v>9954286</v>
      </c>
      <c r="Q311" s="126">
        <f t="shared" si="0"/>
        <v>13205731</v>
      </c>
      <c r="R311" s="126">
        <f t="shared" si="0"/>
        <v>8353862</v>
      </c>
      <c r="S311" s="126"/>
      <c r="T311" s="126"/>
      <c r="U311" s="126"/>
      <c r="V311" s="126"/>
      <c r="W311" s="126"/>
      <c r="X311" s="126"/>
      <c r="Y311" s="126"/>
      <c r="Z311" s="126"/>
      <c r="AA311" s="126"/>
      <c r="AB311" s="126"/>
      <c r="AC311" s="126"/>
      <c r="AD311" s="126"/>
      <c r="AE311" s="126"/>
      <c r="AF311" s="126"/>
      <c r="AG311" s="126"/>
      <c r="AH311" s="126"/>
      <c r="AI311" s="126"/>
      <c r="AJ311" s="126"/>
      <c r="AK311" s="126"/>
      <c r="AL311" s="126"/>
      <c r="AM311" s="126"/>
      <c r="AN311" s="126"/>
      <c r="AO311" s="126"/>
      <c r="AP311" s="126"/>
      <c r="AQ311" s="126"/>
      <c r="AR311" s="126"/>
      <c r="AS311" s="126"/>
      <c r="AT311" s="126"/>
      <c r="AU311" s="126"/>
      <c r="AV311" s="126"/>
      <c r="AW311" s="126"/>
      <c r="AX311" s="126"/>
      <c r="AY311" s="126"/>
      <c r="AZ311" s="126"/>
      <c r="BA311" s="126"/>
      <c r="BB311" s="126"/>
      <c r="BC311" s="126"/>
      <c r="BD311" s="126"/>
      <c r="BE311" s="126"/>
      <c r="BF311" s="126"/>
      <c r="BG311" s="126"/>
      <c r="BH311" s="126"/>
      <c r="BI311" s="126"/>
      <c r="BJ311" s="126"/>
      <c r="BK311" s="126"/>
      <c r="BL311" s="126"/>
      <c r="BM311" s="126"/>
      <c r="BN311" s="126"/>
      <c r="BO311" s="126"/>
      <c r="BP311" s="126"/>
      <c r="BQ311" s="126"/>
      <c r="BR311" s="126"/>
      <c r="BS311" s="126"/>
      <c r="BT311" s="126"/>
      <c r="BU311" s="126"/>
      <c r="BV311" s="126"/>
      <c r="BW311" s="126"/>
      <c r="BX311" s="126"/>
      <c r="BY311" s="126"/>
      <c r="BZ311" s="126"/>
      <c r="CA311" s="126"/>
      <c r="CB311" s="126"/>
      <c r="CC311" s="126"/>
      <c r="CD311" s="126"/>
      <c r="CE311" s="126"/>
      <c r="CF311" s="126"/>
      <c r="CG311" s="126"/>
      <c r="CH311" s="126"/>
      <c r="CI311" s="126"/>
      <c r="CJ311" s="126"/>
      <c r="CK311" s="126"/>
      <c r="CL311" s="126"/>
      <c r="CM311" s="126"/>
      <c r="CN311" s="126"/>
      <c r="CO311" s="126"/>
      <c r="CP311" s="126"/>
      <c r="CQ311" s="126"/>
      <c r="CR311" s="126"/>
      <c r="CS311" s="126"/>
      <c r="CT311" s="126"/>
      <c r="CU311" s="126"/>
      <c r="CV311" s="126"/>
      <c r="CW311" s="126"/>
      <c r="CX311" s="126"/>
      <c r="CY311" s="126"/>
      <c r="CZ311" s="126"/>
    </row>
    <row r="312" spans="1:104" s="126" customFormat="1" x14ac:dyDescent="0.3">
      <c r="A312" s="103"/>
      <c r="B312" s="126" t="s">
        <v>779</v>
      </c>
    </row>
    <row r="313" spans="1:104" x14ac:dyDescent="0.3">
      <c r="A313" s="410">
        <v>906</v>
      </c>
      <c r="B313" s="126"/>
      <c r="C313" s="126"/>
      <c r="D313" s="126">
        <f>D248</f>
        <v>1</v>
      </c>
      <c r="E313" s="126">
        <f t="shared" ref="E313:R314" si="1">E248</f>
        <v>1</v>
      </c>
      <c r="F313" s="126">
        <f t="shared" si="1"/>
        <v>1</v>
      </c>
      <c r="G313" s="126">
        <f t="shared" si="1"/>
        <v>1</v>
      </c>
      <c r="H313" s="126">
        <f t="shared" si="1"/>
        <v>1</v>
      </c>
      <c r="I313" s="126">
        <f t="shared" si="1"/>
        <v>1</v>
      </c>
      <c r="J313" s="126">
        <f t="shared" si="1"/>
        <v>1</v>
      </c>
      <c r="K313" s="126">
        <f t="shared" si="1"/>
        <v>1</v>
      </c>
      <c r="L313" s="126">
        <f t="shared" si="1"/>
        <v>1</v>
      </c>
      <c r="M313" s="126">
        <f t="shared" si="1"/>
        <v>1</v>
      </c>
      <c r="N313" s="126">
        <f t="shared" si="1"/>
        <v>1</v>
      </c>
      <c r="O313" s="126">
        <f t="shared" si="1"/>
        <v>1</v>
      </c>
      <c r="P313" s="126">
        <f t="shared" si="1"/>
        <v>1</v>
      </c>
      <c r="Q313" s="126">
        <f t="shared" si="1"/>
        <v>1</v>
      </c>
      <c r="R313" s="126">
        <f t="shared" si="1"/>
        <v>1</v>
      </c>
      <c r="S313" s="126"/>
      <c r="T313" s="126"/>
      <c r="U313" s="126"/>
      <c r="V313" s="126"/>
      <c r="W313" s="126"/>
      <c r="X313" s="126"/>
      <c r="Y313" s="126"/>
      <c r="Z313" s="126"/>
      <c r="AA313" s="126"/>
      <c r="AB313" s="126"/>
      <c r="AC313" s="126"/>
      <c r="AD313" s="126"/>
      <c r="AE313" s="126"/>
      <c r="AF313" s="126"/>
      <c r="AG313" s="126"/>
      <c r="AH313" s="126"/>
      <c r="AI313" s="126"/>
      <c r="AJ313" s="126"/>
      <c r="AK313" s="126"/>
      <c r="AL313" s="126"/>
      <c r="AM313" s="126"/>
      <c r="AN313" s="126"/>
      <c r="AO313" s="126"/>
      <c r="AP313" s="126"/>
      <c r="AQ313" s="126"/>
      <c r="AR313" s="126"/>
      <c r="AS313" s="126"/>
      <c r="AT313" s="126"/>
      <c r="AU313" s="126"/>
      <c r="AV313" s="126"/>
      <c r="AW313" s="126"/>
      <c r="AX313" s="126"/>
      <c r="AY313" s="126"/>
      <c r="AZ313" s="126"/>
      <c r="BA313" s="126"/>
      <c r="BB313" s="126"/>
      <c r="BC313" s="126"/>
      <c r="BD313" s="126"/>
      <c r="BE313" s="126"/>
      <c r="BF313" s="126"/>
      <c r="BG313" s="126"/>
      <c r="BH313" s="126"/>
      <c r="BI313" s="126"/>
      <c r="BJ313" s="126"/>
      <c r="BK313" s="126"/>
      <c r="BL313" s="126"/>
      <c r="BM313" s="126"/>
      <c r="BN313" s="126"/>
      <c r="BO313" s="126"/>
      <c r="BP313" s="126"/>
      <c r="BQ313" s="126"/>
      <c r="BR313" s="126"/>
      <c r="BS313" s="126"/>
      <c r="BT313" s="126"/>
      <c r="BU313" s="126"/>
      <c r="BV313" s="126"/>
      <c r="BW313" s="126"/>
      <c r="BX313" s="126"/>
      <c r="BY313" s="126"/>
      <c r="BZ313" s="126"/>
      <c r="CA313" s="126"/>
      <c r="CB313" s="126"/>
      <c r="CC313" s="126"/>
      <c r="CD313" s="126"/>
      <c r="CE313" s="126"/>
      <c r="CF313" s="126"/>
      <c r="CG313" s="126"/>
      <c r="CH313" s="126"/>
      <c r="CI313" s="126"/>
      <c r="CJ313" s="126"/>
      <c r="CK313" s="126"/>
      <c r="CL313" s="126"/>
      <c r="CM313" s="126"/>
      <c r="CN313" s="126"/>
      <c r="CO313" s="126"/>
      <c r="CP313" s="126"/>
      <c r="CQ313" s="126"/>
      <c r="CR313" s="126"/>
      <c r="CS313" s="126"/>
      <c r="CT313" s="126"/>
      <c r="CU313" s="126"/>
      <c r="CV313" s="126"/>
      <c r="CW313" s="126"/>
      <c r="CX313" s="126"/>
      <c r="CY313" s="126"/>
      <c r="CZ313" s="126"/>
    </row>
    <row r="314" spans="1:104" x14ac:dyDescent="0.3">
      <c r="A314" s="410">
        <v>907</v>
      </c>
      <c r="B314" s="126"/>
      <c r="C314" s="126"/>
      <c r="D314" s="126">
        <f>D249</f>
        <v>2</v>
      </c>
      <c r="E314" s="126">
        <f t="shared" si="1"/>
        <v>2</v>
      </c>
      <c r="F314" s="126">
        <f t="shared" si="1"/>
        <v>2</v>
      </c>
      <c r="G314" s="126">
        <f t="shared" si="1"/>
        <v>2</v>
      </c>
      <c r="H314" s="126">
        <f t="shared" si="1"/>
        <v>2</v>
      </c>
      <c r="I314" s="126">
        <f t="shared" si="1"/>
        <v>2</v>
      </c>
      <c r="J314" s="126">
        <f t="shared" si="1"/>
        <v>2</v>
      </c>
      <c r="K314" s="126">
        <f t="shared" si="1"/>
        <v>2</v>
      </c>
      <c r="L314" s="126">
        <f t="shared" si="1"/>
        <v>2</v>
      </c>
      <c r="M314" s="126">
        <f t="shared" si="1"/>
        <v>2</v>
      </c>
      <c r="N314" s="126">
        <f t="shared" si="1"/>
        <v>2</v>
      </c>
      <c r="O314" s="126">
        <f t="shared" si="1"/>
        <v>2</v>
      </c>
      <c r="P314" s="126">
        <f t="shared" si="1"/>
        <v>2</v>
      </c>
      <c r="Q314" s="126">
        <f t="shared" si="1"/>
        <v>2</v>
      </c>
      <c r="R314" s="126">
        <f t="shared" si="1"/>
        <v>2</v>
      </c>
      <c r="S314" s="126"/>
      <c r="T314" s="126"/>
      <c r="U314" s="126"/>
      <c r="V314" s="126"/>
      <c r="W314" s="126"/>
      <c r="X314" s="126"/>
      <c r="Y314" s="126"/>
      <c r="Z314" s="126"/>
      <c r="AA314" s="126"/>
      <c r="AB314" s="126"/>
      <c r="AC314" s="126"/>
      <c r="AD314" s="126"/>
      <c r="AE314" s="126"/>
      <c r="AF314" s="126"/>
      <c r="AG314" s="126"/>
      <c r="AH314" s="126"/>
      <c r="AI314" s="126"/>
      <c r="AJ314" s="126"/>
      <c r="AK314" s="126"/>
      <c r="AL314" s="126"/>
      <c r="AM314" s="126"/>
      <c r="AN314" s="126"/>
      <c r="AO314" s="126"/>
      <c r="AP314" s="126"/>
      <c r="AQ314" s="126"/>
      <c r="AR314" s="126"/>
      <c r="AS314" s="126"/>
      <c r="AT314" s="126"/>
      <c r="AU314" s="126"/>
      <c r="AV314" s="126"/>
      <c r="AW314" s="126"/>
      <c r="AX314" s="126"/>
      <c r="AY314" s="126"/>
      <c r="AZ314" s="126"/>
      <c r="BA314" s="126"/>
      <c r="BB314" s="126"/>
      <c r="BC314" s="126"/>
      <c r="BD314" s="126"/>
      <c r="BE314" s="126"/>
      <c r="BF314" s="126"/>
      <c r="BG314" s="126"/>
      <c r="BH314" s="126"/>
      <c r="BI314" s="126"/>
      <c r="BJ314" s="126"/>
      <c r="BK314" s="126"/>
      <c r="BL314" s="126"/>
      <c r="BM314" s="126"/>
      <c r="BN314" s="126"/>
      <c r="BO314" s="126"/>
      <c r="BP314" s="126"/>
      <c r="BQ314" s="126"/>
      <c r="BR314" s="126"/>
      <c r="BS314" s="126"/>
      <c r="BT314" s="126"/>
      <c r="BU314" s="126"/>
      <c r="BV314" s="126"/>
      <c r="BW314" s="126"/>
      <c r="BX314" s="126"/>
      <c r="BY314" s="126"/>
      <c r="BZ314" s="126"/>
      <c r="CA314" s="126"/>
      <c r="CB314" s="126"/>
      <c r="CC314" s="126"/>
      <c r="CD314" s="126"/>
      <c r="CE314" s="126"/>
      <c r="CF314" s="126"/>
      <c r="CG314" s="126"/>
      <c r="CH314" s="126"/>
      <c r="CI314" s="126"/>
      <c r="CJ314" s="126"/>
      <c r="CK314" s="126"/>
      <c r="CL314" s="126"/>
      <c r="CM314" s="126"/>
      <c r="CN314" s="126"/>
      <c r="CO314" s="126"/>
      <c r="CP314" s="126"/>
      <c r="CQ314" s="126"/>
      <c r="CR314" s="126"/>
      <c r="CS314" s="126"/>
      <c r="CT314" s="126"/>
      <c r="CU314" s="126"/>
      <c r="CV314" s="126"/>
      <c r="CW314" s="126"/>
      <c r="CX314" s="126"/>
      <c r="CY314" s="126"/>
      <c r="CZ314" s="126"/>
    </row>
    <row r="315" spans="1:104" x14ac:dyDescent="0.3">
      <c r="A315" s="410">
        <v>951</v>
      </c>
      <c r="B315" s="126"/>
      <c r="C315" s="126"/>
      <c r="D315" s="126">
        <f>D254</f>
        <v>2</v>
      </c>
      <c r="E315" s="126">
        <f t="shared" ref="E315:R315" si="2">E254</f>
        <v>2</v>
      </c>
      <c r="F315" s="126">
        <f t="shared" si="2"/>
        <v>2</v>
      </c>
      <c r="G315" s="126">
        <f t="shared" si="2"/>
        <v>2</v>
      </c>
      <c r="H315" s="126">
        <f t="shared" si="2"/>
        <v>2</v>
      </c>
      <c r="I315" s="126">
        <f t="shared" si="2"/>
        <v>2</v>
      </c>
      <c r="J315" s="126">
        <f t="shared" si="2"/>
        <v>2</v>
      </c>
      <c r="K315" s="126">
        <f t="shared" si="2"/>
        <v>2</v>
      </c>
      <c r="L315" s="126">
        <f t="shared" si="2"/>
        <v>2</v>
      </c>
      <c r="M315" s="126">
        <f t="shared" si="2"/>
        <v>2</v>
      </c>
      <c r="N315" s="126">
        <f t="shared" si="2"/>
        <v>2</v>
      </c>
      <c r="O315" s="126">
        <f t="shared" si="2"/>
        <v>2</v>
      </c>
      <c r="P315" s="126">
        <f t="shared" si="2"/>
        <v>2</v>
      </c>
      <c r="Q315" s="126">
        <f t="shared" si="2"/>
        <v>2</v>
      </c>
      <c r="R315" s="126">
        <f t="shared" si="2"/>
        <v>2</v>
      </c>
      <c r="S315" s="126"/>
      <c r="T315" s="126"/>
      <c r="U315" s="126"/>
      <c r="V315" s="126"/>
      <c r="W315" s="126"/>
      <c r="X315" s="126"/>
      <c r="Y315" s="126"/>
      <c r="Z315" s="126"/>
      <c r="AA315" s="126"/>
      <c r="AB315" s="126"/>
      <c r="AC315" s="126"/>
      <c r="AD315" s="126"/>
      <c r="AE315" s="126"/>
      <c r="AF315" s="126"/>
      <c r="AG315" s="126"/>
      <c r="AH315" s="126"/>
      <c r="AI315" s="126"/>
      <c r="AJ315" s="126"/>
      <c r="AK315" s="126"/>
      <c r="AL315" s="126"/>
      <c r="AM315" s="126"/>
      <c r="AN315" s="126"/>
      <c r="AO315" s="126"/>
      <c r="AP315" s="126"/>
      <c r="AQ315" s="126"/>
      <c r="AR315" s="126"/>
      <c r="AS315" s="126"/>
      <c r="AT315" s="126"/>
      <c r="AU315" s="126"/>
      <c r="AV315" s="126"/>
      <c r="AW315" s="126"/>
      <c r="AX315" s="126"/>
      <c r="AY315" s="126"/>
      <c r="AZ315" s="126"/>
      <c r="BA315" s="126"/>
      <c r="BB315" s="126"/>
      <c r="BC315" s="126"/>
      <c r="BD315" s="126"/>
      <c r="BE315" s="126"/>
      <c r="BF315" s="126"/>
      <c r="BG315" s="126"/>
      <c r="BH315" s="126"/>
      <c r="BI315" s="126"/>
      <c r="BJ315" s="126"/>
      <c r="BK315" s="126"/>
      <c r="BL315" s="126"/>
      <c r="BM315" s="126"/>
      <c r="BN315" s="126"/>
      <c r="BO315" s="126"/>
      <c r="BP315" s="126"/>
      <c r="BQ315" s="126"/>
      <c r="BR315" s="126"/>
      <c r="BS315" s="126"/>
      <c r="BT315" s="126"/>
      <c r="BU315" s="126"/>
      <c r="BV315" s="126"/>
      <c r="BW315" s="126"/>
      <c r="BX315" s="126"/>
      <c r="BY315" s="126"/>
      <c r="BZ315" s="126"/>
      <c r="CA315" s="126"/>
      <c r="CB315" s="126"/>
      <c r="CC315" s="126"/>
      <c r="CD315" s="126"/>
      <c r="CE315" s="126"/>
      <c r="CF315" s="126"/>
      <c r="CG315" s="126"/>
      <c r="CH315" s="126"/>
      <c r="CI315" s="126"/>
      <c r="CJ315" s="126"/>
      <c r="CK315" s="126"/>
      <c r="CL315" s="126"/>
      <c r="CM315" s="126"/>
      <c r="CN315" s="126"/>
      <c r="CO315" s="126"/>
      <c r="CP315" s="126"/>
      <c r="CQ315" s="126"/>
      <c r="CR315" s="126"/>
      <c r="CS315" s="126"/>
      <c r="CT315" s="126"/>
      <c r="CU315" s="126"/>
      <c r="CV315" s="126"/>
      <c r="CW315" s="126"/>
      <c r="CX315" s="126"/>
      <c r="CY315" s="126"/>
      <c r="CZ315" s="126"/>
    </row>
    <row r="316" spans="1:104" x14ac:dyDescent="0.3">
      <c r="A316" s="410">
        <v>953</v>
      </c>
      <c r="B316" s="126"/>
      <c r="C316" s="126"/>
      <c r="D316" s="126">
        <f>D256</f>
        <v>2</v>
      </c>
      <c r="E316" s="126">
        <f t="shared" ref="E316:R316" si="3">E256</f>
        <v>2</v>
      </c>
      <c r="F316" s="126">
        <f t="shared" si="3"/>
        <v>2</v>
      </c>
      <c r="G316" s="126">
        <f t="shared" si="3"/>
        <v>2</v>
      </c>
      <c r="H316" s="126">
        <f t="shared" si="3"/>
        <v>2</v>
      </c>
      <c r="I316" s="126">
        <f t="shared" si="3"/>
        <v>2</v>
      </c>
      <c r="J316" s="126">
        <f t="shared" si="3"/>
        <v>2</v>
      </c>
      <c r="K316" s="126">
        <f t="shared" si="3"/>
        <v>2</v>
      </c>
      <c r="L316" s="126">
        <f t="shared" si="3"/>
        <v>2</v>
      </c>
      <c r="M316" s="126">
        <f t="shared" si="3"/>
        <v>2</v>
      </c>
      <c r="N316" s="126">
        <f t="shared" si="3"/>
        <v>2</v>
      </c>
      <c r="O316" s="126">
        <f t="shared" si="3"/>
        <v>2</v>
      </c>
      <c r="P316" s="126">
        <f t="shared" si="3"/>
        <v>2</v>
      </c>
      <c r="Q316" s="126">
        <f t="shared" si="3"/>
        <v>2</v>
      </c>
      <c r="R316" s="126">
        <f t="shared" si="3"/>
        <v>2</v>
      </c>
      <c r="S316" s="126"/>
      <c r="T316" s="126"/>
      <c r="U316" s="126"/>
      <c r="V316" s="126"/>
      <c r="W316" s="126"/>
      <c r="X316" s="126"/>
      <c r="Y316" s="126"/>
      <c r="Z316" s="126"/>
      <c r="AA316" s="126"/>
      <c r="AB316" s="126"/>
      <c r="AC316" s="126"/>
      <c r="AD316" s="126"/>
      <c r="AE316" s="126"/>
      <c r="AF316" s="126"/>
      <c r="AG316" s="126"/>
      <c r="AH316" s="126"/>
      <c r="AI316" s="126"/>
      <c r="AJ316" s="126"/>
      <c r="AK316" s="126"/>
      <c r="AL316" s="126"/>
      <c r="AM316" s="126"/>
      <c r="AN316" s="126"/>
      <c r="AO316" s="126"/>
      <c r="AP316" s="126"/>
      <c r="AQ316" s="126"/>
      <c r="AR316" s="126"/>
      <c r="AS316" s="126"/>
      <c r="AT316" s="126"/>
      <c r="AU316" s="126"/>
      <c r="AV316" s="126"/>
      <c r="AW316" s="126"/>
      <c r="AX316" s="126"/>
      <c r="AY316" s="126"/>
      <c r="AZ316" s="126"/>
      <c r="BA316" s="126"/>
      <c r="BB316" s="126"/>
      <c r="BC316" s="126"/>
      <c r="BD316" s="126"/>
      <c r="BE316" s="126"/>
      <c r="BF316" s="126"/>
      <c r="BG316" s="126"/>
      <c r="BH316" s="126"/>
      <c r="BI316" s="126"/>
      <c r="BJ316" s="126"/>
      <c r="BK316" s="126"/>
      <c r="BL316" s="126"/>
      <c r="BM316" s="126"/>
      <c r="BN316" s="126"/>
      <c r="BO316" s="126"/>
      <c r="BP316" s="126"/>
      <c r="BQ316" s="126"/>
      <c r="BR316" s="126"/>
      <c r="BS316" s="126"/>
      <c r="BT316" s="126"/>
      <c r="BU316" s="126"/>
      <c r="BV316" s="126"/>
      <c r="BW316" s="126"/>
      <c r="BX316" s="126"/>
      <c r="BY316" s="126"/>
      <c r="BZ316" s="126"/>
      <c r="CA316" s="126"/>
      <c r="CB316" s="126"/>
      <c r="CC316" s="126"/>
      <c r="CD316" s="126"/>
      <c r="CE316" s="126"/>
      <c r="CF316" s="126"/>
      <c r="CG316" s="126"/>
      <c r="CH316" s="126"/>
      <c r="CI316" s="126"/>
      <c r="CJ316" s="126"/>
      <c r="CK316" s="126"/>
      <c r="CL316" s="126"/>
      <c r="CM316" s="126"/>
      <c r="CN316" s="126"/>
      <c r="CO316" s="126"/>
      <c r="CP316" s="126"/>
      <c r="CQ316" s="126"/>
      <c r="CR316" s="126"/>
      <c r="CS316" s="126"/>
      <c r="CT316" s="126"/>
      <c r="CU316" s="126"/>
      <c r="CV316" s="126"/>
      <c r="CW316" s="126"/>
      <c r="CX316" s="126"/>
      <c r="CY316" s="126"/>
      <c r="CZ316" s="126"/>
    </row>
    <row r="317" spans="1:104" x14ac:dyDescent="0.3">
      <c r="A317" s="410">
        <v>955</v>
      </c>
      <c r="B317" s="126"/>
      <c r="C317" s="126"/>
      <c r="D317" s="126">
        <f>D258</f>
        <v>0</v>
      </c>
      <c r="E317" s="126">
        <f t="shared" ref="E317:R317" si="4">E258</f>
        <v>0</v>
      </c>
      <c r="F317" s="126">
        <f t="shared" si="4"/>
        <v>0</v>
      </c>
      <c r="G317" s="126">
        <f t="shared" si="4"/>
        <v>0</v>
      </c>
      <c r="H317" s="126">
        <f t="shared" si="4"/>
        <v>0</v>
      </c>
      <c r="I317" s="126">
        <f t="shared" si="4"/>
        <v>0</v>
      </c>
      <c r="J317" s="126">
        <f t="shared" si="4"/>
        <v>1</v>
      </c>
      <c r="K317" s="126">
        <f t="shared" si="4"/>
        <v>0</v>
      </c>
      <c r="L317" s="126">
        <f t="shared" si="4"/>
        <v>0</v>
      </c>
      <c r="M317" s="126">
        <f t="shared" si="4"/>
        <v>0</v>
      </c>
      <c r="N317" s="126">
        <f t="shared" si="4"/>
        <v>0</v>
      </c>
      <c r="O317" s="126">
        <f t="shared" si="4"/>
        <v>0</v>
      </c>
      <c r="P317" s="126">
        <f t="shared" si="4"/>
        <v>0</v>
      </c>
      <c r="Q317" s="126">
        <f t="shared" si="4"/>
        <v>0</v>
      </c>
      <c r="R317" s="126">
        <f t="shared" si="4"/>
        <v>0</v>
      </c>
      <c r="S317" s="126"/>
      <c r="T317" s="126"/>
      <c r="U317" s="126"/>
      <c r="V317" s="126"/>
      <c r="W317" s="126"/>
      <c r="X317" s="126"/>
      <c r="Y317" s="126"/>
      <c r="Z317" s="126"/>
      <c r="AA317" s="126"/>
      <c r="AB317" s="126"/>
      <c r="AC317" s="126"/>
      <c r="AD317" s="126"/>
      <c r="AE317" s="126"/>
      <c r="AF317" s="126"/>
      <c r="AG317" s="126"/>
      <c r="AH317" s="126"/>
      <c r="AI317" s="126"/>
      <c r="AJ317" s="126"/>
      <c r="AK317" s="126"/>
      <c r="AL317" s="126"/>
      <c r="AM317" s="126"/>
      <c r="AN317" s="126"/>
      <c r="AO317" s="126"/>
      <c r="AP317" s="126"/>
      <c r="AQ317" s="126"/>
      <c r="AR317" s="126"/>
      <c r="AS317" s="126"/>
      <c r="AT317" s="126"/>
      <c r="AU317" s="126"/>
      <c r="AV317" s="126"/>
      <c r="AW317" s="126"/>
      <c r="AX317" s="126"/>
      <c r="AY317" s="126"/>
      <c r="AZ317" s="126"/>
      <c r="BA317" s="126"/>
      <c r="BB317" s="126"/>
      <c r="BC317" s="126"/>
      <c r="BD317" s="126"/>
      <c r="BE317" s="126"/>
      <c r="BF317" s="126"/>
      <c r="BG317" s="126"/>
      <c r="BH317" s="126"/>
      <c r="BI317" s="126"/>
      <c r="BJ317" s="126"/>
      <c r="BK317" s="126"/>
      <c r="BL317" s="126"/>
      <c r="BM317" s="126"/>
      <c r="BN317" s="126"/>
      <c r="BO317" s="126"/>
      <c r="BP317" s="126"/>
      <c r="BQ317" s="126"/>
      <c r="BR317" s="126"/>
      <c r="BS317" s="126"/>
      <c r="BT317" s="126"/>
      <c r="BU317" s="126"/>
      <c r="BV317" s="126"/>
      <c r="BW317" s="126"/>
      <c r="BX317" s="126"/>
      <c r="BY317" s="126"/>
      <c r="BZ317" s="126"/>
      <c r="CA317" s="126"/>
      <c r="CB317" s="126"/>
      <c r="CC317" s="126"/>
      <c r="CD317" s="126"/>
      <c r="CE317" s="126"/>
      <c r="CF317" s="126"/>
      <c r="CG317" s="126"/>
      <c r="CH317" s="126"/>
      <c r="CI317" s="126"/>
      <c r="CJ317" s="126"/>
      <c r="CK317" s="126"/>
      <c r="CL317" s="126"/>
      <c r="CM317" s="126"/>
      <c r="CN317" s="126"/>
      <c r="CO317" s="126"/>
      <c r="CP317" s="126"/>
      <c r="CQ317" s="126"/>
      <c r="CR317" s="126"/>
      <c r="CS317" s="126"/>
      <c r="CT317" s="126"/>
      <c r="CU317" s="126"/>
      <c r="CV317" s="126"/>
      <c r="CW317" s="126"/>
      <c r="CX317" s="126"/>
      <c r="CY317" s="126"/>
      <c r="CZ317" s="126"/>
    </row>
    <row r="318" spans="1:104" x14ac:dyDescent="0.3">
      <c r="A318" s="410">
        <v>957</v>
      </c>
      <c r="B318" s="126"/>
      <c r="C318" s="126"/>
      <c r="D318" s="126">
        <f>D260</f>
        <v>0</v>
      </c>
      <c r="E318" s="126">
        <f t="shared" ref="E318:R318" si="5">E260</f>
        <v>0</v>
      </c>
      <c r="F318" s="126">
        <f t="shared" si="5"/>
        <v>0</v>
      </c>
      <c r="G318" s="126">
        <f t="shared" si="5"/>
        <v>0</v>
      </c>
      <c r="H318" s="126">
        <f t="shared" si="5"/>
        <v>0</v>
      </c>
      <c r="I318" s="126">
        <f t="shared" si="5"/>
        <v>0</v>
      </c>
      <c r="J318" s="126">
        <f t="shared" si="5"/>
        <v>0</v>
      </c>
      <c r="K318" s="126">
        <f t="shared" si="5"/>
        <v>0</v>
      </c>
      <c r="L318" s="126">
        <f t="shared" si="5"/>
        <v>0</v>
      </c>
      <c r="M318" s="126">
        <f t="shared" si="5"/>
        <v>0</v>
      </c>
      <c r="N318" s="126">
        <f t="shared" si="5"/>
        <v>0</v>
      </c>
      <c r="O318" s="126">
        <f t="shared" si="5"/>
        <v>0</v>
      </c>
      <c r="P318" s="126">
        <f t="shared" si="5"/>
        <v>0</v>
      </c>
      <c r="Q318" s="126">
        <f t="shared" si="5"/>
        <v>0</v>
      </c>
      <c r="R318" s="126">
        <f t="shared" si="5"/>
        <v>0</v>
      </c>
      <c r="S318" s="126"/>
      <c r="T318" s="126"/>
      <c r="U318" s="126"/>
      <c r="V318" s="126"/>
      <c r="W318" s="126"/>
      <c r="X318" s="126"/>
      <c r="Y318" s="126"/>
      <c r="Z318" s="126"/>
      <c r="AA318" s="126"/>
      <c r="AB318" s="126"/>
      <c r="AC318" s="126"/>
      <c r="AD318" s="126"/>
      <c r="AE318" s="126"/>
      <c r="AF318" s="126"/>
      <c r="AG318" s="126"/>
      <c r="AH318" s="126"/>
      <c r="AI318" s="126"/>
      <c r="AJ318" s="126"/>
      <c r="AK318" s="126"/>
      <c r="AL318" s="126"/>
      <c r="AM318" s="126"/>
      <c r="AN318" s="126"/>
      <c r="AO318" s="126"/>
      <c r="AP318" s="126"/>
      <c r="AQ318" s="126"/>
      <c r="AR318" s="126"/>
      <c r="AS318" s="126"/>
      <c r="AT318" s="126"/>
      <c r="AU318" s="126"/>
      <c r="AV318" s="126"/>
      <c r="AW318" s="126"/>
      <c r="AX318" s="126"/>
      <c r="AY318" s="126"/>
      <c r="AZ318" s="126"/>
      <c r="BA318" s="126"/>
      <c r="BB318" s="126"/>
      <c r="BC318" s="126"/>
      <c r="BD318" s="126"/>
      <c r="BE318" s="126"/>
      <c r="BF318" s="126"/>
      <c r="BG318" s="126"/>
      <c r="BH318" s="126"/>
      <c r="BI318" s="126"/>
      <c r="BJ318" s="126"/>
      <c r="BK318" s="126"/>
      <c r="BL318" s="126"/>
      <c r="BM318" s="126"/>
      <c r="BN318" s="126"/>
      <c r="BO318" s="126"/>
      <c r="BP318" s="126"/>
      <c r="BQ318" s="126"/>
      <c r="BR318" s="126"/>
      <c r="BS318" s="126"/>
      <c r="BT318" s="126"/>
      <c r="BU318" s="126"/>
      <c r="BV318" s="126"/>
      <c r="BW318" s="126"/>
      <c r="BX318" s="126"/>
      <c r="BY318" s="126"/>
      <c r="BZ318" s="126"/>
      <c r="CA318" s="126"/>
      <c r="CB318" s="126"/>
      <c r="CC318" s="126"/>
      <c r="CD318" s="126"/>
      <c r="CE318" s="126"/>
      <c r="CF318" s="126"/>
      <c r="CG318" s="126"/>
      <c r="CH318" s="126"/>
      <c r="CI318" s="126"/>
      <c r="CJ318" s="126"/>
      <c r="CK318" s="126"/>
      <c r="CL318" s="126"/>
      <c r="CM318" s="126"/>
      <c r="CN318" s="126"/>
      <c r="CO318" s="126"/>
      <c r="CP318" s="126"/>
      <c r="CQ318" s="126"/>
      <c r="CR318" s="126"/>
      <c r="CS318" s="126"/>
      <c r="CT318" s="126"/>
      <c r="CU318" s="126"/>
      <c r="CV318" s="126"/>
      <c r="CW318" s="126"/>
      <c r="CX318" s="126"/>
      <c r="CY318" s="126"/>
      <c r="CZ318" s="126"/>
    </row>
    <row r="319" spans="1:104" x14ac:dyDescent="0.3">
      <c r="A319" s="410">
        <v>959</v>
      </c>
      <c r="B319" s="126"/>
      <c r="C319" s="126"/>
      <c r="D319" s="126">
        <f>D262</f>
        <v>0</v>
      </c>
      <c r="E319" s="126">
        <f t="shared" ref="E319:R319" si="6">E262</f>
        <v>0</v>
      </c>
      <c r="F319" s="126">
        <f t="shared" si="6"/>
        <v>0</v>
      </c>
      <c r="G319" s="126">
        <f t="shared" si="6"/>
        <v>0</v>
      </c>
      <c r="H319" s="126">
        <f t="shared" si="6"/>
        <v>0</v>
      </c>
      <c r="I319" s="126">
        <f t="shared" si="6"/>
        <v>0</v>
      </c>
      <c r="J319" s="126">
        <f t="shared" si="6"/>
        <v>0</v>
      </c>
      <c r="K319" s="126">
        <f t="shared" si="6"/>
        <v>0</v>
      </c>
      <c r="L319" s="126">
        <f t="shared" si="6"/>
        <v>0</v>
      </c>
      <c r="M319" s="126">
        <f t="shared" si="6"/>
        <v>0</v>
      </c>
      <c r="N319" s="126">
        <f t="shared" si="6"/>
        <v>0</v>
      </c>
      <c r="O319" s="126">
        <f t="shared" si="6"/>
        <v>0</v>
      </c>
      <c r="P319" s="126">
        <f t="shared" si="6"/>
        <v>0</v>
      </c>
      <c r="Q319" s="126">
        <f t="shared" si="6"/>
        <v>0</v>
      </c>
      <c r="R319" s="126">
        <f t="shared" si="6"/>
        <v>0</v>
      </c>
      <c r="S319" s="126"/>
      <c r="T319" s="126"/>
      <c r="U319" s="126"/>
      <c r="V319" s="126"/>
      <c r="W319" s="126"/>
      <c r="X319" s="126"/>
      <c r="Y319" s="126"/>
      <c r="Z319" s="126"/>
      <c r="AA319" s="126"/>
      <c r="AB319" s="126"/>
      <c r="AC319" s="126"/>
      <c r="AD319" s="126"/>
      <c r="AE319" s="126"/>
      <c r="AF319" s="126"/>
      <c r="AG319" s="126"/>
      <c r="AH319" s="126"/>
      <c r="AI319" s="126"/>
      <c r="AJ319" s="126"/>
      <c r="AK319" s="126"/>
      <c r="AL319" s="126"/>
      <c r="AM319" s="126"/>
      <c r="AN319" s="126"/>
      <c r="AO319" s="126"/>
      <c r="AP319" s="126"/>
      <c r="AQ319" s="126"/>
      <c r="AR319" s="126"/>
      <c r="AS319" s="126"/>
      <c r="AT319" s="126"/>
      <c r="AU319" s="126"/>
      <c r="AV319" s="126"/>
      <c r="AW319" s="126"/>
      <c r="AX319" s="126"/>
      <c r="AY319" s="126"/>
      <c r="AZ319" s="126"/>
      <c r="BA319" s="126"/>
      <c r="BB319" s="126"/>
      <c r="BC319" s="126"/>
      <c r="BD319" s="126"/>
      <c r="BE319" s="126"/>
      <c r="BF319" s="126"/>
      <c r="BG319" s="126"/>
      <c r="BH319" s="126"/>
      <c r="BI319" s="126"/>
      <c r="BJ319" s="126"/>
      <c r="BK319" s="126"/>
      <c r="BL319" s="126"/>
      <c r="BM319" s="126"/>
      <c r="BN319" s="126"/>
      <c r="BO319" s="126"/>
      <c r="BP319" s="126"/>
      <c r="BQ319" s="126"/>
      <c r="BR319" s="126"/>
      <c r="BS319" s="126"/>
      <c r="BT319" s="126"/>
      <c r="BU319" s="126"/>
      <c r="BV319" s="126"/>
      <c r="BW319" s="126"/>
      <c r="BX319" s="126"/>
      <c r="BY319" s="126"/>
      <c r="BZ319" s="126"/>
      <c r="CA319" s="126"/>
      <c r="CB319" s="126"/>
      <c r="CC319" s="126"/>
      <c r="CD319" s="126"/>
      <c r="CE319" s="126"/>
      <c r="CF319" s="126"/>
      <c r="CG319" s="126"/>
      <c r="CH319" s="126"/>
      <c r="CI319" s="126"/>
      <c r="CJ319" s="126"/>
      <c r="CK319" s="126"/>
      <c r="CL319" s="126"/>
      <c r="CM319" s="126"/>
      <c r="CN319" s="126"/>
      <c r="CO319" s="126"/>
      <c r="CP319" s="126"/>
      <c r="CQ319" s="126"/>
      <c r="CR319" s="126"/>
      <c r="CS319" s="126"/>
      <c r="CT319" s="126"/>
      <c r="CU319" s="126"/>
      <c r="CV319" s="126"/>
      <c r="CW319" s="126"/>
      <c r="CX319" s="126"/>
      <c r="CY319" s="126"/>
      <c r="CZ319" s="126"/>
    </row>
    <row r="320" spans="1:104" x14ac:dyDescent="0.3">
      <c r="A320" s="103">
        <v>965</v>
      </c>
      <c r="B320" s="126"/>
      <c r="C320" s="126"/>
      <c r="D320" s="126">
        <f>D266</f>
        <v>0</v>
      </c>
      <c r="E320" s="126">
        <f t="shared" ref="E320:R320" si="7">E266</f>
        <v>0</v>
      </c>
      <c r="F320" s="126">
        <f t="shared" si="7"/>
        <v>0</v>
      </c>
      <c r="G320" s="126">
        <f t="shared" si="7"/>
        <v>0</v>
      </c>
      <c r="H320" s="126">
        <f t="shared" si="7"/>
        <v>0</v>
      </c>
      <c r="I320" s="126">
        <f t="shared" si="7"/>
        <v>0</v>
      </c>
      <c r="J320" s="126">
        <f t="shared" si="7"/>
        <v>0</v>
      </c>
      <c r="K320" s="126">
        <f t="shared" si="7"/>
        <v>0</v>
      </c>
      <c r="L320" s="126">
        <f t="shared" si="7"/>
        <v>0</v>
      </c>
      <c r="M320" s="126">
        <f t="shared" si="7"/>
        <v>0</v>
      </c>
      <c r="N320" s="126">
        <f t="shared" si="7"/>
        <v>0</v>
      </c>
      <c r="O320" s="126">
        <f t="shared" si="7"/>
        <v>0</v>
      </c>
      <c r="P320" s="126">
        <f t="shared" si="7"/>
        <v>0</v>
      </c>
      <c r="Q320" s="126">
        <f t="shared" si="7"/>
        <v>0</v>
      </c>
      <c r="R320" s="126">
        <f t="shared" si="7"/>
        <v>0</v>
      </c>
      <c r="S320" s="126"/>
      <c r="T320" s="126"/>
      <c r="U320" s="126"/>
      <c r="V320" s="126"/>
      <c r="W320" s="126"/>
      <c r="X320" s="126"/>
      <c r="Y320" s="126"/>
      <c r="Z320" s="126"/>
      <c r="AA320" s="126"/>
      <c r="AB320" s="126"/>
      <c r="AC320" s="126"/>
      <c r="AD320" s="126"/>
      <c r="AE320" s="126"/>
      <c r="AF320" s="126"/>
      <c r="AG320" s="126"/>
      <c r="AH320" s="126"/>
      <c r="AI320" s="126"/>
      <c r="AJ320" s="126"/>
      <c r="AK320" s="126"/>
      <c r="AL320" s="126"/>
      <c r="AM320" s="126"/>
      <c r="AN320" s="126"/>
      <c r="AO320" s="126"/>
      <c r="AP320" s="126"/>
      <c r="AQ320" s="126"/>
      <c r="AR320" s="126"/>
      <c r="AS320" s="126"/>
      <c r="AT320" s="126"/>
      <c r="AU320" s="126"/>
      <c r="AV320" s="126"/>
      <c r="AW320" s="126"/>
      <c r="AX320" s="126"/>
      <c r="AY320" s="126"/>
      <c r="AZ320" s="126"/>
      <c r="BA320" s="126"/>
      <c r="BB320" s="126"/>
      <c r="BC320" s="126"/>
      <c r="BD320" s="126"/>
      <c r="BE320" s="126"/>
      <c r="BF320" s="126"/>
      <c r="BG320" s="126"/>
      <c r="BH320" s="126"/>
      <c r="BI320" s="126"/>
      <c r="BJ320" s="126"/>
      <c r="BK320" s="126"/>
      <c r="BL320" s="126"/>
      <c r="BM320" s="126"/>
      <c r="BN320" s="126"/>
      <c r="BO320" s="126"/>
      <c r="BP320" s="126"/>
      <c r="BQ320" s="126"/>
      <c r="BR320" s="126"/>
      <c r="BS320" s="126"/>
      <c r="BT320" s="126"/>
      <c r="BU320" s="126"/>
      <c r="BV320" s="126"/>
      <c r="BW320" s="126"/>
      <c r="BX320" s="126"/>
      <c r="BY320" s="126"/>
      <c r="BZ320" s="126"/>
      <c r="CA320" s="126"/>
      <c r="CB320" s="126"/>
      <c r="CC320" s="126"/>
      <c r="CD320" s="126"/>
      <c r="CE320" s="126"/>
      <c r="CF320" s="126"/>
      <c r="CG320" s="126"/>
      <c r="CH320" s="126"/>
      <c r="CI320" s="126"/>
      <c r="CJ320" s="126"/>
      <c r="CK320" s="126"/>
      <c r="CL320" s="126"/>
      <c r="CM320" s="126"/>
      <c r="CN320" s="126"/>
      <c r="CO320" s="126"/>
      <c r="CP320" s="126"/>
      <c r="CQ320" s="126"/>
      <c r="CR320" s="126"/>
      <c r="CS320" s="126"/>
      <c r="CT320" s="126"/>
      <c r="CU320" s="126"/>
      <c r="CV320" s="126"/>
      <c r="CW320" s="126"/>
      <c r="CX320" s="126"/>
      <c r="CY320" s="126"/>
      <c r="CZ320" s="126"/>
    </row>
    <row r="321" spans="1:104" x14ac:dyDescent="0.3">
      <c r="A321" s="410">
        <v>973</v>
      </c>
      <c r="B321" s="126"/>
      <c r="C321" s="126"/>
      <c r="D321" s="126">
        <f>D269</f>
        <v>0</v>
      </c>
      <c r="E321" s="126">
        <f t="shared" ref="E321:R325" si="8">E269</f>
        <v>0</v>
      </c>
      <c r="F321" s="126">
        <f t="shared" si="8"/>
        <v>0</v>
      </c>
      <c r="G321" s="126">
        <f t="shared" si="8"/>
        <v>0</v>
      </c>
      <c r="H321" s="126">
        <f t="shared" si="8"/>
        <v>0</v>
      </c>
      <c r="I321" s="126">
        <f t="shared" si="8"/>
        <v>0</v>
      </c>
      <c r="J321" s="126">
        <f t="shared" si="8"/>
        <v>0</v>
      </c>
      <c r="K321" s="126">
        <f t="shared" si="8"/>
        <v>0</v>
      </c>
      <c r="L321" s="126">
        <f t="shared" si="8"/>
        <v>0</v>
      </c>
      <c r="M321" s="126">
        <f t="shared" si="8"/>
        <v>0</v>
      </c>
      <c r="N321" s="126">
        <f t="shared" si="8"/>
        <v>0</v>
      </c>
      <c r="O321" s="126">
        <f t="shared" si="8"/>
        <v>0</v>
      </c>
      <c r="P321" s="126">
        <f t="shared" si="8"/>
        <v>0</v>
      </c>
      <c r="Q321" s="126">
        <f t="shared" si="8"/>
        <v>0</v>
      </c>
      <c r="R321" s="126">
        <f t="shared" si="8"/>
        <v>0</v>
      </c>
      <c r="S321" s="126"/>
      <c r="T321" s="126"/>
      <c r="U321" s="126"/>
      <c r="V321" s="126"/>
      <c r="W321" s="126"/>
      <c r="X321" s="126"/>
      <c r="Y321" s="126"/>
      <c r="Z321" s="126"/>
      <c r="AA321" s="126"/>
      <c r="AB321" s="126"/>
      <c r="AC321" s="126"/>
      <c r="AD321" s="126"/>
      <c r="AE321" s="126"/>
      <c r="AF321" s="126"/>
      <c r="AG321" s="126"/>
      <c r="AH321" s="126"/>
      <c r="AI321" s="126"/>
      <c r="AJ321" s="126"/>
      <c r="AK321" s="126"/>
      <c r="AL321" s="126"/>
      <c r="AM321" s="126"/>
      <c r="AN321" s="126"/>
      <c r="AO321" s="126"/>
      <c r="AP321" s="126"/>
      <c r="AQ321" s="126"/>
      <c r="AR321" s="126"/>
      <c r="AS321" s="126"/>
      <c r="AT321" s="126"/>
      <c r="AU321" s="126"/>
      <c r="AV321" s="126"/>
      <c r="AW321" s="126"/>
      <c r="AX321" s="126"/>
      <c r="AY321" s="126"/>
      <c r="AZ321" s="126"/>
      <c r="BA321" s="126"/>
      <c r="BB321" s="126"/>
      <c r="BC321" s="126"/>
      <c r="BD321" s="126"/>
      <c r="BE321" s="126"/>
      <c r="BF321" s="126"/>
      <c r="BG321" s="126"/>
      <c r="BH321" s="126"/>
      <c r="BI321" s="126"/>
      <c r="BJ321" s="126"/>
      <c r="BK321" s="126"/>
      <c r="BL321" s="126"/>
      <c r="BM321" s="126"/>
      <c r="BN321" s="126"/>
      <c r="BO321" s="126"/>
      <c r="BP321" s="126"/>
      <c r="BQ321" s="126"/>
      <c r="BR321" s="126"/>
      <c r="BS321" s="126"/>
      <c r="BT321" s="126"/>
      <c r="BU321" s="126"/>
      <c r="BV321" s="126"/>
      <c r="BW321" s="126"/>
      <c r="BX321" s="126"/>
      <c r="BY321" s="126"/>
      <c r="BZ321" s="126"/>
      <c r="CA321" s="126"/>
      <c r="CB321" s="126"/>
      <c r="CC321" s="126"/>
      <c r="CD321" s="126"/>
      <c r="CE321" s="126"/>
      <c r="CF321" s="126"/>
      <c r="CG321" s="126"/>
      <c r="CH321" s="126"/>
      <c r="CI321" s="126"/>
      <c r="CJ321" s="126"/>
      <c r="CK321" s="126"/>
      <c r="CL321" s="126"/>
      <c r="CM321" s="126"/>
      <c r="CN321" s="126"/>
      <c r="CO321" s="126"/>
      <c r="CP321" s="126"/>
      <c r="CQ321" s="126"/>
      <c r="CR321" s="126"/>
      <c r="CS321" s="126"/>
      <c r="CT321" s="126"/>
      <c r="CU321" s="126"/>
      <c r="CV321" s="126"/>
      <c r="CW321" s="126"/>
      <c r="CX321" s="126"/>
      <c r="CY321" s="126"/>
      <c r="CZ321" s="126"/>
    </row>
    <row r="322" spans="1:104" x14ac:dyDescent="0.3">
      <c r="A322" s="410">
        <v>974</v>
      </c>
      <c r="B322" s="126"/>
      <c r="C322" s="126"/>
      <c r="D322" s="126">
        <f t="shared" ref="D322:R327" si="9">D270</f>
        <v>0</v>
      </c>
      <c r="E322" s="126">
        <f t="shared" si="9"/>
        <v>0</v>
      </c>
      <c r="F322" s="126">
        <f t="shared" si="9"/>
        <v>0</v>
      </c>
      <c r="G322" s="126">
        <f t="shared" si="9"/>
        <v>0</v>
      </c>
      <c r="H322" s="126">
        <f t="shared" si="9"/>
        <v>0</v>
      </c>
      <c r="I322" s="126">
        <f t="shared" si="9"/>
        <v>0</v>
      </c>
      <c r="J322" s="126">
        <f t="shared" si="9"/>
        <v>0</v>
      </c>
      <c r="K322" s="126">
        <f t="shared" si="9"/>
        <v>0</v>
      </c>
      <c r="L322" s="126">
        <f t="shared" si="9"/>
        <v>0</v>
      </c>
      <c r="M322" s="126">
        <f t="shared" si="9"/>
        <v>0</v>
      </c>
      <c r="N322" s="126">
        <f t="shared" si="9"/>
        <v>0</v>
      </c>
      <c r="O322" s="126">
        <f t="shared" si="9"/>
        <v>0</v>
      </c>
      <c r="P322" s="126">
        <f t="shared" si="9"/>
        <v>0</v>
      </c>
      <c r="Q322" s="126">
        <f t="shared" si="9"/>
        <v>0</v>
      </c>
      <c r="R322" s="126">
        <f t="shared" si="9"/>
        <v>0</v>
      </c>
      <c r="S322" s="126"/>
      <c r="T322" s="126"/>
      <c r="U322" s="126"/>
      <c r="V322" s="126"/>
      <c r="W322" s="126"/>
      <c r="X322" s="126"/>
      <c r="Y322" s="126"/>
      <c r="Z322" s="126"/>
      <c r="AA322" s="126"/>
      <c r="AB322" s="126"/>
      <c r="AC322" s="126"/>
      <c r="AD322" s="126"/>
      <c r="AE322" s="126"/>
      <c r="AF322" s="126"/>
      <c r="AG322" s="126"/>
      <c r="AH322" s="126"/>
      <c r="AI322" s="126"/>
      <c r="AJ322" s="126"/>
      <c r="AK322" s="126"/>
      <c r="AL322" s="126"/>
      <c r="AM322" s="126"/>
      <c r="AN322" s="126"/>
      <c r="AO322" s="126"/>
      <c r="AP322" s="126"/>
      <c r="AQ322" s="126"/>
      <c r="AR322" s="126"/>
      <c r="AS322" s="126"/>
      <c r="AT322" s="126"/>
      <c r="AU322" s="126"/>
      <c r="AV322" s="126"/>
      <c r="AW322" s="126"/>
      <c r="AX322" s="126"/>
      <c r="AY322" s="126"/>
      <c r="AZ322" s="126"/>
      <c r="BA322" s="126"/>
      <c r="BB322" s="126"/>
      <c r="BC322" s="126"/>
      <c r="BD322" s="126"/>
      <c r="BE322" s="126"/>
      <c r="BF322" s="126"/>
      <c r="BG322" s="126"/>
      <c r="BH322" s="126"/>
      <c r="BI322" s="126"/>
      <c r="BJ322" s="126"/>
      <c r="BK322" s="126"/>
      <c r="BL322" s="126"/>
      <c r="BM322" s="126"/>
      <c r="BN322" s="126"/>
      <c r="BO322" s="126"/>
      <c r="BP322" s="126"/>
      <c r="BQ322" s="126"/>
      <c r="BR322" s="126"/>
      <c r="BS322" s="126"/>
      <c r="BT322" s="126"/>
      <c r="BU322" s="126"/>
      <c r="BV322" s="126"/>
      <c r="BW322" s="126"/>
      <c r="BX322" s="126"/>
      <c r="BY322" s="126"/>
      <c r="BZ322" s="126"/>
      <c r="CA322" s="126"/>
      <c r="CB322" s="126"/>
      <c r="CC322" s="126"/>
      <c r="CD322" s="126"/>
      <c r="CE322" s="126"/>
      <c r="CF322" s="126"/>
      <c r="CG322" s="126"/>
      <c r="CH322" s="126"/>
      <c r="CI322" s="126"/>
      <c r="CJ322" s="126"/>
      <c r="CK322" s="126"/>
      <c r="CL322" s="126"/>
      <c r="CM322" s="126"/>
      <c r="CN322" s="126"/>
      <c r="CO322" s="126"/>
      <c r="CP322" s="126"/>
      <c r="CQ322" s="126"/>
      <c r="CR322" s="126"/>
      <c r="CS322" s="126"/>
      <c r="CT322" s="126"/>
      <c r="CU322" s="126"/>
      <c r="CV322" s="126"/>
      <c r="CW322" s="126"/>
      <c r="CX322" s="126"/>
      <c r="CY322" s="126"/>
      <c r="CZ322" s="126"/>
    </row>
    <row r="323" spans="1:104" x14ac:dyDescent="0.3">
      <c r="A323" s="410">
        <v>975</v>
      </c>
      <c r="B323" s="126"/>
      <c r="C323" s="126"/>
      <c r="D323" s="126">
        <f t="shared" si="9"/>
        <v>1</v>
      </c>
      <c r="E323" s="126">
        <f t="shared" si="9"/>
        <v>2</v>
      </c>
      <c r="F323" s="126">
        <f t="shared" si="9"/>
        <v>2</v>
      </c>
      <c r="G323" s="126">
        <f t="shared" si="9"/>
        <v>2</v>
      </c>
      <c r="H323" s="126">
        <f t="shared" si="9"/>
        <v>2</v>
      </c>
      <c r="I323" s="126">
        <f t="shared" si="9"/>
        <v>2</v>
      </c>
      <c r="J323" s="126">
        <f t="shared" si="9"/>
        <v>1</v>
      </c>
      <c r="K323" s="126">
        <f t="shared" si="9"/>
        <v>2</v>
      </c>
      <c r="L323" s="126">
        <f t="shared" si="9"/>
        <v>2</v>
      </c>
      <c r="M323" s="126">
        <f t="shared" si="9"/>
        <v>2</v>
      </c>
      <c r="N323" s="126">
        <f t="shared" si="9"/>
        <v>2</v>
      </c>
      <c r="O323" s="126">
        <f t="shared" si="9"/>
        <v>1</v>
      </c>
      <c r="P323" s="126">
        <f t="shared" si="9"/>
        <v>2</v>
      </c>
      <c r="Q323" s="126">
        <f t="shared" si="9"/>
        <v>1</v>
      </c>
      <c r="R323" s="126">
        <f t="shared" si="9"/>
        <v>1</v>
      </c>
      <c r="S323" s="126"/>
      <c r="T323" s="126"/>
      <c r="U323" s="126"/>
      <c r="V323" s="126"/>
      <c r="W323" s="126"/>
      <c r="X323" s="126"/>
      <c r="Y323" s="126"/>
      <c r="Z323" s="126"/>
      <c r="AA323" s="126"/>
      <c r="AB323" s="126"/>
      <c r="AC323" s="126"/>
      <c r="AD323" s="126"/>
      <c r="AE323" s="126"/>
      <c r="AF323" s="126"/>
      <c r="AG323" s="126"/>
      <c r="AH323" s="126"/>
      <c r="AI323" s="126"/>
      <c r="AJ323" s="126"/>
      <c r="AK323" s="126"/>
      <c r="AL323" s="126"/>
      <c r="AM323" s="126"/>
      <c r="AN323" s="126"/>
      <c r="AO323" s="126"/>
      <c r="AP323" s="126"/>
      <c r="AQ323" s="126"/>
      <c r="AR323" s="126"/>
      <c r="AS323" s="126"/>
      <c r="AT323" s="126"/>
      <c r="AU323" s="126"/>
      <c r="AV323" s="126"/>
      <c r="AW323" s="126"/>
      <c r="AX323" s="126"/>
      <c r="AY323" s="126"/>
      <c r="AZ323" s="126"/>
      <c r="BA323" s="126"/>
      <c r="BB323" s="126"/>
      <c r="BC323" s="126"/>
      <c r="BD323" s="126"/>
      <c r="BE323" s="126"/>
      <c r="BF323" s="126"/>
      <c r="BG323" s="126"/>
      <c r="BH323" s="126"/>
      <c r="BI323" s="126"/>
      <c r="BJ323" s="126"/>
      <c r="BK323" s="126"/>
      <c r="BL323" s="126"/>
      <c r="BM323" s="126"/>
      <c r="BN323" s="126"/>
      <c r="BO323" s="126"/>
      <c r="BP323" s="126"/>
      <c r="BQ323" s="126"/>
      <c r="BR323" s="126"/>
      <c r="BS323" s="126"/>
      <c r="BT323" s="126"/>
      <c r="BU323" s="126"/>
      <c r="BV323" s="126"/>
      <c r="BW323" s="126"/>
      <c r="BX323" s="126"/>
      <c r="BY323" s="126"/>
      <c r="BZ323" s="126"/>
      <c r="CA323" s="126"/>
      <c r="CB323" s="126"/>
      <c r="CC323" s="126"/>
      <c r="CD323" s="126"/>
      <c r="CE323" s="126"/>
      <c r="CF323" s="126"/>
      <c r="CG323" s="126"/>
      <c r="CH323" s="126"/>
      <c r="CI323" s="126"/>
      <c r="CJ323" s="126"/>
      <c r="CK323" s="126"/>
      <c r="CL323" s="126"/>
      <c r="CM323" s="126"/>
      <c r="CN323" s="126"/>
      <c r="CO323" s="126"/>
      <c r="CP323" s="126"/>
      <c r="CQ323" s="126"/>
      <c r="CR323" s="126"/>
      <c r="CS323" s="126"/>
      <c r="CT323" s="126"/>
      <c r="CU323" s="126"/>
      <c r="CV323" s="126"/>
      <c r="CW323" s="126"/>
      <c r="CX323" s="126"/>
      <c r="CY323" s="126"/>
      <c r="CZ323" s="126"/>
    </row>
    <row r="324" spans="1:104" x14ac:dyDescent="0.3">
      <c r="A324" s="410">
        <v>976</v>
      </c>
      <c r="B324" s="126"/>
      <c r="C324" s="126"/>
      <c r="D324" s="126">
        <f t="shared" si="9"/>
        <v>1</v>
      </c>
      <c r="E324" s="126">
        <f t="shared" si="8"/>
        <v>3</v>
      </c>
      <c r="F324" s="126">
        <f t="shared" si="8"/>
        <v>3</v>
      </c>
      <c r="G324" s="126">
        <f t="shared" si="8"/>
        <v>3</v>
      </c>
      <c r="H324" s="126">
        <f t="shared" si="8"/>
        <v>3</v>
      </c>
      <c r="I324" s="126">
        <f t="shared" si="8"/>
        <v>3</v>
      </c>
      <c r="J324" s="126">
        <f t="shared" si="8"/>
        <v>1</v>
      </c>
      <c r="K324" s="126">
        <f t="shared" si="8"/>
        <v>3</v>
      </c>
      <c r="L324" s="126">
        <f t="shared" si="8"/>
        <v>3</v>
      </c>
      <c r="M324" s="126">
        <f t="shared" si="8"/>
        <v>3</v>
      </c>
      <c r="N324" s="126">
        <f t="shared" si="8"/>
        <v>3</v>
      </c>
      <c r="O324" s="126">
        <f t="shared" si="8"/>
        <v>1</v>
      </c>
      <c r="P324" s="126">
        <f t="shared" si="8"/>
        <v>3</v>
      </c>
      <c r="Q324" s="126">
        <f t="shared" si="8"/>
        <v>1</v>
      </c>
      <c r="R324" s="126">
        <f t="shared" si="8"/>
        <v>1</v>
      </c>
      <c r="S324" s="126"/>
      <c r="T324" s="126"/>
      <c r="U324" s="126"/>
      <c r="V324" s="126"/>
      <c r="W324" s="126"/>
      <c r="X324" s="126"/>
      <c r="Y324" s="126"/>
      <c r="Z324" s="126"/>
      <c r="AA324" s="126"/>
      <c r="AB324" s="126"/>
      <c r="AC324" s="126"/>
      <c r="AD324" s="126"/>
      <c r="AE324" s="126"/>
      <c r="AF324" s="126"/>
      <c r="AG324" s="126"/>
      <c r="AH324" s="126"/>
      <c r="AI324" s="126"/>
      <c r="AJ324" s="126"/>
      <c r="AK324" s="126"/>
      <c r="AL324" s="126"/>
      <c r="AM324" s="126"/>
      <c r="AN324" s="126"/>
      <c r="AO324" s="126"/>
      <c r="AP324" s="126"/>
      <c r="AQ324" s="126"/>
      <c r="AR324" s="126"/>
      <c r="AS324" s="126"/>
      <c r="AT324" s="126"/>
      <c r="AU324" s="126"/>
      <c r="AV324" s="126"/>
      <c r="AW324" s="126"/>
      <c r="AX324" s="126"/>
      <c r="AY324" s="126"/>
      <c r="AZ324" s="126"/>
      <c r="BA324" s="126"/>
      <c r="BB324" s="126"/>
      <c r="BC324" s="126"/>
      <c r="BD324" s="126"/>
      <c r="BE324" s="126"/>
      <c r="BF324" s="126"/>
      <c r="BG324" s="126"/>
      <c r="BH324" s="126"/>
      <c r="BI324" s="126"/>
      <c r="BJ324" s="126"/>
      <c r="BK324" s="126"/>
      <c r="BL324" s="126"/>
      <c r="BM324" s="126"/>
      <c r="BN324" s="126"/>
      <c r="BO324" s="126"/>
      <c r="BP324" s="126"/>
      <c r="BQ324" s="126"/>
      <c r="BR324" s="126"/>
      <c r="BS324" s="126"/>
      <c r="BT324" s="126"/>
      <c r="BU324" s="126"/>
      <c r="BV324" s="126"/>
      <c r="BW324" s="126"/>
      <c r="BX324" s="126"/>
      <c r="BY324" s="126"/>
      <c r="BZ324" s="126"/>
      <c r="CA324" s="126"/>
      <c r="CB324" s="126"/>
      <c r="CC324" s="126"/>
      <c r="CD324" s="126"/>
      <c r="CE324" s="126"/>
      <c r="CF324" s="126"/>
      <c r="CG324" s="126"/>
      <c r="CH324" s="126"/>
      <c r="CI324" s="126"/>
      <c r="CJ324" s="126"/>
      <c r="CK324" s="126"/>
      <c r="CL324" s="126"/>
      <c r="CM324" s="126"/>
      <c r="CN324" s="126"/>
      <c r="CO324" s="126"/>
      <c r="CP324" s="126"/>
      <c r="CQ324" s="126"/>
      <c r="CR324" s="126"/>
      <c r="CS324" s="126"/>
      <c r="CT324" s="126"/>
      <c r="CU324" s="126"/>
      <c r="CV324" s="126"/>
      <c r="CW324" s="126"/>
      <c r="CX324" s="126"/>
      <c r="CY324" s="126"/>
      <c r="CZ324" s="126"/>
    </row>
    <row r="325" spans="1:104" x14ac:dyDescent="0.3">
      <c r="A325" s="410">
        <v>977</v>
      </c>
      <c r="B325" s="126"/>
      <c r="C325" s="126"/>
      <c r="D325" s="126">
        <f t="shared" si="9"/>
        <v>0</v>
      </c>
      <c r="E325" s="126">
        <f t="shared" si="8"/>
        <v>0</v>
      </c>
      <c r="F325" s="126">
        <f t="shared" si="8"/>
        <v>0</v>
      </c>
      <c r="G325" s="126">
        <f t="shared" si="8"/>
        <v>0</v>
      </c>
      <c r="H325" s="126">
        <f t="shared" si="8"/>
        <v>0</v>
      </c>
      <c r="I325" s="126">
        <f t="shared" si="8"/>
        <v>0</v>
      </c>
      <c r="J325" s="126">
        <f t="shared" si="8"/>
        <v>0</v>
      </c>
      <c r="K325" s="126">
        <f t="shared" si="8"/>
        <v>0</v>
      </c>
      <c r="L325" s="126">
        <f t="shared" si="8"/>
        <v>0</v>
      </c>
      <c r="M325" s="126">
        <f t="shared" si="8"/>
        <v>0</v>
      </c>
      <c r="N325" s="126">
        <f t="shared" si="8"/>
        <v>0</v>
      </c>
      <c r="O325" s="126">
        <f t="shared" si="8"/>
        <v>0</v>
      </c>
      <c r="P325" s="126">
        <f t="shared" si="8"/>
        <v>0</v>
      </c>
      <c r="Q325" s="126">
        <f t="shared" si="8"/>
        <v>0</v>
      </c>
      <c r="R325" s="126">
        <f t="shared" si="8"/>
        <v>0</v>
      </c>
      <c r="S325" s="126"/>
      <c r="T325" s="126"/>
      <c r="U325" s="126"/>
      <c r="V325" s="126"/>
      <c r="W325" s="126"/>
      <c r="X325" s="126"/>
      <c r="Y325" s="126"/>
      <c r="Z325" s="126"/>
      <c r="AA325" s="126"/>
      <c r="AB325" s="126"/>
      <c r="AC325" s="126"/>
      <c r="AD325" s="126"/>
      <c r="AE325" s="126"/>
      <c r="AF325" s="126"/>
      <c r="AG325" s="126"/>
      <c r="AH325" s="126"/>
      <c r="AI325" s="126"/>
      <c r="AJ325" s="126"/>
      <c r="AK325" s="126"/>
      <c r="AL325" s="126"/>
      <c r="AM325" s="126"/>
      <c r="AN325" s="126"/>
      <c r="AO325" s="126"/>
      <c r="AP325" s="126"/>
      <c r="AQ325" s="126"/>
      <c r="AR325" s="126"/>
      <c r="AS325" s="126"/>
      <c r="AT325" s="126"/>
      <c r="AU325" s="126"/>
      <c r="AV325" s="126"/>
      <c r="AW325" s="126"/>
      <c r="AX325" s="126"/>
      <c r="AY325" s="126"/>
      <c r="AZ325" s="126"/>
      <c r="BA325" s="126"/>
      <c r="BB325" s="126"/>
      <c r="BC325" s="126"/>
      <c r="BD325" s="126"/>
      <c r="BE325" s="126"/>
      <c r="BF325" s="126"/>
      <c r="BG325" s="126"/>
      <c r="BH325" s="126"/>
      <c r="BI325" s="126"/>
      <c r="BJ325" s="126"/>
      <c r="BK325" s="126"/>
      <c r="BL325" s="126"/>
      <c r="BM325" s="126"/>
      <c r="BN325" s="126"/>
      <c r="BO325" s="126"/>
      <c r="BP325" s="126"/>
      <c r="BQ325" s="126"/>
      <c r="BR325" s="126"/>
      <c r="BS325" s="126"/>
      <c r="BT325" s="126"/>
      <c r="BU325" s="126"/>
      <c r="BV325" s="126"/>
      <c r="BW325" s="126"/>
      <c r="BX325" s="126"/>
      <c r="BY325" s="126"/>
      <c r="BZ325" s="126"/>
      <c r="CA325" s="126"/>
      <c r="CB325" s="126"/>
      <c r="CC325" s="126"/>
      <c r="CD325" s="126"/>
      <c r="CE325" s="126"/>
      <c r="CF325" s="126"/>
      <c r="CG325" s="126"/>
      <c r="CH325" s="126"/>
      <c r="CI325" s="126"/>
      <c r="CJ325" s="126"/>
      <c r="CK325" s="126"/>
      <c r="CL325" s="126"/>
      <c r="CM325" s="126"/>
      <c r="CN325" s="126"/>
      <c r="CO325" s="126"/>
      <c r="CP325" s="126"/>
      <c r="CQ325" s="126"/>
      <c r="CR325" s="126"/>
      <c r="CS325" s="126"/>
      <c r="CT325" s="126"/>
      <c r="CU325" s="126"/>
      <c r="CV325" s="126"/>
      <c r="CW325" s="126"/>
      <c r="CX325" s="126"/>
      <c r="CY325" s="126"/>
      <c r="CZ325" s="126"/>
    </row>
    <row r="326" spans="1:104" x14ac:dyDescent="0.3">
      <c r="A326" s="410">
        <v>978</v>
      </c>
      <c r="B326" s="126"/>
      <c r="C326" s="126"/>
      <c r="D326" s="126">
        <f t="shared" si="9"/>
        <v>2</v>
      </c>
      <c r="E326" s="126">
        <f t="shared" si="9"/>
        <v>2</v>
      </c>
      <c r="F326" s="126">
        <f t="shared" si="9"/>
        <v>2</v>
      </c>
      <c r="G326" s="126">
        <f t="shared" si="9"/>
        <v>2</v>
      </c>
      <c r="H326" s="126">
        <f t="shared" si="9"/>
        <v>2</v>
      </c>
      <c r="I326" s="126">
        <f t="shared" si="9"/>
        <v>2</v>
      </c>
      <c r="J326" s="126">
        <f t="shared" si="9"/>
        <v>2</v>
      </c>
      <c r="K326" s="126">
        <f t="shared" si="9"/>
        <v>2</v>
      </c>
      <c r="L326" s="126">
        <f t="shared" si="9"/>
        <v>2</v>
      </c>
      <c r="M326" s="126">
        <f t="shared" si="9"/>
        <v>2</v>
      </c>
      <c r="N326" s="126">
        <f t="shared" si="9"/>
        <v>2</v>
      </c>
      <c r="O326" s="126">
        <f t="shared" si="9"/>
        <v>1</v>
      </c>
      <c r="P326" s="126">
        <f t="shared" si="9"/>
        <v>2</v>
      </c>
      <c r="Q326" s="126">
        <f t="shared" si="9"/>
        <v>2</v>
      </c>
      <c r="R326" s="126">
        <f t="shared" si="9"/>
        <v>1</v>
      </c>
      <c r="S326" s="126"/>
      <c r="T326" s="126"/>
      <c r="U326" s="126"/>
      <c r="V326" s="126"/>
      <c r="W326" s="126"/>
      <c r="X326" s="126"/>
      <c r="Y326" s="126"/>
      <c r="Z326" s="126"/>
      <c r="AA326" s="126"/>
      <c r="AB326" s="126"/>
      <c r="AC326" s="126"/>
      <c r="AD326" s="126"/>
      <c r="AE326" s="126"/>
      <c r="AF326" s="126"/>
      <c r="AG326" s="126"/>
      <c r="AH326" s="126"/>
      <c r="AI326" s="126"/>
      <c r="AJ326" s="126"/>
      <c r="AK326" s="126"/>
      <c r="AL326" s="126"/>
      <c r="AM326" s="126"/>
      <c r="AN326" s="126"/>
      <c r="AO326" s="126"/>
      <c r="AP326" s="126"/>
      <c r="AQ326" s="126"/>
      <c r="AR326" s="126"/>
      <c r="AS326" s="126"/>
      <c r="AT326" s="126"/>
      <c r="AU326" s="126"/>
      <c r="AV326" s="126"/>
      <c r="AW326" s="126"/>
      <c r="AX326" s="126"/>
      <c r="AY326" s="126"/>
      <c r="AZ326" s="126"/>
      <c r="BA326" s="126"/>
      <c r="BB326" s="126"/>
      <c r="BC326" s="126"/>
      <c r="BD326" s="126"/>
      <c r="BE326" s="126"/>
      <c r="BF326" s="126"/>
      <c r="BG326" s="126"/>
      <c r="BH326" s="126"/>
      <c r="BI326" s="126"/>
      <c r="BJ326" s="126"/>
      <c r="BK326" s="126"/>
      <c r="BL326" s="126"/>
      <c r="BM326" s="126"/>
      <c r="BN326" s="126"/>
      <c r="BO326" s="126"/>
      <c r="BP326" s="126"/>
      <c r="BQ326" s="126"/>
      <c r="BR326" s="126"/>
      <c r="BS326" s="126"/>
      <c r="BT326" s="126"/>
      <c r="BU326" s="126"/>
      <c r="BV326" s="126"/>
      <c r="BW326" s="126"/>
      <c r="BX326" s="126"/>
      <c r="BY326" s="126"/>
      <c r="BZ326" s="126"/>
      <c r="CA326" s="126"/>
      <c r="CB326" s="126"/>
      <c r="CC326" s="126"/>
      <c r="CD326" s="126"/>
      <c r="CE326" s="126"/>
      <c r="CF326" s="126"/>
      <c r="CG326" s="126"/>
      <c r="CH326" s="126"/>
      <c r="CI326" s="126"/>
      <c r="CJ326" s="126"/>
      <c r="CK326" s="126"/>
      <c r="CL326" s="126"/>
      <c r="CM326" s="126"/>
      <c r="CN326" s="126"/>
      <c r="CO326" s="126"/>
      <c r="CP326" s="126"/>
      <c r="CQ326" s="126"/>
      <c r="CR326" s="126"/>
      <c r="CS326" s="126"/>
      <c r="CT326" s="126"/>
      <c r="CU326" s="126"/>
      <c r="CV326" s="126"/>
      <c r="CW326" s="126"/>
      <c r="CX326" s="126"/>
      <c r="CY326" s="126"/>
      <c r="CZ326" s="126"/>
    </row>
    <row r="327" spans="1:104" x14ac:dyDescent="0.3">
      <c r="A327" s="410">
        <v>979</v>
      </c>
      <c r="B327" s="126"/>
      <c r="C327" s="126"/>
      <c r="D327" s="126">
        <f t="shared" si="9"/>
        <v>2</v>
      </c>
      <c r="E327" s="126">
        <f t="shared" si="9"/>
        <v>1</v>
      </c>
      <c r="F327" s="126">
        <f t="shared" si="9"/>
        <v>1</v>
      </c>
      <c r="G327" s="126">
        <f t="shared" si="9"/>
        <v>1</v>
      </c>
      <c r="H327" s="126">
        <f t="shared" si="9"/>
        <v>2</v>
      </c>
      <c r="I327" s="126">
        <f t="shared" si="9"/>
        <v>1</v>
      </c>
      <c r="J327" s="126">
        <f t="shared" si="9"/>
        <v>2</v>
      </c>
      <c r="K327" s="126">
        <f t="shared" si="9"/>
        <v>1</v>
      </c>
      <c r="L327" s="126">
        <f t="shared" si="9"/>
        <v>1</v>
      </c>
      <c r="M327" s="126">
        <f t="shared" si="9"/>
        <v>1</v>
      </c>
      <c r="N327" s="126">
        <f t="shared" si="9"/>
        <v>1</v>
      </c>
      <c r="O327" s="126">
        <f t="shared" si="9"/>
        <v>2</v>
      </c>
      <c r="P327" s="126">
        <f t="shared" si="9"/>
        <v>1</v>
      </c>
      <c r="Q327" s="126">
        <f t="shared" si="9"/>
        <v>2</v>
      </c>
      <c r="R327" s="126">
        <f t="shared" si="9"/>
        <v>1</v>
      </c>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126"/>
      <c r="BC327" s="126"/>
      <c r="BD327" s="126"/>
      <c r="BE327" s="126"/>
      <c r="BF327" s="126"/>
      <c r="BG327" s="126"/>
      <c r="BH327" s="126"/>
      <c r="BI327" s="126"/>
      <c r="BJ327" s="126"/>
      <c r="BK327" s="126"/>
      <c r="BL327" s="126"/>
      <c r="BM327" s="126"/>
      <c r="BN327" s="126"/>
      <c r="BO327" s="126"/>
      <c r="BP327" s="126"/>
      <c r="BQ327" s="126"/>
      <c r="BR327" s="126"/>
      <c r="BS327" s="126"/>
      <c r="BT327" s="126"/>
      <c r="BU327" s="126"/>
      <c r="BV327" s="126"/>
      <c r="BW327" s="126"/>
      <c r="BX327" s="126"/>
      <c r="BY327" s="126"/>
      <c r="BZ327" s="126"/>
      <c r="CA327" s="126"/>
      <c r="CB327" s="126"/>
      <c r="CC327" s="126"/>
      <c r="CD327" s="126"/>
      <c r="CE327" s="126"/>
      <c r="CF327" s="126"/>
      <c r="CG327" s="126"/>
      <c r="CH327" s="126"/>
      <c r="CI327" s="126"/>
      <c r="CJ327" s="126"/>
      <c r="CK327" s="126"/>
      <c r="CL327" s="126"/>
      <c r="CM327" s="126"/>
      <c r="CN327" s="126"/>
      <c r="CO327" s="126"/>
      <c r="CP327" s="126"/>
      <c r="CQ327" s="126"/>
      <c r="CR327" s="126"/>
      <c r="CS327" s="126"/>
      <c r="CT327" s="126"/>
      <c r="CU327" s="126"/>
      <c r="CV327" s="126"/>
      <c r="CW327" s="126"/>
      <c r="CX327" s="126"/>
      <c r="CY327" s="126"/>
      <c r="CZ327" s="126"/>
    </row>
    <row r="328" spans="1:104" x14ac:dyDescent="0.3">
      <c r="A328" s="103">
        <v>995</v>
      </c>
      <c r="B328" s="126"/>
      <c r="C328" s="126"/>
      <c r="D328" s="126">
        <f>D285</f>
        <v>0</v>
      </c>
      <c r="E328" s="126">
        <f t="shared" ref="E328:R331" si="10">E285</f>
        <v>0</v>
      </c>
      <c r="F328" s="126">
        <f t="shared" si="10"/>
        <v>0</v>
      </c>
      <c r="G328" s="126">
        <f t="shared" si="10"/>
        <v>0</v>
      </c>
      <c r="H328" s="126">
        <f t="shared" si="10"/>
        <v>0</v>
      </c>
      <c r="I328" s="126">
        <f t="shared" si="10"/>
        <v>0</v>
      </c>
      <c r="J328" s="126">
        <f t="shared" si="10"/>
        <v>0</v>
      </c>
      <c r="K328" s="126">
        <f t="shared" si="10"/>
        <v>0</v>
      </c>
      <c r="L328" s="126">
        <f t="shared" si="10"/>
        <v>0</v>
      </c>
      <c r="M328" s="126">
        <f t="shared" si="10"/>
        <v>0</v>
      </c>
      <c r="N328" s="126">
        <f t="shared" si="10"/>
        <v>0</v>
      </c>
      <c r="O328" s="126">
        <f t="shared" si="10"/>
        <v>0</v>
      </c>
      <c r="P328" s="126">
        <f t="shared" si="10"/>
        <v>0</v>
      </c>
      <c r="Q328" s="126">
        <f t="shared" si="10"/>
        <v>0</v>
      </c>
      <c r="R328" s="126">
        <f t="shared" si="10"/>
        <v>0</v>
      </c>
      <c r="S328" s="126"/>
      <c r="T328" s="126"/>
      <c r="U328" s="126"/>
      <c r="V328" s="126"/>
      <c r="W328" s="126"/>
      <c r="X328" s="126"/>
      <c r="Y328" s="126"/>
      <c r="Z328" s="126"/>
      <c r="AA328" s="126"/>
      <c r="AB328" s="126"/>
      <c r="AC328" s="126"/>
      <c r="AD328" s="126"/>
      <c r="AE328" s="126"/>
      <c r="AF328" s="126"/>
      <c r="AG328" s="126"/>
      <c r="AH328" s="126"/>
      <c r="AI328" s="126"/>
      <c r="AJ328" s="126"/>
      <c r="AK328" s="126"/>
      <c r="AL328" s="126"/>
      <c r="AM328" s="126"/>
      <c r="AN328" s="126"/>
      <c r="AO328" s="126"/>
      <c r="AP328" s="126"/>
      <c r="AQ328" s="126"/>
      <c r="AR328" s="126"/>
      <c r="AS328" s="126"/>
      <c r="AT328" s="126"/>
      <c r="AU328" s="126"/>
      <c r="AV328" s="126"/>
      <c r="AW328" s="126"/>
      <c r="AX328" s="126"/>
      <c r="AY328" s="126"/>
      <c r="AZ328" s="126"/>
      <c r="BA328" s="126"/>
      <c r="BB328" s="126"/>
      <c r="BC328" s="126"/>
      <c r="BD328" s="126"/>
      <c r="BE328" s="126"/>
      <c r="BF328" s="126"/>
      <c r="BG328" s="126"/>
      <c r="BH328" s="126"/>
      <c r="BI328" s="126"/>
      <c r="BJ328" s="126"/>
      <c r="BK328" s="126"/>
      <c r="BL328" s="126"/>
      <c r="BM328" s="126"/>
      <c r="BN328" s="126"/>
      <c r="BO328" s="126"/>
      <c r="BP328" s="126"/>
      <c r="BQ328" s="126"/>
      <c r="BR328" s="126"/>
      <c r="BS328" s="126"/>
      <c r="BT328" s="126"/>
      <c r="BU328" s="126"/>
      <c r="BV328" s="126"/>
      <c r="BW328" s="126"/>
      <c r="BX328" s="126"/>
      <c r="BY328" s="126"/>
      <c r="BZ328" s="126"/>
      <c r="CA328" s="126"/>
      <c r="CB328" s="126"/>
      <c r="CC328" s="126"/>
      <c r="CD328" s="126"/>
      <c r="CE328" s="126"/>
      <c r="CF328" s="126"/>
      <c r="CG328" s="126"/>
      <c r="CH328" s="126"/>
      <c r="CI328" s="126"/>
      <c r="CJ328" s="126"/>
      <c r="CK328" s="126"/>
      <c r="CL328" s="126"/>
      <c r="CM328" s="126"/>
      <c r="CN328" s="126"/>
      <c r="CO328" s="126"/>
      <c r="CP328" s="126"/>
      <c r="CQ328" s="126"/>
      <c r="CR328" s="126"/>
      <c r="CS328" s="126"/>
      <c r="CT328" s="126"/>
      <c r="CU328" s="126"/>
      <c r="CV328" s="126"/>
      <c r="CW328" s="126"/>
      <c r="CX328" s="126"/>
      <c r="CY328" s="126"/>
      <c r="CZ328" s="126"/>
    </row>
    <row r="329" spans="1:104" x14ac:dyDescent="0.3">
      <c r="A329" s="103">
        <v>996</v>
      </c>
      <c r="B329" s="126"/>
      <c r="C329" s="126"/>
      <c r="D329" s="126">
        <f t="shared" ref="D329:R331" si="11">D286</f>
        <v>0</v>
      </c>
      <c r="E329" s="126">
        <f t="shared" si="11"/>
        <v>0</v>
      </c>
      <c r="F329" s="126">
        <f t="shared" si="11"/>
        <v>0</v>
      </c>
      <c r="G329" s="126">
        <f t="shared" si="11"/>
        <v>0</v>
      </c>
      <c r="H329" s="126">
        <f t="shared" si="11"/>
        <v>0</v>
      </c>
      <c r="I329" s="126">
        <f t="shared" si="11"/>
        <v>0</v>
      </c>
      <c r="J329" s="126">
        <f t="shared" si="11"/>
        <v>0</v>
      </c>
      <c r="K329" s="126">
        <f t="shared" si="11"/>
        <v>0</v>
      </c>
      <c r="L329" s="126">
        <f t="shared" si="11"/>
        <v>0</v>
      </c>
      <c r="M329" s="126">
        <f t="shared" si="11"/>
        <v>0</v>
      </c>
      <c r="N329" s="126">
        <f t="shared" si="11"/>
        <v>0</v>
      </c>
      <c r="O329" s="126">
        <f t="shared" si="11"/>
        <v>0</v>
      </c>
      <c r="P329" s="126">
        <f t="shared" si="11"/>
        <v>0</v>
      </c>
      <c r="Q329" s="126">
        <f t="shared" si="11"/>
        <v>0</v>
      </c>
      <c r="R329" s="126">
        <f t="shared" si="11"/>
        <v>0</v>
      </c>
      <c r="S329" s="126"/>
      <c r="T329" s="126"/>
      <c r="U329" s="126"/>
      <c r="V329" s="126"/>
      <c r="W329" s="126"/>
      <c r="X329" s="126"/>
      <c r="Y329" s="126"/>
      <c r="Z329" s="126"/>
      <c r="AA329" s="126"/>
      <c r="AB329" s="126"/>
      <c r="AC329" s="126"/>
      <c r="AD329" s="126"/>
      <c r="AE329" s="126"/>
      <c r="AF329" s="126"/>
      <c r="AG329" s="126"/>
      <c r="AH329" s="126"/>
      <c r="AI329" s="126"/>
      <c r="AJ329" s="126"/>
      <c r="AK329" s="126"/>
      <c r="AL329" s="126"/>
      <c r="AM329" s="126"/>
      <c r="AN329" s="126"/>
      <c r="AO329" s="126"/>
      <c r="AP329" s="126"/>
      <c r="AQ329" s="126"/>
      <c r="AR329" s="126"/>
      <c r="AS329" s="126"/>
      <c r="AT329" s="126"/>
      <c r="AU329" s="126"/>
      <c r="AV329" s="126"/>
      <c r="AW329" s="126"/>
      <c r="AX329" s="126"/>
      <c r="AY329" s="126"/>
      <c r="AZ329" s="126"/>
      <c r="BA329" s="126"/>
      <c r="BB329" s="126"/>
      <c r="BC329" s="126"/>
      <c r="BD329" s="126"/>
      <c r="BE329" s="126"/>
      <c r="BF329" s="126"/>
      <c r="BG329" s="126"/>
      <c r="BH329" s="126"/>
      <c r="BI329" s="126"/>
      <c r="BJ329" s="126"/>
      <c r="BK329" s="126"/>
      <c r="BL329" s="126"/>
      <c r="BM329" s="126"/>
      <c r="BN329" s="126"/>
      <c r="BO329" s="126"/>
      <c r="BP329" s="126"/>
      <c r="BQ329" s="126"/>
      <c r="BR329" s="126"/>
      <c r="BS329" s="126"/>
      <c r="BT329" s="126"/>
      <c r="BU329" s="126"/>
      <c r="BV329" s="126"/>
      <c r="BW329" s="126"/>
      <c r="BX329" s="126"/>
      <c r="BY329" s="126"/>
      <c r="BZ329" s="126"/>
      <c r="CA329" s="126"/>
      <c r="CB329" s="126"/>
      <c r="CC329" s="126"/>
      <c r="CD329" s="126"/>
      <c r="CE329" s="126"/>
      <c r="CF329" s="126"/>
      <c r="CG329" s="126"/>
      <c r="CH329" s="126"/>
      <c r="CI329" s="126"/>
      <c r="CJ329" s="126"/>
      <c r="CK329" s="126"/>
      <c r="CL329" s="126"/>
      <c r="CM329" s="126"/>
      <c r="CN329" s="126"/>
      <c r="CO329" s="126"/>
      <c r="CP329" s="126"/>
      <c r="CQ329" s="126"/>
      <c r="CR329" s="126"/>
      <c r="CS329" s="126"/>
      <c r="CT329" s="126"/>
      <c r="CU329" s="126"/>
      <c r="CV329" s="126"/>
      <c r="CW329" s="126"/>
      <c r="CX329" s="126"/>
      <c r="CY329" s="126"/>
      <c r="CZ329" s="126"/>
    </row>
    <row r="330" spans="1:104" x14ac:dyDescent="0.3">
      <c r="A330" s="103">
        <v>998</v>
      </c>
      <c r="B330" s="126"/>
      <c r="C330" s="126"/>
      <c r="D330" s="126">
        <f t="shared" si="11"/>
        <v>57</v>
      </c>
      <c r="E330" s="126">
        <f t="shared" si="11"/>
        <v>57</v>
      </c>
      <c r="F330" s="126">
        <f t="shared" si="11"/>
        <v>57</v>
      </c>
      <c r="G330" s="126">
        <f t="shared" si="11"/>
        <v>57</v>
      </c>
      <c r="H330" s="126">
        <f t="shared" si="11"/>
        <v>57</v>
      </c>
      <c r="I330" s="126">
        <f t="shared" si="11"/>
        <v>57</v>
      </c>
      <c r="J330" s="126">
        <f t="shared" si="11"/>
        <v>57</v>
      </c>
      <c r="K330" s="126">
        <f t="shared" si="11"/>
        <v>57</v>
      </c>
      <c r="L330" s="126">
        <f t="shared" si="11"/>
        <v>57</v>
      </c>
      <c r="M330" s="126">
        <f t="shared" si="11"/>
        <v>57</v>
      </c>
      <c r="N330" s="126">
        <f t="shared" si="11"/>
        <v>57</v>
      </c>
      <c r="O330" s="126">
        <f t="shared" si="11"/>
        <v>57</v>
      </c>
      <c r="P330" s="126">
        <f t="shared" si="11"/>
        <v>57</v>
      </c>
      <c r="Q330" s="126">
        <f t="shared" si="11"/>
        <v>57</v>
      </c>
      <c r="R330" s="126">
        <f t="shared" si="11"/>
        <v>57</v>
      </c>
      <c r="S330" s="126"/>
      <c r="T330" s="126"/>
      <c r="U330" s="126"/>
      <c r="V330" s="126"/>
      <c r="W330" s="126"/>
      <c r="X330" s="126"/>
      <c r="Y330" s="126"/>
      <c r="Z330" s="126"/>
      <c r="AA330" s="126"/>
      <c r="AB330" s="126"/>
      <c r="AC330" s="126"/>
      <c r="AD330" s="126"/>
      <c r="AE330" s="126"/>
      <c r="AF330" s="126"/>
      <c r="AG330" s="126"/>
      <c r="AH330" s="126"/>
      <c r="AI330" s="126"/>
      <c r="AJ330" s="126"/>
      <c r="AK330" s="126"/>
      <c r="AL330" s="126"/>
      <c r="AM330" s="126"/>
      <c r="AN330" s="126"/>
      <c r="AO330" s="126"/>
      <c r="AP330" s="126"/>
      <c r="AQ330" s="126"/>
      <c r="AR330" s="126"/>
      <c r="AS330" s="126"/>
      <c r="AT330" s="126"/>
      <c r="AU330" s="126"/>
      <c r="AV330" s="126"/>
      <c r="AW330" s="126"/>
      <c r="AX330" s="126"/>
      <c r="AY330" s="126"/>
      <c r="AZ330" s="126"/>
      <c r="BA330" s="126"/>
      <c r="BB330" s="126"/>
      <c r="BC330" s="126"/>
      <c r="BD330" s="126"/>
      <c r="BE330" s="126"/>
      <c r="BF330" s="126"/>
      <c r="BG330" s="126"/>
      <c r="BH330" s="126"/>
      <c r="BI330" s="126"/>
      <c r="BJ330" s="126"/>
      <c r="BK330" s="126"/>
      <c r="BL330" s="126"/>
      <c r="BM330" s="126"/>
      <c r="BN330" s="126"/>
      <c r="BO330" s="126"/>
      <c r="BP330" s="126"/>
      <c r="BQ330" s="126"/>
      <c r="BR330" s="126"/>
      <c r="BS330" s="126"/>
      <c r="BT330" s="126"/>
      <c r="BU330" s="126"/>
      <c r="BV330" s="126"/>
      <c r="BW330" s="126"/>
      <c r="BX330" s="126"/>
      <c r="BY330" s="126"/>
      <c r="BZ330" s="126"/>
      <c r="CA330" s="126"/>
      <c r="CB330" s="126"/>
      <c r="CC330" s="126"/>
      <c r="CD330" s="126"/>
      <c r="CE330" s="126"/>
      <c r="CF330" s="126"/>
      <c r="CG330" s="126"/>
      <c r="CH330" s="126"/>
      <c r="CI330" s="126"/>
      <c r="CJ330" s="126"/>
      <c r="CK330" s="126"/>
      <c r="CL330" s="126"/>
      <c r="CM330" s="126"/>
      <c r="CN330" s="126"/>
      <c r="CO330" s="126"/>
      <c r="CP330" s="126"/>
      <c r="CQ330" s="126"/>
      <c r="CR330" s="126"/>
      <c r="CS330" s="126"/>
      <c r="CT330" s="126"/>
      <c r="CU330" s="126"/>
      <c r="CV330" s="126"/>
      <c r="CW330" s="126"/>
      <c r="CX330" s="126"/>
      <c r="CY330" s="126"/>
      <c r="CZ330" s="126"/>
    </row>
    <row r="331" spans="1:104" x14ac:dyDescent="0.3">
      <c r="A331" s="103">
        <v>999</v>
      </c>
      <c r="B331" s="126"/>
      <c r="C331" s="126"/>
      <c r="D331" s="126">
        <f t="shared" si="11"/>
        <v>571300</v>
      </c>
      <c r="E331" s="126">
        <f t="shared" si="10"/>
        <v>571301</v>
      </c>
      <c r="F331" s="126">
        <f t="shared" si="10"/>
        <v>571302</v>
      </c>
      <c r="G331" s="126">
        <f t="shared" si="10"/>
        <v>571303</v>
      </c>
      <c r="H331" s="126">
        <f t="shared" si="10"/>
        <v>572177</v>
      </c>
      <c r="I331" s="126">
        <f t="shared" si="10"/>
        <v>571304</v>
      </c>
      <c r="J331" s="126">
        <f t="shared" si="10"/>
        <v>571305</v>
      </c>
      <c r="K331" s="126">
        <f t="shared" si="10"/>
        <v>571306</v>
      </c>
      <c r="L331" s="126">
        <f t="shared" si="10"/>
        <v>571307</v>
      </c>
      <c r="M331" s="126">
        <f t="shared" si="10"/>
        <v>571309</v>
      </c>
      <c r="N331" s="126">
        <f t="shared" si="10"/>
        <v>571310</v>
      </c>
      <c r="O331" s="126">
        <f t="shared" si="10"/>
        <v>571311</v>
      </c>
      <c r="P331" s="126">
        <f t="shared" si="10"/>
        <v>571313</v>
      </c>
      <c r="Q331" s="126">
        <f t="shared" si="10"/>
        <v>571315</v>
      </c>
      <c r="R331" s="126">
        <f t="shared" si="10"/>
        <v>571316</v>
      </c>
      <c r="S331" s="126"/>
      <c r="T331" s="126"/>
      <c r="U331" s="126"/>
      <c r="V331" s="126"/>
      <c r="W331" s="126"/>
      <c r="X331" s="126"/>
      <c r="Y331" s="126"/>
      <c r="Z331" s="126"/>
      <c r="AA331" s="126"/>
      <c r="AB331" s="126"/>
      <c r="AC331" s="126"/>
      <c r="AD331" s="126"/>
      <c r="AE331" s="126"/>
      <c r="AF331" s="126"/>
      <c r="AG331" s="126"/>
      <c r="AH331" s="126"/>
      <c r="AI331" s="126"/>
      <c r="AJ331" s="126"/>
      <c r="AK331" s="126"/>
      <c r="AL331" s="126"/>
      <c r="AM331" s="126"/>
      <c r="AN331" s="126"/>
      <c r="AO331" s="126"/>
      <c r="AP331" s="126"/>
      <c r="AQ331" s="126"/>
      <c r="AR331" s="126"/>
      <c r="AS331" s="126"/>
      <c r="AT331" s="126"/>
      <c r="AU331" s="126"/>
      <c r="AV331" s="126"/>
      <c r="AW331" s="126"/>
      <c r="AX331" s="126"/>
      <c r="AY331" s="126"/>
      <c r="AZ331" s="126"/>
      <c r="BA331" s="126"/>
      <c r="BB331" s="126"/>
      <c r="BC331" s="126"/>
      <c r="BD331" s="126"/>
      <c r="BE331" s="126"/>
      <c r="BF331" s="126"/>
      <c r="BG331" s="126"/>
      <c r="BH331" s="126"/>
      <c r="BI331" s="126"/>
      <c r="BJ331" s="126"/>
      <c r="BK331" s="126"/>
      <c r="BL331" s="126"/>
      <c r="BM331" s="126"/>
      <c r="BN331" s="126"/>
      <c r="BO331" s="126"/>
      <c r="BP331" s="126"/>
      <c r="BQ331" s="126"/>
      <c r="BR331" s="126"/>
      <c r="BS331" s="126"/>
      <c r="BT331" s="126"/>
      <c r="BU331" s="126"/>
      <c r="BV331" s="126"/>
      <c r="BW331" s="126"/>
      <c r="BX331" s="126"/>
      <c r="BY331" s="126"/>
      <c r="BZ331" s="126"/>
      <c r="CA331" s="126"/>
      <c r="CB331" s="126"/>
      <c r="CC331" s="126"/>
      <c r="CD331" s="126"/>
      <c r="CE331" s="126"/>
      <c r="CF331" s="126"/>
      <c r="CG331" s="126"/>
      <c r="CH331" s="126"/>
      <c r="CI331" s="126"/>
      <c r="CJ331" s="126"/>
      <c r="CK331" s="126"/>
      <c r="CL331" s="126"/>
      <c r="CM331" s="126"/>
      <c r="CN331" s="126"/>
      <c r="CO331" s="126"/>
      <c r="CP331" s="126"/>
      <c r="CQ331" s="126"/>
      <c r="CR331" s="126"/>
      <c r="CS331" s="126"/>
      <c r="CT331" s="126"/>
      <c r="CU331" s="126"/>
      <c r="CV331" s="126"/>
      <c r="CW331" s="126"/>
      <c r="CX331" s="126"/>
      <c r="CY331" s="126"/>
      <c r="CZ331" s="126"/>
    </row>
    <row r="332" spans="1:104" x14ac:dyDescent="0.3">
      <c r="A332" s="412">
        <v>554</v>
      </c>
      <c r="B332" s="126"/>
      <c r="C332" s="126"/>
      <c r="D332" s="409">
        <f>D169</f>
        <v>0</v>
      </c>
      <c r="E332" s="409">
        <f t="shared" ref="E332:R335" si="12">E169</f>
        <v>0</v>
      </c>
      <c r="F332" s="409">
        <f t="shared" si="12"/>
        <v>0</v>
      </c>
      <c r="G332" s="409">
        <f t="shared" si="12"/>
        <v>0</v>
      </c>
      <c r="H332" s="409">
        <f t="shared" si="12"/>
        <v>0</v>
      </c>
      <c r="I332" s="409">
        <f t="shared" si="12"/>
        <v>0</v>
      </c>
      <c r="J332" s="409">
        <f t="shared" si="12"/>
        <v>0</v>
      </c>
      <c r="K332" s="409">
        <f t="shared" si="12"/>
        <v>0</v>
      </c>
      <c r="L332" s="409">
        <f t="shared" si="12"/>
        <v>0</v>
      </c>
      <c r="M332" s="409">
        <f t="shared" si="12"/>
        <v>0</v>
      </c>
      <c r="N332" s="409">
        <f t="shared" si="12"/>
        <v>0</v>
      </c>
      <c r="O332" s="409">
        <f t="shared" si="12"/>
        <v>0</v>
      </c>
      <c r="P332" s="409">
        <f t="shared" si="12"/>
        <v>0</v>
      </c>
      <c r="Q332" s="409">
        <f t="shared" si="12"/>
        <v>0</v>
      </c>
      <c r="R332" s="409">
        <f t="shared" si="12"/>
        <v>9472</v>
      </c>
      <c r="S332" s="409"/>
      <c r="T332" s="409"/>
      <c r="U332" s="409"/>
      <c r="V332" s="409"/>
      <c r="W332" s="409"/>
      <c r="X332" s="409"/>
      <c r="Y332" s="409"/>
      <c r="Z332" s="409"/>
      <c r="AA332" s="409"/>
      <c r="AB332" s="409"/>
      <c r="AC332" s="409"/>
      <c r="AD332" s="409"/>
      <c r="AE332" s="409"/>
      <c r="AF332" s="409"/>
      <c r="AG332" s="409"/>
      <c r="AH332" s="409"/>
      <c r="AI332" s="409"/>
      <c r="AJ332" s="409"/>
      <c r="AK332" s="409"/>
      <c r="AL332" s="409"/>
      <c r="AM332" s="409"/>
      <c r="AN332" s="409"/>
      <c r="AO332" s="409"/>
      <c r="AP332" s="409"/>
      <c r="AQ332" s="409"/>
      <c r="AR332" s="409"/>
      <c r="AS332" s="409"/>
      <c r="AT332" s="409"/>
      <c r="AU332" s="409"/>
      <c r="AV332" s="409"/>
      <c r="AW332" s="409"/>
      <c r="AX332" s="409"/>
      <c r="AY332" s="409"/>
      <c r="AZ332" s="409"/>
      <c r="BA332" s="409"/>
      <c r="BB332" s="409"/>
      <c r="BC332" s="409"/>
      <c r="BD332" s="409"/>
      <c r="BE332" s="409"/>
      <c r="BF332" s="409"/>
      <c r="BG332" s="409"/>
      <c r="BH332" s="409"/>
      <c r="BI332" s="409"/>
      <c r="BJ332" s="409"/>
      <c r="BK332" s="409"/>
      <c r="BL332" s="409"/>
      <c r="BM332" s="409"/>
      <c r="BN332" s="409"/>
      <c r="BO332" s="409"/>
      <c r="BP332" s="409"/>
      <c r="BQ332" s="409"/>
      <c r="BR332" s="409"/>
      <c r="BS332" s="409"/>
      <c r="BT332" s="409"/>
      <c r="BU332" s="409"/>
      <c r="BV332" s="409"/>
      <c r="BW332" s="409"/>
      <c r="BX332" s="409"/>
      <c r="BY332" s="409"/>
      <c r="BZ332" s="409"/>
      <c r="CA332" s="409"/>
      <c r="CB332" s="409"/>
      <c r="CC332" s="409"/>
      <c r="CD332" s="409"/>
      <c r="CE332" s="409"/>
      <c r="CF332" s="409"/>
      <c r="CG332" s="409"/>
      <c r="CH332" s="409"/>
      <c r="CI332" s="409"/>
      <c r="CJ332" s="409"/>
      <c r="CK332" s="409"/>
      <c r="CL332" s="409"/>
      <c r="CM332" s="409"/>
      <c r="CN332" s="409"/>
      <c r="CO332" s="409"/>
      <c r="CP332" s="409"/>
      <c r="CQ332" s="409"/>
      <c r="CR332" s="409"/>
      <c r="CS332" s="409"/>
      <c r="CT332" s="409"/>
      <c r="CU332" s="409"/>
      <c r="CV332" s="409"/>
      <c r="CW332" s="409"/>
      <c r="CX332" s="409"/>
      <c r="CY332" s="409"/>
      <c r="CZ332" s="409"/>
    </row>
    <row r="333" spans="1:104" x14ac:dyDescent="0.3">
      <c r="A333" s="412">
        <v>555</v>
      </c>
      <c r="B333" s="126"/>
      <c r="C333" s="126"/>
      <c r="D333" s="409">
        <f t="shared" ref="D333:R335" si="13">D170</f>
        <v>0</v>
      </c>
      <c r="E333" s="409">
        <f t="shared" si="13"/>
        <v>0</v>
      </c>
      <c r="F333" s="409">
        <f t="shared" si="13"/>
        <v>0</v>
      </c>
      <c r="G333" s="409">
        <f t="shared" si="13"/>
        <v>0</v>
      </c>
      <c r="H333" s="409">
        <f t="shared" si="13"/>
        <v>0</v>
      </c>
      <c r="I333" s="409">
        <f t="shared" si="13"/>
        <v>0</v>
      </c>
      <c r="J333" s="409">
        <f t="shared" si="13"/>
        <v>0</v>
      </c>
      <c r="K333" s="409">
        <f t="shared" si="13"/>
        <v>0</v>
      </c>
      <c r="L333" s="409">
        <f t="shared" si="13"/>
        <v>0</v>
      </c>
      <c r="M333" s="409">
        <f t="shared" si="13"/>
        <v>0</v>
      </c>
      <c r="N333" s="409">
        <f t="shared" si="13"/>
        <v>0</v>
      </c>
      <c r="O333" s="409">
        <f t="shared" si="13"/>
        <v>0</v>
      </c>
      <c r="P333" s="409">
        <f t="shared" si="13"/>
        <v>0</v>
      </c>
      <c r="Q333" s="409">
        <f t="shared" si="13"/>
        <v>0</v>
      </c>
      <c r="R333" s="409">
        <f t="shared" si="13"/>
        <v>0</v>
      </c>
      <c r="S333" s="409"/>
      <c r="T333" s="409"/>
      <c r="U333" s="409"/>
      <c r="V333" s="409"/>
      <c r="W333" s="409"/>
      <c r="X333" s="409"/>
      <c r="Y333" s="409"/>
      <c r="Z333" s="409"/>
      <c r="AA333" s="409"/>
      <c r="AB333" s="409"/>
      <c r="AC333" s="409"/>
      <c r="AD333" s="409"/>
      <c r="AE333" s="409"/>
      <c r="AF333" s="409"/>
      <c r="AG333" s="409"/>
      <c r="AH333" s="409"/>
      <c r="AI333" s="409"/>
      <c r="AJ333" s="409"/>
      <c r="AK333" s="409"/>
      <c r="AL333" s="409"/>
      <c r="AM333" s="409"/>
      <c r="AN333" s="409"/>
      <c r="AO333" s="409"/>
      <c r="AP333" s="409"/>
      <c r="AQ333" s="409"/>
      <c r="AR333" s="409"/>
      <c r="AS333" s="409"/>
      <c r="AT333" s="409"/>
      <c r="AU333" s="409"/>
      <c r="AV333" s="409"/>
      <c r="AW333" s="409"/>
      <c r="AX333" s="409"/>
      <c r="AY333" s="409"/>
      <c r="AZ333" s="409"/>
      <c r="BA333" s="409"/>
      <c r="BB333" s="409"/>
      <c r="BC333" s="409"/>
      <c r="BD333" s="409"/>
      <c r="BE333" s="409"/>
      <c r="BF333" s="409"/>
      <c r="BG333" s="409"/>
      <c r="BH333" s="409"/>
      <c r="BI333" s="409"/>
      <c r="BJ333" s="409"/>
      <c r="BK333" s="409"/>
      <c r="BL333" s="409"/>
      <c r="BM333" s="409"/>
      <c r="BN333" s="409"/>
      <c r="BO333" s="409"/>
      <c r="BP333" s="409"/>
      <c r="BQ333" s="409"/>
      <c r="BR333" s="409"/>
      <c r="BS333" s="409"/>
      <c r="BT333" s="409"/>
      <c r="BU333" s="409"/>
      <c r="BV333" s="409"/>
      <c r="BW333" s="409"/>
      <c r="BX333" s="409"/>
      <c r="BY333" s="409"/>
      <c r="BZ333" s="409"/>
      <c r="CA333" s="409"/>
      <c r="CB333" s="409"/>
      <c r="CC333" s="409"/>
      <c r="CD333" s="409"/>
      <c r="CE333" s="409"/>
      <c r="CF333" s="409"/>
      <c r="CG333" s="409"/>
      <c r="CH333" s="409"/>
      <c r="CI333" s="409"/>
      <c r="CJ333" s="409"/>
      <c r="CK333" s="409"/>
      <c r="CL333" s="409"/>
      <c r="CM333" s="409"/>
      <c r="CN333" s="409"/>
      <c r="CO333" s="409"/>
      <c r="CP333" s="409"/>
      <c r="CQ333" s="409"/>
      <c r="CR333" s="409"/>
      <c r="CS333" s="409"/>
      <c r="CT333" s="409"/>
      <c r="CU333" s="409"/>
      <c r="CV333" s="409"/>
      <c r="CW333" s="409"/>
      <c r="CX333" s="409"/>
      <c r="CY333" s="409"/>
      <c r="CZ333" s="409"/>
    </row>
    <row r="334" spans="1:104" x14ac:dyDescent="0.3">
      <c r="A334" s="412">
        <v>556</v>
      </c>
      <c r="B334" s="126"/>
      <c r="C334" s="126"/>
      <c r="D334" s="409">
        <f t="shared" si="13"/>
        <v>0</v>
      </c>
      <c r="E334" s="409">
        <f t="shared" si="13"/>
        <v>0</v>
      </c>
      <c r="F334" s="409">
        <f t="shared" si="13"/>
        <v>0</v>
      </c>
      <c r="G334" s="409">
        <f t="shared" si="13"/>
        <v>0</v>
      </c>
      <c r="H334" s="409">
        <f t="shared" si="13"/>
        <v>0</v>
      </c>
      <c r="I334" s="409">
        <f t="shared" si="13"/>
        <v>0</v>
      </c>
      <c r="J334" s="409">
        <f t="shared" si="13"/>
        <v>0</v>
      </c>
      <c r="K334" s="409">
        <f t="shared" si="13"/>
        <v>0</v>
      </c>
      <c r="L334" s="409">
        <f t="shared" si="13"/>
        <v>0</v>
      </c>
      <c r="M334" s="409">
        <f t="shared" si="13"/>
        <v>0</v>
      </c>
      <c r="N334" s="409">
        <f t="shared" si="13"/>
        <v>0</v>
      </c>
      <c r="O334" s="409">
        <f t="shared" si="13"/>
        <v>0</v>
      </c>
      <c r="P334" s="409">
        <f t="shared" si="13"/>
        <v>0</v>
      </c>
      <c r="Q334" s="409">
        <f t="shared" si="13"/>
        <v>0</v>
      </c>
      <c r="R334" s="409">
        <f t="shared" si="13"/>
        <v>530226</v>
      </c>
      <c r="S334" s="409"/>
      <c r="T334" s="409"/>
      <c r="U334" s="409"/>
      <c r="V334" s="409"/>
      <c r="W334" s="409"/>
      <c r="X334" s="409"/>
      <c r="Y334" s="409"/>
      <c r="Z334" s="409"/>
      <c r="AA334" s="409"/>
      <c r="AB334" s="409"/>
      <c r="AC334" s="409"/>
      <c r="AD334" s="409"/>
      <c r="AE334" s="409"/>
      <c r="AF334" s="409"/>
      <c r="AG334" s="409"/>
      <c r="AH334" s="409"/>
      <c r="AI334" s="409"/>
      <c r="AJ334" s="409"/>
      <c r="AK334" s="409"/>
      <c r="AL334" s="409"/>
      <c r="AM334" s="409"/>
      <c r="AN334" s="409"/>
      <c r="AO334" s="409"/>
      <c r="AP334" s="409"/>
      <c r="AQ334" s="409"/>
      <c r="AR334" s="409"/>
      <c r="AS334" s="409"/>
      <c r="AT334" s="409"/>
      <c r="AU334" s="409"/>
      <c r="AV334" s="409"/>
      <c r="AW334" s="409"/>
      <c r="AX334" s="409"/>
      <c r="AY334" s="409"/>
      <c r="AZ334" s="409"/>
      <c r="BA334" s="409"/>
      <c r="BB334" s="409"/>
      <c r="BC334" s="409"/>
      <c r="BD334" s="409"/>
      <c r="BE334" s="409"/>
      <c r="BF334" s="409"/>
      <c r="BG334" s="409"/>
      <c r="BH334" s="409"/>
      <c r="BI334" s="409"/>
      <c r="BJ334" s="409"/>
      <c r="BK334" s="409"/>
      <c r="BL334" s="409"/>
      <c r="BM334" s="409"/>
      <c r="BN334" s="409"/>
      <c r="BO334" s="409"/>
      <c r="BP334" s="409"/>
      <c r="BQ334" s="409"/>
      <c r="BR334" s="409"/>
      <c r="BS334" s="409"/>
      <c r="BT334" s="409"/>
      <c r="BU334" s="409"/>
      <c r="BV334" s="409"/>
      <c r="BW334" s="409"/>
      <c r="BX334" s="409"/>
      <c r="BY334" s="409"/>
      <c r="BZ334" s="409"/>
      <c r="CA334" s="409"/>
      <c r="CB334" s="409"/>
      <c r="CC334" s="409"/>
      <c r="CD334" s="409"/>
      <c r="CE334" s="409"/>
      <c r="CF334" s="409"/>
      <c r="CG334" s="409"/>
      <c r="CH334" s="409"/>
      <c r="CI334" s="409"/>
      <c r="CJ334" s="409"/>
      <c r="CK334" s="409"/>
      <c r="CL334" s="409"/>
      <c r="CM334" s="409"/>
      <c r="CN334" s="409"/>
      <c r="CO334" s="409"/>
      <c r="CP334" s="409"/>
      <c r="CQ334" s="409"/>
      <c r="CR334" s="409"/>
      <c r="CS334" s="409"/>
      <c r="CT334" s="409"/>
      <c r="CU334" s="409"/>
      <c r="CV334" s="409"/>
      <c r="CW334" s="409"/>
      <c r="CX334" s="409"/>
      <c r="CY334" s="409"/>
      <c r="CZ334" s="409"/>
    </row>
    <row r="335" spans="1:104" x14ac:dyDescent="0.3">
      <c r="A335" s="412">
        <v>557</v>
      </c>
      <c r="B335" s="126"/>
      <c r="C335" s="126"/>
      <c r="D335" s="409">
        <f t="shared" si="13"/>
        <v>0</v>
      </c>
      <c r="E335" s="409">
        <f t="shared" si="12"/>
        <v>0</v>
      </c>
      <c r="F335" s="409">
        <f t="shared" si="12"/>
        <v>0</v>
      </c>
      <c r="G335" s="409">
        <f t="shared" si="12"/>
        <v>0</v>
      </c>
      <c r="H335" s="409">
        <f t="shared" si="12"/>
        <v>0</v>
      </c>
      <c r="I335" s="409">
        <f t="shared" si="12"/>
        <v>0</v>
      </c>
      <c r="J335" s="409">
        <f t="shared" si="12"/>
        <v>0</v>
      </c>
      <c r="K335" s="409">
        <f t="shared" si="12"/>
        <v>0</v>
      </c>
      <c r="L335" s="409">
        <f t="shared" si="12"/>
        <v>0</v>
      </c>
      <c r="M335" s="409">
        <f t="shared" si="12"/>
        <v>0</v>
      </c>
      <c r="N335" s="409">
        <f t="shared" si="12"/>
        <v>0</v>
      </c>
      <c r="O335" s="409">
        <f t="shared" si="12"/>
        <v>0</v>
      </c>
      <c r="P335" s="409">
        <f t="shared" si="12"/>
        <v>0</v>
      </c>
      <c r="Q335" s="409">
        <f t="shared" si="12"/>
        <v>0</v>
      </c>
      <c r="R335" s="409">
        <f t="shared" si="12"/>
        <v>525226</v>
      </c>
      <c r="S335" s="409"/>
      <c r="T335" s="409"/>
      <c r="U335" s="409"/>
      <c r="V335" s="409"/>
      <c r="W335" s="409"/>
      <c r="X335" s="409"/>
      <c r="Y335" s="409"/>
      <c r="Z335" s="409"/>
      <c r="AA335" s="409"/>
      <c r="AB335" s="409"/>
      <c r="AC335" s="409"/>
      <c r="AD335" s="409"/>
      <c r="AE335" s="409"/>
      <c r="AF335" s="409"/>
      <c r="AG335" s="409"/>
      <c r="AH335" s="409"/>
      <c r="AI335" s="409"/>
      <c r="AJ335" s="409"/>
      <c r="AK335" s="409"/>
      <c r="AL335" s="409"/>
      <c r="AM335" s="409"/>
      <c r="AN335" s="409"/>
      <c r="AO335" s="409"/>
      <c r="AP335" s="409"/>
      <c r="AQ335" s="409"/>
      <c r="AR335" s="409"/>
      <c r="AS335" s="409"/>
      <c r="AT335" s="409"/>
      <c r="AU335" s="409"/>
      <c r="AV335" s="409"/>
      <c r="AW335" s="409"/>
      <c r="AX335" s="409"/>
      <c r="AY335" s="409"/>
      <c r="AZ335" s="409"/>
      <c r="BA335" s="409"/>
      <c r="BB335" s="409"/>
      <c r="BC335" s="409"/>
      <c r="BD335" s="409"/>
      <c r="BE335" s="409"/>
      <c r="BF335" s="409"/>
      <c r="BG335" s="409"/>
      <c r="BH335" s="409"/>
      <c r="BI335" s="409"/>
      <c r="BJ335" s="409"/>
      <c r="BK335" s="409"/>
      <c r="BL335" s="409"/>
      <c r="BM335" s="409"/>
      <c r="BN335" s="409"/>
      <c r="BO335" s="409"/>
      <c r="BP335" s="409"/>
      <c r="BQ335" s="409"/>
      <c r="BR335" s="409"/>
      <c r="BS335" s="409"/>
      <c r="BT335" s="409"/>
      <c r="BU335" s="409"/>
      <c r="BV335" s="409"/>
      <c r="BW335" s="409"/>
      <c r="BX335" s="409"/>
      <c r="BY335" s="409"/>
      <c r="BZ335" s="409"/>
      <c r="CA335" s="409"/>
      <c r="CB335" s="409"/>
      <c r="CC335" s="409"/>
      <c r="CD335" s="409"/>
      <c r="CE335" s="409"/>
      <c r="CF335" s="409"/>
      <c r="CG335" s="409"/>
      <c r="CH335" s="409"/>
      <c r="CI335" s="409"/>
      <c r="CJ335" s="409"/>
      <c r="CK335" s="409"/>
      <c r="CL335" s="409"/>
      <c r="CM335" s="409"/>
      <c r="CN335" s="409"/>
      <c r="CO335" s="409"/>
      <c r="CP335" s="409"/>
      <c r="CQ335" s="409"/>
      <c r="CR335" s="409"/>
      <c r="CS335" s="409"/>
      <c r="CT335" s="409"/>
      <c r="CU335" s="409"/>
      <c r="CV335" s="409"/>
      <c r="CW335" s="409"/>
      <c r="CX335" s="409"/>
      <c r="CY335" s="409"/>
      <c r="CZ335" s="409"/>
    </row>
    <row r="336" spans="1:104" x14ac:dyDescent="0.3">
      <c r="A336" s="412">
        <v>606</v>
      </c>
      <c r="B336" s="126"/>
      <c r="C336" s="126"/>
      <c r="D336" s="409">
        <f>D209</f>
        <v>0</v>
      </c>
      <c r="E336" s="409">
        <f t="shared" ref="E336:R336" si="14">E209</f>
        <v>0</v>
      </c>
      <c r="F336" s="409">
        <f t="shared" si="14"/>
        <v>0</v>
      </c>
      <c r="G336" s="409">
        <f t="shared" si="14"/>
        <v>0</v>
      </c>
      <c r="H336" s="409">
        <f t="shared" si="14"/>
        <v>0</v>
      </c>
      <c r="I336" s="409">
        <f t="shared" si="14"/>
        <v>0</v>
      </c>
      <c r="J336" s="409">
        <f t="shared" si="14"/>
        <v>0</v>
      </c>
      <c r="K336" s="409">
        <f t="shared" si="14"/>
        <v>0</v>
      </c>
      <c r="L336" s="409">
        <f t="shared" si="14"/>
        <v>0</v>
      </c>
      <c r="M336" s="409">
        <f t="shared" si="14"/>
        <v>0</v>
      </c>
      <c r="N336" s="409">
        <f t="shared" si="14"/>
        <v>0</v>
      </c>
      <c r="O336" s="409">
        <f t="shared" si="14"/>
        <v>0</v>
      </c>
      <c r="P336" s="409">
        <f t="shared" si="14"/>
        <v>0</v>
      </c>
      <c r="Q336" s="409">
        <f t="shared" si="14"/>
        <v>0</v>
      </c>
      <c r="R336" s="409">
        <f t="shared" si="14"/>
        <v>1</v>
      </c>
      <c r="S336" s="409"/>
      <c r="T336" s="409"/>
      <c r="U336" s="409"/>
      <c r="V336" s="409"/>
      <c r="W336" s="409"/>
      <c r="X336" s="409"/>
      <c r="Y336" s="409"/>
      <c r="Z336" s="409"/>
      <c r="AA336" s="409"/>
      <c r="AB336" s="409"/>
      <c r="AC336" s="409"/>
      <c r="AD336" s="409"/>
      <c r="AE336" s="409"/>
      <c r="AF336" s="409"/>
      <c r="AG336" s="409"/>
      <c r="AH336" s="409"/>
      <c r="AI336" s="409"/>
      <c r="AJ336" s="409"/>
      <c r="AK336" s="409"/>
      <c r="AL336" s="409"/>
      <c r="AM336" s="409"/>
      <c r="AN336" s="409"/>
      <c r="AO336" s="409"/>
      <c r="AP336" s="409"/>
      <c r="AQ336" s="409"/>
      <c r="AR336" s="409"/>
      <c r="AS336" s="409"/>
      <c r="AT336" s="409"/>
      <c r="AU336" s="409"/>
      <c r="AV336" s="409"/>
      <c r="AW336" s="409"/>
      <c r="AX336" s="409"/>
      <c r="AY336" s="409"/>
      <c r="AZ336" s="409"/>
      <c r="BA336" s="409"/>
      <c r="BB336" s="409"/>
      <c r="BC336" s="409"/>
      <c r="BD336" s="409"/>
      <c r="BE336" s="409"/>
      <c r="BF336" s="409"/>
      <c r="BG336" s="409"/>
      <c r="BH336" s="409"/>
      <c r="BI336" s="409"/>
      <c r="BJ336" s="409"/>
      <c r="BK336" s="409"/>
      <c r="BL336" s="409"/>
      <c r="BM336" s="409"/>
      <c r="BN336" s="409"/>
      <c r="BO336" s="409"/>
      <c r="BP336" s="409"/>
      <c r="BQ336" s="409"/>
      <c r="BR336" s="409"/>
      <c r="BS336" s="409"/>
      <c r="BT336" s="409"/>
      <c r="BU336" s="409"/>
      <c r="BV336" s="409"/>
      <c r="BW336" s="409"/>
      <c r="BX336" s="409"/>
      <c r="BY336" s="409"/>
      <c r="BZ336" s="409"/>
      <c r="CA336" s="409"/>
      <c r="CB336" s="409"/>
      <c r="CC336" s="409"/>
      <c r="CD336" s="409"/>
      <c r="CE336" s="409"/>
      <c r="CF336" s="409"/>
      <c r="CG336" s="409"/>
      <c r="CH336" s="409"/>
      <c r="CI336" s="409"/>
      <c r="CJ336" s="409"/>
      <c r="CK336" s="409"/>
      <c r="CL336" s="409"/>
      <c r="CM336" s="409"/>
      <c r="CN336" s="409"/>
      <c r="CO336" s="409"/>
      <c r="CP336" s="409"/>
      <c r="CQ336" s="409"/>
      <c r="CR336" s="409"/>
      <c r="CS336" s="409"/>
      <c r="CT336" s="409"/>
      <c r="CU336" s="409"/>
      <c r="CV336" s="409"/>
      <c r="CW336" s="409"/>
      <c r="CX336" s="409"/>
      <c r="CY336" s="409"/>
      <c r="CZ336" s="409"/>
    </row>
    <row r="337" spans="1:104" x14ac:dyDescent="0.3">
      <c r="A337" s="412">
        <v>662</v>
      </c>
      <c r="B337" s="126" t="s">
        <v>284</v>
      </c>
      <c r="C337" s="126"/>
      <c r="D337" s="409">
        <f>D246</f>
        <v>0</v>
      </c>
      <c r="E337" s="409">
        <f t="shared" ref="E337:R338" si="15">E246</f>
        <v>0</v>
      </c>
      <c r="F337" s="409">
        <f t="shared" si="15"/>
        <v>0</v>
      </c>
      <c r="G337" s="409">
        <f t="shared" si="15"/>
        <v>0</v>
      </c>
      <c r="H337" s="409">
        <f t="shared" si="15"/>
        <v>0</v>
      </c>
      <c r="I337" s="409">
        <f t="shared" si="15"/>
        <v>0</v>
      </c>
      <c r="J337" s="409">
        <f t="shared" si="15"/>
        <v>0</v>
      </c>
      <c r="K337" s="409">
        <f t="shared" si="15"/>
        <v>0</v>
      </c>
      <c r="L337" s="409">
        <f t="shared" si="15"/>
        <v>0</v>
      </c>
      <c r="M337" s="409">
        <f t="shared" si="15"/>
        <v>0</v>
      </c>
      <c r="N337" s="409">
        <f t="shared" si="15"/>
        <v>0</v>
      </c>
      <c r="O337" s="409">
        <f t="shared" si="15"/>
        <v>0</v>
      </c>
      <c r="P337" s="409">
        <f t="shared" si="15"/>
        <v>0</v>
      </c>
      <c r="Q337" s="409">
        <f t="shared" si="15"/>
        <v>0</v>
      </c>
      <c r="R337" s="409">
        <f t="shared" si="15"/>
        <v>0</v>
      </c>
      <c r="S337" s="409"/>
      <c r="T337" s="409"/>
      <c r="U337" s="409"/>
      <c r="V337" s="409"/>
      <c r="W337" s="409"/>
      <c r="X337" s="409"/>
      <c r="Y337" s="409"/>
      <c r="Z337" s="409"/>
      <c r="AA337" s="409"/>
      <c r="AB337" s="409"/>
      <c r="AC337" s="409"/>
      <c r="AD337" s="409"/>
      <c r="AE337" s="409"/>
      <c r="AF337" s="409"/>
      <c r="AG337" s="409"/>
      <c r="AH337" s="409"/>
      <c r="AI337" s="409"/>
      <c r="AJ337" s="409"/>
      <c r="AK337" s="409"/>
      <c r="AL337" s="409"/>
      <c r="AM337" s="409"/>
      <c r="AN337" s="409"/>
      <c r="AO337" s="409"/>
      <c r="AP337" s="409"/>
      <c r="AQ337" s="409"/>
      <c r="AR337" s="409"/>
      <c r="AS337" s="409"/>
      <c r="AT337" s="409"/>
      <c r="AU337" s="409"/>
      <c r="AV337" s="409"/>
      <c r="AW337" s="409"/>
      <c r="AX337" s="409"/>
      <c r="AY337" s="409"/>
      <c r="AZ337" s="409"/>
      <c r="BA337" s="409"/>
      <c r="BB337" s="409"/>
      <c r="BC337" s="409"/>
      <c r="BD337" s="409"/>
      <c r="BE337" s="409"/>
      <c r="BF337" s="409"/>
      <c r="BG337" s="409"/>
      <c r="BH337" s="409"/>
      <c r="BI337" s="409"/>
      <c r="BJ337" s="409"/>
      <c r="BK337" s="409"/>
      <c r="BL337" s="409"/>
      <c r="BM337" s="409"/>
      <c r="BN337" s="409"/>
      <c r="BO337" s="409"/>
      <c r="BP337" s="409"/>
      <c r="BQ337" s="409"/>
      <c r="BR337" s="409"/>
      <c r="BS337" s="409"/>
      <c r="BT337" s="409"/>
      <c r="BU337" s="409"/>
      <c r="BV337" s="409"/>
      <c r="BW337" s="409"/>
      <c r="BX337" s="409"/>
      <c r="BY337" s="409"/>
      <c r="BZ337" s="409"/>
      <c r="CA337" s="409"/>
      <c r="CB337" s="409"/>
      <c r="CC337" s="409"/>
      <c r="CD337" s="409"/>
      <c r="CE337" s="409"/>
      <c r="CF337" s="409"/>
      <c r="CG337" s="409"/>
      <c r="CH337" s="409"/>
      <c r="CI337" s="409"/>
      <c r="CJ337" s="409"/>
      <c r="CK337" s="409"/>
      <c r="CL337" s="409"/>
      <c r="CM337" s="409"/>
      <c r="CN337" s="409"/>
      <c r="CO337" s="409"/>
      <c r="CP337" s="409"/>
      <c r="CQ337" s="409"/>
      <c r="CR337" s="409"/>
      <c r="CS337" s="409"/>
      <c r="CT337" s="409"/>
      <c r="CU337" s="409"/>
      <c r="CV337" s="409"/>
      <c r="CW337" s="409"/>
      <c r="CX337" s="409"/>
      <c r="CY337" s="409"/>
      <c r="CZ337" s="409"/>
    </row>
    <row r="338" spans="1:104" x14ac:dyDescent="0.3">
      <c r="A338" s="412">
        <v>663</v>
      </c>
      <c r="B338" s="126" t="s">
        <v>490</v>
      </c>
      <c r="C338" s="126"/>
      <c r="D338" s="409">
        <f>D247</f>
        <v>0</v>
      </c>
      <c r="E338" s="409">
        <f t="shared" si="15"/>
        <v>0</v>
      </c>
      <c r="F338" s="409">
        <f t="shared" si="15"/>
        <v>0</v>
      </c>
      <c r="G338" s="409">
        <f t="shared" si="15"/>
        <v>0</v>
      </c>
      <c r="H338" s="409">
        <f t="shared" si="15"/>
        <v>0</v>
      </c>
      <c r="I338" s="409">
        <f t="shared" si="15"/>
        <v>0</v>
      </c>
      <c r="J338" s="409">
        <f t="shared" si="15"/>
        <v>0</v>
      </c>
      <c r="K338" s="409">
        <f t="shared" si="15"/>
        <v>0</v>
      </c>
      <c r="L338" s="409">
        <f t="shared" si="15"/>
        <v>0</v>
      </c>
      <c r="M338" s="409">
        <f t="shared" si="15"/>
        <v>0</v>
      </c>
      <c r="N338" s="409">
        <f t="shared" si="15"/>
        <v>0</v>
      </c>
      <c r="O338" s="409">
        <f t="shared" si="15"/>
        <v>0</v>
      </c>
      <c r="P338" s="409">
        <f t="shared" si="15"/>
        <v>0</v>
      </c>
      <c r="Q338" s="409">
        <f t="shared" si="15"/>
        <v>0</v>
      </c>
      <c r="R338" s="409">
        <f t="shared" si="15"/>
        <v>0</v>
      </c>
      <c r="S338" s="409"/>
      <c r="T338" s="409"/>
      <c r="U338" s="409"/>
      <c r="V338" s="409"/>
      <c r="W338" s="409"/>
      <c r="X338" s="409"/>
      <c r="Y338" s="409"/>
      <c r="Z338" s="409"/>
      <c r="AA338" s="409"/>
      <c r="AB338" s="409"/>
      <c r="AC338" s="409"/>
      <c r="AD338" s="409"/>
      <c r="AE338" s="409"/>
      <c r="AF338" s="409"/>
      <c r="AG338" s="409"/>
      <c r="AH338" s="409"/>
      <c r="AI338" s="409"/>
      <c r="AJ338" s="409"/>
      <c r="AK338" s="409"/>
      <c r="AL338" s="409"/>
      <c r="AM338" s="409"/>
      <c r="AN338" s="409"/>
      <c r="AO338" s="409"/>
      <c r="AP338" s="409"/>
      <c r="AQ338" s="409"/>
      <c r="AR338" s="409"/>
      <c r="AS338" s="409"/>
      <c r="AT338" s="409"/>
      <c r="AU338" s="409"/>
      <c r="AV338" s="409"/>
      <c r="AW338" s="409"/>
      <c r="AX338" s="409"/>
      <c r="AY338" s="409"/>
      <c r="AZ338" s="409"/>
      <c r="BA338" s="409"/>
      <c r="BB338" s="409"/>
      <c r="BC338" s="409"/>
      <c r="BD338" s="409"/>
      <c r="BE338" s="409"/>
      <c r="BF338" s="409"/>
      <c r="BG338" s="409"/>
      <c r="BH338" s="409"/>
      <c r="BI338" s="409"/>
      <c r="BJ338" s="409"/>
      <c r="BK338" s="409"/>
      <c r="BL338" s="409"/>
      <c r="BM338" s="409"/>
      <c r="BN338" s="409"/>
      <c r="BO338" s="409"/>
      <c r="BP338" s="409"/>
      <c r="BQ338" s="409"/>
      <c r="BR338" s="409"/>
      <c r="BS338" s="409"/>
      <c r="BT338" s="409"/>
      <c r="BU338" s="409"/>
      <c r="BV338" s="409"/>
      <c r="BW338" s="409"/>
      <c r="BX338" s="409"/>
      <c r="BY338" s="409"/>
      <c r="BZ338" s="409"/>
      <c r="CA338" s="409"/>
      <c r="CB338" s="409"/>
      <c r="CC338" s="409"/>
      <c r="CD338" s="409"/>
      <c r="CE338" s="409"/>
      <c r="CF338" s="409"/>
      <c r="CG338" s="409"/>
      <c r="CH338" s="409"/>
      <c r="CI338" s="409"/>
      <c r="CJ338" s="409"/>
      <c r="CK338" s="409"/>
      <c r="CL338" s="409"/>
      <c r="CM338" s="409"/>
      <c r="CN338" s="409"/>
      <c r="CO338" s="409"/>
      <c r="CP338" s="409"/>
      <c r="CQ338" s="409"/>
      <c r="CR338" s="409"/>
      <c r="CS338" s="409"/>
      <c r="CT338" s="409"/>
      <c r="CU338" s="409"/>
      <c r="CV338" s="409"/>
      <c r="CW338" s="409"/>
      <c r="CX338" s="409"/>
      <c r="CY338" s="409"/>
      <c r="CZ338" s="409"/>
    </row>
    <row r="339" spans="1:104" x14ac:dyDescent="0.3">
      <c r="A339" s="413">
        <v>336</v>
      </c>
      <c r="B339" s="126"/>
      <c r="C339" s="126"/>
      <c r="D339" s="414">
        <f>D81</f>
        <v>0</v>
      </c>
      <c r="E339" s="414">
        <f t="shared" ref="E339:R339" si="16">E81</f>
        <v>42910</v>
      </c>
      <c r="F339" s="414">
        <f t="shared" si="16"/>
        <v>0</v>
      </c>
      <c r="G339" s="414">
        <f t="shared" si="16"/>
        <v>2184</v>
      </c>
      <c r="H339" s="414">
        <f t="shared" si="16"/>
        <v>212597</v>
      </c>
      <c r="I339" s="414">
        <f t="shared" si="16"/>
        <v>6206692</v>
      </c>
      <c r="J339" s="414">
        <f t="shared" si="16"/>
        <v>100968</v>
      </c>
      <c r="K339" s="414">
        <f t="shared" si="16"/>
        <v>9977</v>
      </c>
      <c r="L339" s="414">
        <f t="shared" si="16"/>
        <v>215025</v>
      </c>
      <c r="M339" s="414">
        <f t="shared" si="16"/>
        <v>1168</v>
      </c>
      <c r="N339" s="414">
        <f t="shared" si="16"/>
        <v>0</v>
      </c>
      <c r="O339" s="414">
        <f t="shared" si="16"/>
        <v>97875</v>
      </c>
      <c r="P339" s="414">
        <f t="shared" si="16"/>
        <v>2815</v>
      </c>
      <c r="Q339" s="414">
        <f t="shared" si="16"/>
        <v>7563</v>
      </c>
      <c r="R339" s="414">
        <f t="shared" si="16"/>
        <v>7216</v>
      </c>
      <c r="S339" s="414"/>
      <c r="T339" s="414"/>
      <c r="U339" s="414"/>
      <c r="V339" s="414"/>
      <c r="W339" s="414"/>
      <c r="X339" s="414"/>
      <c r="Y339" s="414"/>
      <c r="Z339" s="414"/>
      <c r="AA339" s="414"/>
      <c r="AB339" s="414"/>
      <c r="AC339" s="414"/>
      <c r="AD339" s="414"/>
      <c r="AE339" s="414"/>
      <c r="AF339" s="414"/>
      <c r="AG339" s="414"/>
      <c r="AH339" s="414"/>
      <c r="AI339" s="414"/>
      <c r="AJ339" s="414"/>
      <c r="AK339" s="414"/>
      <c r="AL339" s="414"/>
      <c r="AM339" s="414"/>
      <c r="AN339" s="414"/>
      <c r="AO339" s="414"/>
      <c r="AP339" s="414"/>
      <c r="AQ339" s="414"/>
      <c r="AR339" s="414"/>
      <c r="AS339" s="414"/>
      <c r="AT339" s="414"/>
      <c r="AU339" s="414"/>
      <c r="AV339" s="414"/>
      <c r="AW339" s="414"/>
      <c r="AX339" s="414"/>
      <c r="AY339" s="414"/>
      <c r="AZ339" s="414"/>
      <c r="BA339" s="414"/>
      <c r="BB339" s="414"/>
      <c r="BC339" s="414"/>
      <c r="BD339" s="414"/>
      <c r="BE339" s="414"/>
      <c r="BF339" s="414"/>
      <c r="BG339" s="414"/>
      <c r="BH339" s="414"/>
      <c r="BI339" s="414"/>
      <c r="BJ339" s="414"/>
      <c r="BK339" s="414"/>
      <c r="BL339" s="414"/>
      <c r="BM339" s="414"/>
      <c r="BN339" s="414"/>
      <c r="BO339" s="414"/>
      <c r="BP339" s="414"/>
      <c r="BQ339" s="414"/>
      <c r="BR339" s="414"/>
      <c r="BS339" s="414"/>
      <c r="BT339" s="414"/>
      <c r="BU339" s="414"/>
      <c r="BV339" s="414"/>
      <c r="BW339" s="414"/>
      <c r="BX339" s="414"/>
      <c r="BY339" s="414"/>
      <c r="BZ339" s="414"/>
      <c r="CA339" s="414"/>
      <c r="CB339" s="414"/>
      <c r="CC339" s="414"/>
      <c r="CD339" s="414"/>
      <c r="CE339" s="414"/>
      <c r="CF339" s="414"/>
      <c r="CG339" s="414"/>
      <c r="CH339" s="414"/>
      <c r="CI339" s="414"/>
      <c r="CJ339" s="414"/>
      <c r="CK339" s="414"/>
      <c r="CL339" s="414"/>
      <c r="CM339" s="414"/>
      <c r="CN339" s="414"/>
      <c r="CO339" s="414"/>
      <c r="CP339" s="414"/>
      <c r="CQ339" s="414"/>
      <c r="CR339" s="414"/>
      <c r="CS339" s="414"/>
      <c r="CT339" s="414"/>
      <c r="CU339" s="414"/>
      <c r="CV339" s="414"/>
      <c r="CW339" s="414"/>
      <c r="CX339" s="414"/>
      <c r="CY339" s="414"/>
      <c r="CZ339" s="414"/>
    </row>
    <row r="340" spans="1:104" x14ac:dyDescent="0.3">
      <c r="A340" s="413">
        <v>44</v>
      </c>
      <c r="B340" s="126"/>
      <c r="C340" s="126"/>
      <c r="D340" s="414">
        <f>D27</f>
        <v>0</v>
      </c>
      <c r="E340" s="414">
        <f t="shared" ref="E340:R343" si="17">E27</f>
        <v>0</v>
      </c>
      <c r="F340" s="414">
        <f t="shared" si="17"/>
        <v>0</v>
      </c>
      <c r="G340" s="414">
        <f t="shared" si="17"/>
        <v>0</v>
      </c>
      <c r="H340" s="414">
        <f t="shared" si="17"/>
        <v>0</v>
      </c>
      <c r="I340" s="414">
        <f t="shared" si="17"/>
        <v>0</v>
      </c>
      <c r="J340" s="414">
        <f t="shared" si="17"/>
        <v>0</v>
      </c>
      <c r="K340" s="414">
        <f t="shared" si="17"/>
        <v>0</v>
      </c>
      <c r="L340" s="414">
        <f t="shared" si="17"/>
        <v>0</v>
      </c>
      <c r="M340" s="414">
        <f t="shared" si="17"/>
        <v>0</v>
      </c>
      <c r="N340" s="414">
        <f t="shared" si="17"/>
        <v>0</v>
      </c>
      <c r="O340" s="414">
        <f t="shared" si="17"/>
        <v>0</v>
      </c>
      <c r="P340" s="414">
        <f t="shared" si="17"/>
        <v>0</v>
      </c>
      <c r="Q340" s="414">
        <f t="shared" si="17"/>
        <v>0</v>
      </c>
      <c r="R340" s="414">
        <f t="shared" si="17"/>
        <v>0</v>
      </c>
      <c r="S340" s="414"/>
      <c r="T340" s="414"/>
      <c r="U340" s="414"/>
      <c r="V340" s="414"/>
      <c r="W340" s="414"/>
      <c r="X340" s="414"/>
      <c r="Y340" s="414"/>
      <c r="Z340" s="414"/>
      <c r="AA340" s="414"/>
      <c r="AB340" s="414"/>
      <c r="AC340" s="414"/>
      <c r="AD340" s="414"/>
      <c r="AE340" s="414"/>
      <c r="AF340" s="414"/>
      <c r="AG340" s="414"/>
      <c r="AH340" s="414"/>
      <c r="AI340" s="414"/>
      <c r="AJ340" s="414"/>
      <c r="AK340" s="414"/>
      <c r="AL340" s="414"/>
      <c r="AM340" s="414"/>
      <c r="AN340" s="414"/>
      <c r="AO340" s="414"/>
      <c r="AP340" s="414"/>
      <c r="AQ340" s="414"/>
      <c r="AR340" s="414"/>
      <c r="AS340" s="414"/>
      <c r="AT340" s="414"/>
      <c r="AU340" s="414"/>
      <c r="AV340" s="414"/>
      <c r="AW340" s="414"/>
      <c r="AX340" s="414"/>
      <c r="AY340" s="414"/>
      <c r="AZ340" s="414"/>
      <c r="BA340" s="414"/>
      <c r="BB340" s="414"/>
      <c r="BC340" s="414"/>
      <c r="BD340" s="414"/>
      <c r="BE340" s="414"/>
      <c r="BF340" s="414"/>
      <c r="BG340" s="414"/>
      <c r="BH340" s="414"/>
      <c r="BI340" s="414"/>
      <c r="BJ340" s="414"/>
      <c r="BK340" s="414"/>
      <c r="BL340" s="414"/>
      <c r="BM340" s="414"/>
      <c r="BN340" s="414"/>
      <c r="BO340" s="414"/>
      <c r="BP340" s="414"/>
      <c r="BQ340" s="414"/>
      <c r="BR340" s="414"/>
      <c r="BS340" s="414"/>
      <c r="BT340" s="414"/>
      <c r="BU340" s="414"/>
      <c r="BV340" s="414"/>
      <c r="BW340" s="414"/>
      <c r="BX340" s="414"/>
      <c r="BY340" s="414"/>
      <c r="BZ340" s="414"/>
      <c r="CA340" s="414"/>
      <c r="CB340" s="414"/>
      <c r="CC340" s="414"/>
      <c r="CD340" s="414"/>
      <c r="CE340" s="414"/>
      <c r="CF340" s="414"/>
      <c r="CG340" s="414"/>
      <c r="CH340" s="414"/>
      <c r="CI340" s="414"/>
      <c r="CJ340" s="414"/>
      <c r="CK340" s="414"/>
      <c r="CL340" s="414"/>
      <c r="CM340" s="414"/>
      <c r="CN340" s="414"/>
      <c r="CO340" s="414"/>
      <c r="CP340" s="414"/>
      <c r="CQ340" s="414"/>
      <c r="CR340" s="414"/>
      <c r="CS340" s="414"/>
      <c r="CT340" s="414"/>
      <c r="CU340" s="414"/>
      <c r="CV340" s="414"/>
      <c r="CW340" s="414"/>
      <c r="CX340" s="414"/>
      <c r="CY340" s="414"/>
      <c r="CZ340" s="414"/>
    </row>
    <row r="341" spans="1:104" x14ac:dyDescent="0.3">
      <c r="A341" s="413">
        <v>45</v>
      </c>
      <c r="B341" s="126"/>
      <c r="C341" s="126"/>
      <c r="D341" s="414">
        <f t="shared" ref="D341:R343" si="18">D28</f>
        <v>0</v>
      </c>
      <c r="E341" s="414">
        <f t="shared" si="18"/>
        <v>0</v>
      </c>
      <c r="F341" s="414">
        <f t="shared" si="18"/>
        <v>0</v>
      </c>
      <c r="G341" s="414">
        <f t="shared" si="18"/>
        <v>0</v>
      </c>
      <c r="H341" s="414">
        <f t="shared" si="18"/>
        <v>0</v>
      </c>
      <c r="I341" s="414">
        <f t="shared" si="18"/>
        <v>0</v>
      </c>
      <c r="J341" s="414">
        <f t="shared" si="18"/>
        <v>0</v>
      </c>
      <c r="K341" s="414">
        <f t="shared" si="18"/>
        <v>0</v>
      </c>
      <c r="L341" s="414">
        <f t="shared" si="18"/>
        <v>0</v>
      </c>
      <c r="M341" s="414">
        <f t="shared" si="18"/>
        <v>0</v>
      </c>
      <c r="N341" s="414">
        <f t="shared" si="18"/>
        <v>0</v>
      </c>
      <c r="O341" s="414">
        <f t="shared" si="18"/>
        <v>0</v>
      </c>
      <c r="P341" s="414">
        <f t="shared" si="18"/>
        <v>0</v>
      </c>
      <c r="Q341" s="414">
        <f t="shared" si="18"/>
        <v>0</v>
      </c>
      <c r="R341" s="414">
        <f t="shared" si="18"/>
        <v>0</v>
      </c>
      <c r="S341" s="414"/>
      <c r="T341" s="414"/>
      <c r="U341" s="414"/>
      <c r="V341" s="414"/>
      <c r="W341" s="414"/>
      <c r="X341" s="414"/>
      <c r="Y341" s="414"/>
      <c r="Z341" s="414"/>
      <c r="AA341" s="414"/>
      <c r="AB341" s="414"/>
      <c r="AC341" s="414"/>
      <c r="AD341" s="414"/>
      <c r="AE341" s="414"/>
      <c r="AF341" s="414"/>
      <c r="AG341" s="414"/>
      <c r="AH341" s="414"/>
      <c r="AI341" s="414"/>
      <c r="AJ341" s="414"/>
      <c r="AK341" s="414"/>
      <c r="AL341" s="414"/>
      <c r="AM341" s="414"/>
      <c r="AN341" s="414"/>
      <c r="AO341" s="414"/>
      <c r="AP341" s="414"/>
      <c r="AQ341" s="414"/>
      <c r="AR341" s="414"/>
      <c r="AS341" s="414"/>
      <c r="AT341" s="414"/>
      <c r="AU341" s="414"/>
      <c r="AV341" s="414"/>
      <c r="AW341" s="414"/>
      <c r="AX341" s="414"/>
      <c r="AY341" s="414"/>
      <c r="AZ341" s="414"/>
      <c r="BA341" s="414"/>
      <c r="BB341" s="414"/>
      <c r="BC341" s="414"/>
      <c r="BD341" s="414"/>
      <c r="BE341" s="414"/>
      <c r="BF341" s="414"/>
      <c r="BG341" s="414"/>
      <c r="BH341" s="414"/>
      <c r="BI341" s="414"/>
      <c r="BJ341" s="414"/>
      <c r="BK341" s="414"/>
      <c r="BL341" s="414"/>
      <c r="BM341" s="414"/>
      <c r="BN341" s="414"/>
      <c r="BO341" s="414"/>
      <c r="BP341" s="414"/>
      <c r="BQ341" s="414"/>
      <c r="BR341" s="414"/>
      <c r="BS341" s="414"/>
      <c r="BT341" s="414"/>
      <c r="BU341" s="414"/>
      <c r="BV341" s="414"/>
      <c r="BW341" s="414"/>
      <c r="BX341" s="414"/>
      <c r="BY341" s="414"/>
      <c r="BZ341" s="414"/>
      <c r="CA341" s="414"/>
      <c r="CB341" s="414"/>
      <c r="CC341" s="414"/>
      <c r="CD341" s="414"/>
      <c r="CE341" s="414"/>
      <c r="CF341" s="414"/>
      <c r="CG341" s="414"/>
      <c r="CH341" s="414"/>
      <c r="CI341" s="414"/>
      <c r="CJ341" s="414"/>
      <c r="CK341" s="414"/>
      <c r="CL341" s="414"/>
      <c r="CM341" s="414"/>
      <c r="CN341" s="414"/>
      <c r="CO341" s="414"/>
      <c r="CP341" s="414"/>
      <c r="CQ341" s="414"/>
      <c r="CR341" s="414"/>
      <c r="CS341" s="414"/>
      <c r="CT341" s="414"/>
      <c r="CU341" s="414"/>
      <c r="CV341" s="414"/>
      <c r="CW341" s="414"/>
      <c r="CX341" s="414"/>
      <c r="CY341" s="414"/>
      <c r="CZ341" s="414"/>
    </row>
    <row r="342" spans="1:104" x14ac:dyDescent="0.3">
      <c r="A342" s="413">
        <v>47</v>
      </c>
      <c r="B342" s="126"/>
      <c r="C342" s="126"/>
      <c r="D342" s="414">
        <f t="shared" si="18"/>
        <v>0</v>
      </c>
      <c r="E342" s="414">
        <f t="shared" si="18"/>
        <v>0</v>
      </c>
      <c r="F342" s="414">
        <f t="shared" si="18"/>
        <v>0</v>
      </c>
      <c r="G342" s="414">
        <f t="shared" si="18"/>
        <v>0</v>
      </c>
      <c r="H342" s="414">
        <f t="shared" si="18"/>
        <v>0</v>
      </c>
      <c r="I342" s="414">
        <f t="shared" si="18"/>
        <v>0</v>
      </c>
      <c r="J342" s="414">
        <f t="shared" si="18"/>
        <v>0</v>
      </c>
      <c r="K342" s="414">
        <f t="shared" si="18"/>
        <v>0</v>
      </c>
      <c r="L342" s="414">
        <f t="shared" si="18"/>
        <v>0</v>
      </c>
      <c r="M342" s="414">
        <f t="shared" si="18"/>
        <v>0</v>
      </c>
      <c r="N342" s="414">
        <f t="shared" si="18"/>
        <v>0</v>
      </c>
      <c r="O342" s="414">
        <f t="shared" si="18"/>
        <v>0</v>
      </c>
      <c r="P342" s="414">
        <f t="shared" si="18"/>
        <v>0</v>
      </c>
      <c r="Q342" s="414">
        <f t="shared" si="18"/>
        <v>0</v>
      </c>
      <c r="R342" s="414">
        <f t="shared" si="18"/>
        <v>0</v>
      </c>
      <c r="S342" s="414"/>
      <c r="T342" s="414"/>
      <c r="U342" s="414"/>
      <c r="V342" s="414"/>
      <c r="W342" s="414"/>
      <c r="X342" s="414"/>
      <c r="Y342" s="414"/>
      <c r="Z342" s="414"/>
      <c r="AA342" s="414"/>
      <c r="AB342" s="414"/>
      <c r="AC342" s="414"/>
      <c r="AD342" s="414"/>
      <c r="AE342" s="414"/>
      <c r="AF342" s="414"/>
      <c r="AG342" s="414"/>
      <c r="AH342" s="414"/>
      <c r="AI342" s="414"/>
      <c r="AJ342" s="414"/>
      <c r="AK342" s="414"/>
      <c r="AL342" s="414"/>
      <c r="AM342" s="414"/>
      <c r="AN342" s="414"/>
      <c r="AO342" s="414"/>
      <c r="AP342" s="414"/>
      <c r="AQ342" s="414"/>
      <c r="AR342" s="414"/>
      <c r="AS342" s="414"/>
      <c r="AT342" s="414"/>
      <c r="AU342" s="414"/>
      <c r="AV342" s="414"/>
      <c r="AW342" s="414"/>
      <c r="AX342" s="414"/>
      <c r="AY342" s="414"/>
      <c r="AZ342" s="414"/>
      <c r="BA342" s="414"/>
      <c r="BB342" s="414"/>
      <c r="BC342" s="414"/>
      <c r="BD342" s="414"/>
      <c r="BE342" s="414"/>
      <c r="BF342" s="414"/>
      <c r="BG342" s="414"/>
      <c r="BH342" s="414"/>
      <c r="BI342" s="414"/>
      <c r="BJ342" s="414"/>
      <c r="BK342" s="414"/>
      <c r="BL342" s="414"/>
      <c r="BM342" s="414"/>
      <c r="BN342" s="414"/>
      <c r="BO342" s="414"/>
      <c r="BP342" s="414"/>
      <c r="BQ342" s="414"/>
      <c r="BR342" s="414"/>
      <c r="BS342" s="414"/>
      <c r="BT342" s="414"/>
      <c r="BU342" s="414"/>
      <c r="BV342" s="414"/>
      <c r="BW342" s="414"/>
      <c r="BX342" s="414"/>
      <c r="BY342" s="414"/>
      <c r="BZ342" s="414"/>
      <c r="CA342" s="414"/>
      <c r="CB342" s="414"/>
      <c r="CC342" s="414"/>
      <c r="CD342" s="414"/>
      <c r="CE342" s="414"/>
      <c r="CF342" s="414"/>
      <c r="CG342" s="414"/>
      <c r="CH342" s="414"/>
      <c r="CI342" s="414"/>
      <c r="CJ342" s="414"/>
      <c r="CK342" s="414"/>
      <c r="CL342" s="414"/>
      <c r="CM342" s="414"/>
      <c r="CN342" s="414"/>
      <c r="CO342" s="414"/>
      <c r="CP342" s="414"/>
      <c r="CQ342" s="414"/>
      <c r="CR342" s="414"/>
      <c r="CS342" s="414"/>
      <c r="CT342" s="414"/>
      <c r="CU342" s="414"/>
      <c r="CV342" s="414"/>
      <c r="CW342" s="414"/>
      <c r="CX342" s="414"/>
      <c r="CY342" s="414"/>
      <c r="CZ342" s="414"/>
    </row>
    <row r="343" spans="1:104" x14ac:dyDescent="0.3">
      <c r="A343" s="413">
        <v>48</v>
      </c>
      <c r="B343" s="126"/>
      <c r="C343" s="126"/>
      <c r="D343" s="414">
        <f t="shared" si="18"/>
        <v>0</v>
      </c>
      <c r="E343" s="414">
        <f t="shared" si="17"/>
        <v>0</v>
      </c>
      <c r="F343" s="414">
        <f t="shared" si="17"/>
        <v>0</v>
      </c>
      <c r="G343" s="414">
        <f t="shared" si="17"/>
        <v>0</v>
      </c>
      <c r="H343" s="414">
        <f t="shared" si="17"/>
        <v>0</v>
      </c>
      <c r="I343" s="414">
        <f t="shared" si="17"/>
        <v>0</v>
      </c>
      <c r="J343" s="414">
        <f t="shared" si="17"/>
        <v>0</v>
      </c>
      <c r="K343" s="414">
        <f t="shared" si="17"/>
        <v>0</v>
      </c>
      <c r="L343" s="414">
        <f t="shared" si="17"/>
        <v>0</v>
      </c>
      <c r="M343" s="414">
        <f t="shared" si="17"/>
        <v>0</v>
      </c>
      <c r="N343" s="414">
        <f t="shared" si="17"/>
        <v>0</v>
      </c>
      <c r="O343" s="414">
        <f t="shared" si="17"/>
        <v>0</v>
      </c>
      <c r="P343" s="414">
        <f t="shared" si="17"/>
        <v>0</v>
      </c>
      <c r="Q343" s="414">
        <f t="shared" si="17"/>
        <v>0</v>
      </c>
      <c r="R343" s="414">
        <f t="shared" si="17"/>
        <v>0</v>
      </c>
      <c r="S343" s="414"/>
      <c r="T343" s="414"/>
      <c r="U343" s="414"/>
      <c r="V343" s="414"/>
      <c r="W343" s="414"/>
      <c r="X343" s="414"/>
      <c r="Y343" s="414"/>
      <c r="Z343" s="414"/>
      <c r="AA343" s="414"/>
      <c r="AB343" s="414"/>
      <c r="AC343" s="414"/>
      <c r="AD343" s="414"/>
      <c r="AE343" s="414"/>
      <c r="AF343" s="414"/>
      <c r="AG343" s="414"/>
      <c r="AH343" s="414"/>
      <c r="AI343" s="414"/>
      <c r="AJ343" s="414"/>
      <c r="AK343" s="414"/>
      <c r="AL343" s="414"/>
      <c r="AM343" s="414"/>
      <c r="AN343" s="414"/>
      <c r="AO343" s="414"/>
      <c r="AP343" s="414"/>
      <c r="AQ343" s="414"/>
      <c r="AR343" s="414"/>
      <c r="AS343" s="414"/>
      <c r="AT343" s="414"/>
      <c r="AU343" s="414"/>
      <c r="AV343" s="414"/>
      <c r="AW343" s="414"/>
      <c r="AX343" s="414"/>
      <c r="AY343" s="414"/>
      <c r="AZ343" s="414"/>
      <c r="BA343" s="414"/>
      <c r="BB343" s="414"/>
      <c r="BC343" s="414"/>
      <c r="BD343" s="414"/>
      <c r="BE343" s="414"/>
      <c r="BF343" s="414"/>
      <c r="BG343" s="414"/>
      <c r="BH343" s="414"/>
      <c r="BI343" s="414"/>
      <c r="BJ343" s="414"/>
      <c r="BK343" s="414"/>
      <c r="BL343" s="414"/>
      <c r="BM343" s="414"/>
      <c r="BN343" s="414"/>
      <c r="BO343" s="414"/>
      <c r="BP343" s="414"/>
      <c r="BQ343" s="414"/>
      <c r="BR343" s="414"/>
      <c r="BS343" s="414"/>
      <c r="BT343" s="414"/>
      <c r="BU343" s="414"/>
      <c r="BV343" s="414"/>
      <c r="BW343" s="414"/>
      <c r="BX343" s="414"/>
      <c r="BY343" s="414"/>
      <c r="BZ343" s="414"/>
      <c r="CA343" s="414"/>
      <c r="CB343" s="414"/>
      <c r="CC343" s="414"/>
      <c r="CD343" s="414"/>
      <c r="CE343" s="414"/>
      <c r="CF343" s="414"/>
      <c r="CG343" s="414"/>
      <c r="CH343" s="414"/>
      <c r="CI343" s="414"/>
      <c r="CJ343" s="414"/>
      <c r="CK343" s="414"/>
      <c r="CL343" s="414"/>
      <c r="CM343" s="414"/>
      <c r="CN343" s="414"/>
      <c r="CO343" s="414"/>
      <c r="CP343" s="414"/>
      <c r="CQ343" s="414"/>
      <c r="CR343" s="414"/>
      <c r="CS343" s="414"/>
      <c r="CT343" s="414"/>
      <c r="CU343" s="414"/>
      <c r="CV343" s="414"/>
      <c r="CW343" s="414"/>
      <c r="CX343" s="414"/>
      <c r="CY343" s="414"/>
      <c r="CZ343" s="414"/>
    </row>
    <row r="344" spans="1:104" x14ac:dyDescent="0.3">
      <c r="A344" s="417">
        <v>385</v>
      </c>
      <c r="B344" s="126"/>
      <c r="C344" s="126"/>
      <c r="D344" s="418">
        <f>D118</f>
        <v>2522183</v>
      </c>
      <c r="E344" s="418">
        <f t="shared" ref="E344:R344" si="19">E118</f>
        <v>1956448</v>
      </c>
      <c r="F344" s="418">
        <f t="shared" si="19"/>
        <v>1665944</v>
      </c>
      <c r="G344" s="418">
        <f t="shared" si="19"/>
        <v>1483845</v>
      </c>
      <c r="H344" s="418">
        <f t="shared" si="19"/>
        <v>1398457</v>
      </c>
      <c r="I344" s="418">
        <f t="shared" si="19"/>
        <v>174995017</v>
      </c>
      <c r="J344" s="418">
        <f t="shared" si="19"/>
        <v>3173312</v>
      </c>
      <c r="K344" s="418">
        <f t="shared" si="19"/>
        <v>281337</v>
      </c>
      <c r="L344" s="418">
        <f t="shared" si="19"/>
        <v>3750927</v>
      </c>
      <c r="M344" s="418">
        <f t="shared" si="19"/>
        <v>2240531</v>
      </c>
      <c r="N344" s="418">
        <f t="shared" si="19"/>
        <v>4919065</v>
      </c>
      <c r="O344" s="418">
        <f t="shared" si="19"/>
        <v>2333592</v>
      </c>
      <c r="P344" s="418">
        <f t="shared" si="19"/>
        <v>965098</v>
      </c>
      <c r="Q344" s="418">
        <f t="shared" si="19"/>
        <v>1225187</v>
      </c>
      <c r="R344" s="418">
        <f t="shared" si="19"/>
        <v>747519</v>
      </c>
      <c r="S344" s="418"/>
      <c r="T344" s="418"/>
      <c r="U344" s="418"/>
      <c r="V344" s="418"/>
      <c r="W344" s="418"/>
      <c r="X344" s="418"/>
      <c r="Y344" s="418"/>
      <c r="Z344" s="418"/>
      <c r="AA344" s="418"/>
      <c r="AB344" s="418"/>
      <c r="AC344" s="418"/>
      <c r="AD344" s="418"/>
      <c r="AE344" s="418"/>
      <c r="AF344" s="418"/>
      <c r="AG344" s="418"/>
      <c r="AH344" s="418"/>
      <c r="AI344" s="418"/>
      <c r="AJ344" s="418"/>
      <c r="AK344" s="418"/>
      <c r="AL344" s="418"/>
      <c r="AM344" s="418"/>
      <c r="AN344" s="418"/>
      <c r="AO344" s="418"/>
      <c r="AP344" s="418"/>
      <c r="AQ344" s="418"/>
      <c r="AR344" s="418"/>
      <c r="AS344" s="418"/>
      <c r="AT344" s="418"/>
      <c r="AU344" s="418"/>
      <c r="AV344" s="418"/>
      <c r="AW344" s="418"/>
      <c r="AX344" s="418"/>
      <c r="AY344" s="418"/>
      <c r="AZ344" s="418"/>
      <c r="BA344" s="418"/>
      <c r="BB344" s="418"/>
      <c r="BC344" s="418"/>
      <c r="BD344" s="418"/>
      <c r="BE344" s="418"/>
      <c r="BF344" s="418"/>
      <c r="BG344" s="418"/>
      <c r="BH344" s="418"/>
      <c r="BI344" s="418"/>
      <c r="BJ344" s="418"/>
      <c r="BK344" s="418"/>
      <c r="BL344" s="418"/>
      <c r="BM344" s="418"/>
      <c r="BN344" s="418"/>
      <c r="BO344" s="418"/>
      <c r="BP344" s="418"/>
      <c r="BQ344" s="418"/>
      <c r="BR344" s="418"/>
      <c r="BS344" s="418"/>
      <c r="BT344" s="418"/>
      <c r="BU344" s="418"/>
      <c r="BV344" s="418"/>
      <c r="BW344" s="418"/>
      <c r="BX344" s="418"/>
      <c r="BY344" s="418"/>
      <c r="BZ344" s="418"/>
      <c r="CA344" s="418"/>
      <c r="CB344" s="418"/>
      <c r="CC344" s="418"/>
      <c r="CD344" s="418"/>
      <c r="CE344" s="418"/>
      <c r="CF344" s="418"/>
      <c r="CG344" s="418"/>
      <c r="CH344" s="418"/>
      <c r="CI344" s="418"/>
      <c r="CJ344" s="418"/>
      <c r="CK344" s="418"/>
      <c r="CL344" s="418"/>
      <c r="CM344" s="418"/>
      <c r="CN344" s="418"/>
      <c r="CO344" s="418"/>
      <c r="CP344" s="418"/>
      <c r="CQ344" s="418"/>
      <c r="CR344" s="418"/>
      <c r="CS344" s="418"/>
      <c r="CT344" s="418"/>
      <c r="CU344" s="418"/>
      <c r="CV344" s="418"/>
      <c r="CW344" s="418"/>
      <c r="CX344" s="418"/>
      <c r="CY344" s="418"/>
      <c r="CZ344" s="418"/>
    </row>
    <row r="345" spans="1:104" x14ac:dyDescent="0.3">
      <c r="A345" s="417">
        <v>626</v>
      </c>
      <c r="B345" s="126"/>
      <c r="C345" s="126"/>
      <c r="D345" s="418">
        <f>D215</f>
        <v>0</v>
      </c>
      <c r="E345" s="418">
        <f t="shared" ref="E345:R345" si="20">E215</f>
        <v>42910</v>
      </c>
      <c r="F345" s="418">
        <f t="shared" si="20"/>
        <v>264259</v>
      </c>
      <c r="G345" s="418">
        <f t="shared" si="20"/>
        <v>2184</v>
      </c>
      <c r="H345" s="418">
        <f t="shared" si="20"/>
        <v>212597</v>
      </c>
      <c r="I345" s="418">
        <f t="shared" si="20"/>
        <v>8011782</v>
      </c>
      <c r="J345" s="418">
        <f t="shared" si="20"/>
        <v>130615</v>
      </c>
      <c r="K345" s="418">
        <f t="shared" si="20"/>
        <v>9977</v>
      </c>
      <c r="L345" s="418">
        <f t="shared" si="20"/>
        <v>215025</v>
      </c>
      <c r="M345" s="418">
        <f t="shared" si="20"/>
        <v>9087</v>
      </c>
      <c r="N345" s="418">
        <f t="shared" si="20"/>
        <v>37307</v>
      </c>
      <c r="O345" s="418">
        <f t="shared" si="20"/>
        <v>97875</v>
      </c>
      <c r="P345" s="418">
        <f t="shared" si="20"/>
        <v>8687</v>
      </c>
      <c r="Q345" s="418">
        <f t="shared" si="20"/>
        <v>7563</v>
      </c>
      <c r="R345" s="418">
        <f t="shared" si="20"/>
        <v>7216</v>
      </c>
      <c r="S345" s="418"/>
      <c r="T345" s="418"/>
      <c r="U345" s="418"/>
      <c r="V345" s="418"/>
      <c r="W345" s="418"/>
      <c r="X345" s="418"/>
      <c r="Y345" s="418"/>
      <c r="Z345" s="418"/>
      <c r="AA345" s="418"/>
      <c r="AB345" s="418"/>
      <c r="AC345" s="418"/>
      <c r="AD345" s="418"/>
      <c r="AE345" s="418"/>
      <c r="AF345" s="418"/>
      <c r="AG345" s="418"/>
      <c r="AH345" s="418"/>
      <c r="AI345" s="418"/>
      <c r="AJ345" s="418"/>
      <c r="AK345" s="418"/>
      <c r="AL345" s="418"/>
      <c r="AM345" s="418"/>
      <c r="AN345" s="418"/>
      <c r="AO345" s="418"/>
      <c r="AP345" s="418"/>
      <c r="AQ345" s="418"/>
      <c r="AR345" s="418"/>
      <c r="AS345" s="418"/>
      <c r="AT345" s="418"/>
      <c r="AU345" s="418"/>
      <c r="AV345" s="418"/>
      <c r="AW345" s="418"/>
      <c r="AX345" s="418"/>
      <c r="AY345" s="418"/>
      <c r="AZ345" s="418"/>
      <c r="BA345" s="418"/>
      <c r="BB345" s="418"/>
      <c r="BC345" s="418"/>
      <c r="BD345" s="418"/>
      <c r="BE345" s="418"/>
      <c r="BF345" s="418"/>
      <c r="BG345" s="418"/>
      <c r="BH345" s="418"/>
      <c r="BI345" s="418"/>
      <c r="BJ345" s="418"/>
      <c r="BK345" s="418"/>
      <c r="BL345" s="418"/>
      <c r="BM345" s="418"/>
      <c r="BN345" s="418"/>
      <c r="BO345" s="418"/>
      <c r="BP345" s="418"/>
      <c r="BQ345" s="418"/>
      <c r="BR345" s="418"/>
      <c r="BS345" s="418"/>
      <c r="BT345" s="418"/>
      <c r="BU345" s="418"/>
      <c r="BV345" s="418"/>
      <c r="BW345" s="418"/>
      <c r="BX345" s="418"/>
      <c r="BY345" s="418"/>
      <c r="BZ345" s="418"/>
      <c r="CA345" s="418"/>
      <c r="CB345" s="418"/>
      <c r="CC345" s="418"/>
      <c r="CD345" s="418"/>
      <c r="CE345" s="418"/>
      <c r="CF345" s="418"/>
      <c r="CG345" s="418"/>
      <c r="CH345" s="418"/>
      <c r="CI345" s="418"/>
      <c r="CJ345" s="418"/>
      <c r="CK345" s="418"/>
      <c r="CL345" s="418"/>
      <c r="CM345" s="418"/>
      <c r="CN345" s="418"/>
      <c r="CO345" s="418"/>
      <c r="CP345" s="418"/>
      <c r="CQ345" s="418"/>
      <c r="CR345" s="418"/>
      <c r="CS345" s="418"/>
      <c r="CT345" s="418"/>
      <c r="CU345" s="418"/>
      <c r="CV345" s="418"/>
      <c r="CW345" s="418"/>
      <c r="CX345" s="418"/>
      <c r="CY345" s="418"/>
      <c r="CZ345" s="418"/>
    </row>
    <row r="346" spans="1:104" x14ac:dyDescent="0.3">
      <c r="A346" s="417">
        <v>338</v>
      </c>
      <c r="B346" s="126"/>
      <c r="C346" s="126"/>
      <c r="D346" s="418">
        <f>D83</f>
        <v>258861</v>
      </c>
      <c r="E346" s="418">
        <f t="shared" ref="E346:R346" si="21">E83</f>
        <v>749049</v>
      </c>
      <c r="F346" s="418">
        <f t="shared" si="21"/>
        <v>264814</v>
      </c>
      <c r="G346" s="418">
        <f t="shared" si="21"/>
        <v>149665</v>
      </c>
      <c r="H346" s="418">
        <f t="shared" si="21"/>
        <v>688287</v>
      </c>
      <c r="I346" s="418">
        <f t="shared" si="21"/>
        <v>97815006</v>
      </c>
      <c r="J346" s="418">
        <f t="shared" si="21"/>
        <v>792851</v>
      </c>
      <c r="K346" s="418">
        <f t="shared" si="21"/>
        <v>112368</v>
      </c>
      <c r="L346" s="418">
        <f t="shared" si="21"/>
        <v>1015405</v>
      </c>
      <c r="M346" s="418">
        <f t="shared" si="21"/>
        <v>142036</v>
      </c>
      <c r="N346" s="418">
        <f t="shared" si="21"/>
        <v>487585</v>
      </c>
      <c r="O346" s="418">
        <f t="shared" si="21"/>
        <v>764174</v>
      </c>
      <c r="P346" s="418">
        <f t="shared" si="21"/>
        <v>237491</v>
      </c>
      <c r="Q346" s="418">
        <f t="shared" si="21"/>
        <v>370278</v>
      </c>
      <c r="R346" s="418">
        <f t="shared" si="21"/>
        <v>175777</v>
      </c>
      <c r="S346" s="418"/>
      <c r="T346" s="418"/>
      <c r="U346" s="418"/>
      <c r="V346" s="418"/>
      <c r="W346" s="418"/>
      <c r="X346" s="418"/>
      <c r="Y346" s="418"/>
      <c r="Z346" s="418"/>
      <c r="AA346" s="418"/>
      <c r="AB346" s="418"/>
      <c r="AC346" s="418"/>
      <c r="AD346" s="418"/>
      <c r="AE346" s="418"/>
      <c r="AF346" s="418"/>
      <c r="AG346" s="418"/>
      <c r="AH346" s="418"/>
      <c r="AI346" s="418"/>
      <c r="AJ346" s="418"/>
      <c r="AK346" s="418"/>
      <c r="AL346" s="418"/>
      <c r="AM346" s="418"/>
      <c r="AN346" s="418"/>
      <c r="AO346" s="418"/>
      <c r="AP346" s="418"/>
      <c r="AQ346" s="418"/>
      <c r="AR346" s="418"/>
      <c r="AS346" s="418"/>
      <c r="AT346" s="418"/>
      <c r="AU346" s="418"/>
      <c r="AV346" s="418"/>
      <c r="AW346" s="418"/>
      <c r="AX346" s="418"/>
      <c r="AY346" s="418"/>
      <c r="AZ346" s="418"/>
      <c r="BA346" s="418"/>
      <c r="BB346" s="418"/>
      <c r="BC346" s="418"/>
      <c r="BD346" s="418"/>
      <c r="BE346" s="418"/>
      <c r="BF346" s="418"/>
      <c r="BG346" s="418"/>
      <c r="BH346" s="418"/>
      <c r="BI346" s="418"/>
      <c r="BJ346" s="418"/>
      <c r="BK346" s="418"/>
      <c r="BL346" s="418"/>
      <c r="BM346" s="418"/>
      <c r="BN346" s="418"/>
      <c r="BO346" s="418"/>
      <c r="BP346" s="418"/>
      <c r="BQ346" s="418"/>
      <c r="BR346" s="418"/>
      <c r="BS346" s="418"/>
      <c r="BT346" s="418"/>
      <c r="BU346" s="418"/>
      <c r="BV346" s="418"/>
      <c r="BW346" s="418"/>
      <c r="BX346" s="418"/>
      <c r="BY346" s="418"/>
      <c r="BZ346" s="418"/>
      <c r="CA346" s="418"/>
      <c r="CB346" s="418"/>
      <c r="CC346" s="418"/>
      <c r="CD346" s="418"/>
      <c r="CE346" s="418"/>
      <c r="CF346" s="418"/>
      <c r="CG346" s="418"/>
      <c r="CH346" s="418"/>
      <c r="CI346" s="418"/>
      <c r="CJ346" s="418"/>
      <c r="CK346" s="418"/>
      <c r="CL346" s="418"/>
      <c r="CM346" s="418"/>
      <c r="CN346" s="418"/>
      <c r="CO346" s="418"/>
      <c r="CP346" s="418"/>
      <c r="CQ346" s="418"/>
      <c r="CR346" s="418"/>
      <c r="CS346" s="418"/>
      <c r="CT346" s="418"/>
      <c r="CU346" s="418"/>
      <c r="CV346" s="418"/>
      <c r="CW346" s="418"/>
      <c r="CX346" s="418"/>
      <c r="CY346" s="418"/>
      <c r="CZ346" s="422"/>
    </row>
    <row r="347" spans="1:104" s="126" customFormat="1" x14ac:dyDescent="0.3">
      <c r="A347" s="420">
        <v>620</v>
      </c>
      <c r="D347" s="421">
        <f>D211</f>
        <v>0</v>
      </c>
      <c r="E347" s="421">
        <f t="shared" ref="E347:R347" si="22">E211</f>
        <v>0</v>
      </c>
      <c r="F347" s="421">
        <f t="shared" si="22"/>
        <v>0</v>
      </c>
      <c r="G347" s="421">
        <f t="shared" si="22"/>
        <v>0</v>
      </c>
      <c r="H347" s="421">
        <f t="shared" si="22"/>
        <v>0</v>
      </c>
      <c r="I347" s="421">
        <f t="shared" si="22"/>
        <v>0</v>
      </c>
      <c r="J347" s="421">
        <f t="shared" si="22"/>
        <v>0</v>
      </c>
      <c r="K347" s="421">
        <f t="shared" si="22"/>
        <v>0</v>
      </c>
      <c r="L347" s="421">
        <f t="shared" si="22"/>
        <v>0</v>
      </c>
      <c r="M347" s="421">
        <f t="shared" si="22"/>
        <v>0</v>
      </c>
      <c r="N347" s="421">
        <f t="shared" si="22"/>
        <v>0</v>
      </c>
      <c r="O347" s="421">
        <f t="shared" si="22"/>
        <v>0</v>
      </c>
      <c r="P347" s="421">
        <f t="shared" si="22"/>
        <v>0</v>
      </c>
      <c r="Q347" s="421">
        <f t="shared" si="22"/>
        <v>0</v>
      </c>
      <c r="R347" s="421">
        <f t="shared" si="22"/>
        <v>0</v>
      </c>
      <c r="S347" s="421"/>
      <c r="T347" s="421"/>
      <c r="U347" s="421"/>
      <c r="V347" s="421"/>
      <c r="W347" s="421"/>
      <c r="X347" s="421"/>
      <c r="Y347" s="421"/>
      <c r="Z347" s="421"/>
      <c r="AA347" s="421"/>
      <c r="AB347" s="421"/>
      <c r="AC347" s="421"/>
      <c r="AD347" s="421"/>
      <c r="AE347" s="421"/>
      <c r="AF347" s="421"/>
      <c r="AG347" s="421"/>
      <c r="AH347" s="421"/>
      <c r="AI347" s="421"/>
      <c r="AJ347" s="421"/>
      <c r="AK347" s="421"/>
      <c r="AL347" s="421"/>
      <c r="AM347" s="421"/>
      <c r="AN347" s="421"/>
      <c r="AO347" s="421"/>
      <c r="AP347" s="421"/>
      <c r="AQ347" s="421"/>
      <c r="AR347" s="421"/>
      <c r="AS347" s="421"/>
      <c r="AT347" s="421"/>
      <c r="AU347" s="421"/>
      <c r="AV347" s="421"/>
      <c r="AW347" s="421"/>
      <c r="AX347" s="421"/>
      <c r="AY347" s="421"/>
      <c r="AZ347" s="421"/>
      <c r="BA347" s="421"/>
      <c r="BB347" s="421"/>
      <c r="BC347" s="421"/>
      <c r="BD347" s="421"/>
      <c r="BE347" s="421"/>
      <c r="BF347" s="421"/>
      <c r="BG347" s="421"/>
      <c r="BH347" s="421"/>
      <c r="BI347" s="421"/>
      <c r="BJ347" s="421"/>
      <c r="BK347" s="421"/>
      <c r="BL347" s="421"/>
      <c r="BM347" s="421"/>
      <c r="BN347" s="421"/>
      <c r="BO347" s="421"/>
      <c r="BP347" s="421"/>
      <c r="BQ347" s="421"/>
      <c r="BR347" s="421"/>
      <c r="BS347" s="421"/>
      <c r="BT347" s="421"/>
      <c r="BU347" s="421"/>
      <c r="BV347" s="421"/>
      <c r="BW347" s="421"/>
      <c r="BX347" s="421"/>
      <c r="BY347" s="421"/>
      <c r="BZ347" s="421"/>
      <c r="CA347" s="421"/>
      <c r="CB347" s="421"/>
      <c r="CC347" s="421"/>
      <c r="CD347" s="421"/>
      <c r="CE347" s="421"/>
      <c r="CF347" s="421"/>
      <c r="CG347" s="421"/>
      <c r="CH347" s="421"/>
      <c r="CI347" s="421"/>
      <c r="CJ347" s="421"/>
      <c r="CK347" s="421"/>
      <c r="CL347" s="421"/>
      <c r="CM347" s="421"/>
      <c r="CN347" s="421"/>
      <c r="CO347" s="421"/>
      <c r="CP347" s="421"/>
      <c r="CQ347" s="421"/>
      <c r="CR347" s="421"/>
      <c r="CS347" s="421"/>
      <c r="CT347" s="421"/>
      <c r="CU347" s="421"/>
      <c r="CV347" s="421"/>
      <c r="CW347" s="421"/>
      <c r="CX347" s="421"/>
      <c r="CY347" s="421"/>
      <c r="CZ347" s="421"/>
    </row>
    <row r="348" spans="1:104" s="126" customFormat="1" x14ac:dyDescent="0.3">
      <c r="A348" s="103">
        <v>545</v>
      </c>
      <c r="D348" s="421">
        <f>D166</f>
        <v>0</v>
      </c>
      <c r="E348" s="421">
        <f t="shared" ref="E348:R348" si="23">E166</f>
        <v>0</v>
      </c>
      <c r="F348" s="421">
        <f t="shared" si="23"/>
        <v>0</v>
      </c>
      <c r="G348" s="421">
        <f t="shared" si="23"/>
        <v>0</v>
      </c>
      <c r="H348" s="421">
        <f t="shared" si="23"/>
        <v>0</v>
      </c>
      <c r="I348" s="421">
        <f t="shared" si="23"/>
        <v>0</v>
      </c>
      <c r="J348" s="421">
        <f t="shared" si="23"/>
        <v>0</v>
      </c>
      <c r="K348" s="421">
        <f t="shared" si="23"/>
        <v>0</v>
      </c>
      <c r="L348" s="421">
        <f t="shared" si="23"/>
        <v>0</v>
      </c>
      <c r="M348" s="421">
        <f t="shared" si="23"/>
        <v>0</v>
      </c>
      <c r="N348" s="421">
        <f t="shared" si="23"/>
        <v>0</v>
      </c>
      <c r="O348" s="421">
        <f t="shared" si="23"/>
        <v>0</v>
      </c>
      <c r="P348" s="421">
        <f t="shared" si="23"/>
        <v>0</v>
      </c>
      <c r="Q348" s="421">
        <f t="shared" si="23"/>
        <v>0</v>
      </c>
      <c r="R348" s="421">
        <f t="shared" si="23"/>
        <v>0</v>
      </c>
      <c r="S348" s="421"/>
      <c r="T348" s="421"/>
      <c r="U348" s="421"/>
      <c r="V348" s="421"/>
      <c r="W348" s="421"/>
      <c r="X348" s="421"/>
      <c r="Y348" s="421"/>
      <c r="Z348" s="421"/>
      <c r="AA348" s="421"/>
      <c r="AB348" s="421"/>
      <c r="AC348" s="421"/>
      <c r="AD348" s="421"/>
      <c r="AE348" s="421"/>
      <c r="AF348" s="421"/>
      <c r="AG348" s="421"/>
      <c r="AH348" s="421"/>
      <c r="AI348" s="421"/>
      <c r="AJ348" s="421"/>
      <c r="AK348" s="421"/>
      <c r="AL348" s="421"/>
      <c r="AM348" s="421"/>
      <c r="AN348" s="421"/>
      <c r="AO348" s="421"/>
      <c r="AP348" s="421"/>
      <c r="AQ348" s="421"/>
      <c r="AR348" s="421"/>
      <c r="AS348" s="421"/>
      <c r="AT348" s="421"/>
      <c r="AU348" s="421"/>
      <c r="AV348" s="421"/>
      <c r="AW348" s="421"/>
      <c r="AX348" s="421"/>
      <c r="AY348" s="421"/>
      <c r="AZ348" s="421"/>
      <c r="BA348" s="421"/>
      <c r="BB348" s="421"/>
      <c r="BC348" s="421"/>
      <c r="BD348" s="421"/>
      <c r="BE348" s="421"/>
      <c r="BF348" s="421"/>
      <c r="BG348" s="421"/>
      <c r="BH348" s="421"/>
      <c r="BI348" s="421"/>
      <c r="BJ348" s="421"/>
      <c r="BK348" s="421"/>
      <c r="BL348" s="421"/>
      <c r="BM348" s="421"/>
      <c r="BN348" s="421"/>
      <c r="BO348" s="421"/>
      <c r="BP348" s="421"/>
      <c r="BQ348" s="421"/>
      <c r="BR348" s="421"/>
      <c r="BS348" s="421"/>
      <c r="BT348" s="421"/>
      <c r="BU348" s="421"/>
      <c r="BV348" s="421"/>
      <c r="BW348" s="421"/>
      <c r="BX348" s="421"/>
      <c r="BY348" s="421"/>
      <c r="BZ348" s="421"/>
      <c r="CA348" s="421"/>
      <c r="CB348" s="421"/>
      <c r="CC348" s="421"/>
      <c r="CD348" s="421"/>
      <c r="CE348" s="421"/>
      <c r="CF348" s="421"/>
      <c r="CG348" s="421"/>
      <c r="CH348" s="421"/>
      <c r="CI348" s="421"/>
      <c r="CJ348" s="421"/>
      <c r="CK348" s="421"/>
      <c r="CL348" s="421"/>
      <c r="CM348" s="421"/>
      <c r="CN348" s="421"/>
      <c r="CO348" s="421"/>
      <c r="CP348" s="421"/>
      <c r="CQ348" s="421"/>
      <c r="CR348" s="421"/>
      <c r="CS348" s="421"/>
      <c r="CT348" s="421"/>
      <c r="CU348" s="421"/>
      <c r="CV348" s="421"/>
      <c r="CW348" s="421"/>
      <c r="CX348" s="421"/>
      <c r="CY348" s="421"/>
      <c r="CZ348" s="421"/>
    </row>
    <row r="349" spans="1:104" s="126" customFormat="1" x14ac:dyDescent="0.3">
      <c r="A349" s="420">
        <v>624</v>
      </c>
      <c r="D349" s="421">
        <f>D214</f>
        <v>0</v>
      </c>
      <c r="E349" s="421">
        <f t="shared" ref="E349:R349" si="24">E214</f>
        <v>0</v>
      </c>
      <c r="F349" s="421">
        <f t="shared" si="24"/>
        <v>0</v>
      </c>
      <c r="G349" s="421">
        <f t="shared" si="24"/>
        <v>0</v>
      </c>
      <c r="H349" s="421">
        <f t="shared" si="24"/>
        <v>0</v>
      </c>
      <c r="I349" s="421">
        <f t="shared" si="24"/>
        <v>0</v>
      </c>
      <c r="J349" s="421">
        <f t="shared" si="24"/>
        <v>0</v>
      </c>
      <c r="K349" s="421">
        <f t="shared" si="24"/>
        <v>0</v>
      </c>
      <c r="L349" s="421">
        <f t="shared" si="24"/>
        <v>0</v>
      </c>
      <c r="M349" s="421">
        <f t="shared" si="24"/>
        <v>0</v>
      </c>
      <c r="N349" s="421">
        <f t="shared" si="24"/>
        <v>0</v>
      </c>
      <c r="O349" s="421">
        <f t="shared" si="24"/>
        <v>0</v>
      </c>
      <c r="P349" s="421">
        <f t="shared" si="24"/>
        <v>0</v>
      </c>
      <c r="Q349" s="421">
        <f t="shared" si="24"/>
        <v>0</v>
      </c>
      <c r="R349" s="421">
        <f t="shared" si="24"/>
        <v>0</v>
      </c>
      <c r="S349" s="421"/>
      <c r="T349" s="421"/>
      <c r="U349" s="421"/>
      <c r="V349" s="421"/>
      <c r="W349" s="421"/>
      <c r="X349" s="421"/>
      <c r="Y349" s="421"/>
      <c r="Z349" s="421"/>
      <c r="AA349" s="421"/>
      <c r="AB349" s="421"/>
      <c r="AC349" s="421"/>
      <c r="AD349" s="421"/>
      <c r="AE349" s="421"/>
      <c r="AF349" s="421"/>
      <c r="AG349" s="421"/>
      <c r="AH349" s="421"/>
      <c r="AI349" s="421"/>
      <c r="AJ349" s="421"/>
      <c r="AK349" s="421"/>
      <c r="AL349" s="421"/>
      <c r="AM349" s="421"/>
      <c r="AN349" s="421"/>
      <c r="AO349" s="421"/>
      <c r="AP349" s="421"/>
      <c r="AQ349" s="421"/>
      <c r="AR349" s="421"/>
      <c r="AS349" s="421"/>
      <c r="AT349" s="421"/>
      <c r="AU349" s="421"/>
      <c r="AV349" s="421"/>
      <c r="AW349" s="421"/>
      <c r="AX349" s="421"/>
      <c r="AY349" s="421"/>
      <c r="AZ349" s="421"/>
      <c r="BA349" s="421"/>
      <c r="BB349" s="421"/>
      <c r="BC349" s="421"/>
      <c r="BD349" s="421"/>
      <c r="BE349" s="421"/>
      <c r="BF349" s="421"/>
      <c r="BG349" s="421"/>
      <c r="BH349" s="421"/>
      <c r="BI349" s="421"/>
      <c r="BJ349" s="421"/>
      <c r="BK349" s="421"/>
      <c r="BL349" s="421"/>
      <c r="BM349" s="421"/>
      <c r="BN349" s="421"/>
      <c r="BO349" s="421"/>
      <c r="BP349" s="421"/>
      <c r="BQ349" s="421"/>
      <c r="BR349" s="421"/>
      <c r="BS349" s="421"/>
      <c r="BT349" s="421"/>
      <c r="BU349" s="421"/>
      <c r="BV349" s="421"/>
      <c r="BW349" s="421"/>
      <c r="BX349" s="421"/>
      <c r="BY349" s="421"/>
      <c r="BZ349" s="421"/>
      <c r="CA349" s="421"/>
      <c r="CB349" s="421"/>
      <c r="CC349" s="421"/>
      <c r="CD349" s="421"/>
      <c r="CE349" s="421"/>
      <c r="CF349" s="421"/>
      <c r="CG349" s="421"/>
      <c r="CH349" s="421"/>
      <c r="CI349" s="421"/>
      <c r="CJ349" s="421"/>
      <c r="CK349" s="421"/>
      <c r="CL349" s="421"/>
      <c r="CM349" s="421"/>
      <c r="CN349" s="421"/>
      <c r="CO349" s="421"/>
      <c r="CP349" s="421"/>
      <c r="CQ349" s="421"/>
      <c r="CR349" s="421"/>
      <c r="CS349" s="421"/>
      <c r="CT349" s="421"/>
      <c r="CU349" s="421"/>
      <c r="CV349" s="421"/>
      <c r="CW349" s="421"/>
      <c r="CX349" s="421"/>
      <c r="CY349" s="421"/>
      <c r="CZ349" s="421"/>
    </row>
    <row r="350" spans="1:104" s="126" customFormat="1" x14ac:dyDescent="0.3">
      <c r="A350" s="420">
        <v>577</v>
      </c>
      <c r="D350" s="421">
        <f>D190</f>
        <v>0</v>
      </c>
      <c r="E350" s="421">
        <f t="shared" ref="E350:R350" si="25">E190</f>
        <v>2</v>
      </c>
      <c r="F350" s="421">
        <f t="shared" si="25"/>
        <v>2</v>
      </c>
      <c r="G350" s="421">
        <f t="shared" si="25"/>
        <v>2</v>
      </c>
      <c r="H350" s="421">
        <f t="shared" si="25"/>
        <v>0</v>
      </c>
      <c r="I350" s="421">
        <f t="shared" si="25"/>
        <v>0</v>
      </c>
      <c r="J350" s="421">
        <f t="shared" si="25"/>
        <v>2</v>
      </c>
      <c r="K350" s="421">
        <f t="shared" si="25"/>
        <v>2</v>
      </c>
      <c r="L350" s="421">
        <f t="shared" si="25"/>
        <v>2</v>
      </c>
      <c r="M350" s="421">
        <f t="shared" si="25"/>
        <v>2</v>
      </c>
      <c r="N350" s="421">
        <f t="shared" si="25"/>
        <v>2</v>
      </c>
      <c r="O350" s="421">
        <f t="shared" si="25"/>
        <v>2</v>
      </c>
      <c r="P350" s="421">
        <f t="shared" si="25"/>
        <v>0</v>
      </c>
      <c r="Q350" s="421">
        <f t="shared" si="25"/>
        <v>2</v>
      </c>
      <c r="R350" s="421">
        <f t="shared" si="25"/>
        <v>2</v>
      </c>
      <c r="S350" s="421"/>
      <c r="T350" s="421"/>
      <c r="U350" s="421"/>
      <c r="V350" s="421"/>
      <c r="W350" s="421"/>
      <c r="X350" s="421"/>
      <c r="Y350" s="421"/>
      <c r="Z350" s="421"/>
      <c r="AA350" s="421"/>
      <c r="AB350" s="421"/>
      <c r="AC350" s="421"/>
      <c r="AD350" s="421"/>
      <c r="AE350" s="421"/>
      <c r="AF350" s="421"/>
      <c r="AG350" s="421"/>
      <c r="AH350" s="421"/>
      <c r="AI350" s="421"/>
      <c r="AJ350" s="421"/>
      <c r="AK350" s="421"/>
      <c r="AL350" s="421"/>
      <c r="AM350" s="421"/>
      <c r="AN350" s="421"/>
      <c r="AO350" s="421"/>
      <c r="AP350" s="421"/>
      <c r="AQ350" s="421"/>
      <c r="AR350" s="421"/>
      <c r="AS350" s="421"/>
      <c r="AT350" s="421"/>
      <c r="AU350" s="421"/>
      <c r="AV350" s="421"/>
      <c r="AW350" s="421"/>
      <c r="AX350" s="421"/>
      <c r="AY350" s="421"/>
      <c r="AZ350" s="421"/>
      <c r="BA350" s="421"/>
      <c r="BB350" s="421"/>
      <c r="BC350" s="421"/>
      <c r="BD350" s="421"/>
      <c r="BE350" s="421"/>
      <c r="BF350" s="421"/>
      <c r="BG350" s="421"/>
      <c r="BH350" s="421"/>
      <c r="BI350" s="421"/>
      <c r="BJ350" s="421"/>
      <c r="BK350" s="421"/>
      <c r="BL350" s="421"/>
      <c r="BM350" s="421"/>
      <c r="BN350" s="421"/>
      <c r="BO350" s="421"/>
      <c r="BP350" s="421"/>
      <c r="BQ350" s="421"/>
      <c r="BR350" s="421"/>
      <c r="BS350" s="421"/>
      <c r="BT350" s="421"/>
      <c r="BU350" s="421"/>
      <c r="BV350" s="421"/>
      <c r="BW350" s="421"/>
      <c r="BX350" s="421"/>
      <c r="BY350" s="421"/>
      <c r="BZ350" s="421"/>
      <c r="CA350" s="421"/>
      <c r="CB350" s="421"/>
      <c r="CC350" s="421"/>
      <c r="CD350" s="421"/>
      <c r="CE350" s="421"/>
      <c r="CF350" s="421"/>
      <c r="CG350" s="421"/>
      <c r="CH350" s="421"/>
      <c r="CI350" s="421"/>
      <c r="CJ350" s="421"/>
      <c r="CK350" s="421"/>
      <c r="CL350" s="421"/>
      <c r="CM350" s="421"/>
      <c r="CN350" s="421"/>
      <c r="CO350" s="421"/>
      <c r="CP350" s="421"/>
      <c r="CQ350" s="421"/>
      <c r="CR350" s="421"/>
      <c r="CS350" s="421"/>
      <c r="CT350" s="421"/>
      <c r="CU350" s="421"/>
      <c r="CV350" s="421"/>
      <c r="CW350" s="421"/>
      <c r="CX350" s="421"/>
      <c r="CY350" s="421"/>
      <c r="CZ350" s="421"/>
    </row>
    <row r="351" spans="1:104" s="416" customFormat="1" x14ac:dyDescent="0.3">
      <c r="A351" s="103" t="s">
        <v>780</v>
      </c>
      <c r="B351" s="126"/>
      <c r="C351" s="126"/>
      <c r="D351" s="126">
        <f>SUM(D313:D350)</f>
        <v>3352414</v>
      </c>
      <c r="E351" s="126">
        <f t="shared" ref="E351:R351" si="26">SUM(E313:E350)</f>
        <v>3362692</v>
      </c>
      <c r="F351" s="126">
        <f t="shared" si="26"/>
        <v>2766393</v>
      </c>
      <c r="G351" s="126">
        <f t="shared" si="26"/>
        <v>2209255</v>
      </c>
      <c r="H351" s="126">
        <f t="shared" si="26"/>
        <v>3084188</v>
      </c>
      <c r="I351" s="126">
        <f t="shared" si="26"/>
        <v>287599873</v>
      </c>
      <c r="J351" s="126">
        <f t="shared" si="26"/>
        <v>4769124</v>
      </c>
      <c r="K351" s="126">
        <f t="shared" si="26"/>
        <v>985039</v>
      </c>
      <c r="L351" s="126">
        <f t="shared" si="26"/>
        <v>5767763</v>
      </c>
      <c r="M351" s="126">
        <f t="shared" si="26"/>
        <v>2964205</v>
      </c>
      <c r="N351" s="126">
        <f t="shared" si="26"/>
        <v>6015341</v>
      </c>
      <c r="O351" s="126">
        <f t="shared" si="26"/>
        <v>3864898</v>
      </c>
      <c r="P351" s="126">
        <f t="shared" si="26"/>
        <v>1785476</v>
      </c>
      <c r="Q351" s="126">
        <f t="shared" si="26"/>
        <v>2181978</v>
      </c>
      <c r="R351" s="126">
        <f t="shared" si="26"/>
        <v>2574039</v>
      </c>
      <c r="S351" s="126"/>
      <c r="T351" s="126"/>
      <c r="U351" s="126"/>
      <c r="V351" s="126"/>
      <c r="W351" s="126"/>
      <c r="X351" s="126"/>
      <c r="Y351" s="126"/>
      <c r="Z351" s="126"/>
      <c r="AA351" s="126"/>
      <c r="AB351" s="126"/>
      <c r="AC351" s="126"/>
      <c r="AD351" s="126"/>
      <c r="AE351" s="126"/>
      <c r="AF351" s="126"/>
      <c r="AG351" s="126"/>
      <c r="AH351" s="126"/>
      <c r="AI351" s="126"/>
      <c r="AJ351" s="126"/>
      <c r="AK351" s="126"/>
      <c r="AL351" s="126"/>
      <c r="AM351" s="126"/>
      <c r="AN351" s="126"/>
      <c r="AO351" s="126"/>
      <c r="AP351" s="126"/>
      <c r="AQ351" s="126"/>
      <c r="AR351" s="126"/>
      <c r="AS351" s="126"/>
      <c r="AT351" s="126"/>
      <c r="AU351" s="126"/>
      <c r="AV351" s="126"/>
      <c r="AW351" s="126"/>
      <c r="AX351" s="126"/>
      <c r="AY351" s="126"/>
      <c r="AZ351" s="126"/>
      <c r="BA351" s="126"/>
      <c r="BB351" s="126"/>
      <c r="BC351" s="126"/>
      <c r="BD351" s="126"/>
      <c r="BE351" s="126"/>
      <c r="BF351" s="126"/>
      <c r="BG351" s="126"/>
      <c r="BH351" s="126"/>
      <c r="BI351" s="126"/>
      <c r="BJ351" s="126"/>
      <c r="BK351" s="126"/>
      <c r="BL351" s="126"/>
      <c r="BM351" s="126"/>
      <c r="BN351" s="126"/>
      <c r="BO351" s="126"/>
      <c r="BP351" s="126"/>
      <c r="BQ351" s="126"/>
      <c r="BR351" s="126"/>
      <c r="BS351" s="126"/>
      <c r="BT351" s="126"/>
      <c r="BU351" s="126"/>
      <c r="BV351" s="126"/>
      <c r="BW351" s="126"/>
      <c r="BX351" s="126"/>
      <c r="BY351" s="126"/>
      <c r="BZ351" s="126"/>
      <c r="CA351" s="126"/>
      <c r="CB351" s="126"/>
      <c r="CC351" s="126"/>
      <c r="CD351" s="126"/>
      <c r="CE351" s="126"/>
      <c r="CF351" s="126"/>
      <c r="CG351" s="126"/>
      <c r="CH351" s="126"/>
      <c r="CI351" s="126"/>
      <c r="CJ351" s="126"/>
      <c r="CK351" s="126"/>
      <c r="CL351" s="126"/>
      <c r="CM351" s="126"/>
      <c r="CN351" s="126"/>
      <c r="CO351" s="126"/>
      <c r="CP351" s="126"/>
      <c r="CQ351" s="126"/>
      <c r="CR351" s="126"/>
      <c r="CS351" s="126"/>
      <c r="CT351" s="126"/>
      <c r="CU351" s="126"/>
      <c r="CV351" s="126"/>
      <c r="CW351" s="126"/>
      <c r="CX351" s="126"/>
      <c r="CY351" s="126"/>
    </row>
    <row r="352" spans="1:104" s="416" customFormat="1" x14ac:dyDescent="0.3">
      <c r="A352" s="103"/>
      <c r="B352" s="126"/>
      <c r="C352" s="126"/>
      <c r="D352" s="126"/>
      <c r="E352" s="126"/>
      <c r="F352" s="126"/>
      <c r="G352" s="126"/>
      <c r="H352" s="126"/>
      <c r="I352" s="126"/>
      <c r="J352" s="126"/>
      <c r="K352" s="126"/>
      <c r="L352" s="126"/>
      <c r="M352" s="126"/>
      <c r="N352" s="126"/>
      <c r="O352" s="126"/>
      <c r="P352" s="126"/>
      <c r="Q352" s="126"/>
      <c r="R352" s="126"/>
      <c r="S352" s="126"/>
      <c r="T352" s="126"/>
      <c r="U352" s="126"/>
      <c r="V352" s="126"/>
      <c r="W352" s="126"/>
      <c r="X352" s="126"/>
      <c r="Y352" s="126"/>
      <c r="Z352" s="126"/>
      <c r="AA352" s="126"/>
      <c r="AB352" s="126"/>
      <c r="AC352" s="126"/>
      <c r="AD352" s="126"/>
      <c r="AE352" s="126"/>
      <c r="AF352" s="126"/>
      <c r="AG352" s="126"/>
      <c r="AH352" s="126"/>
      <c r="AI352" s="126"/>
      <c r="AJ352" s="126"/>
      <c r="AK352" s="126"/>
      <c r="AL352" s="126"/>
      <c r="AM352" s="126"/>
      <c r="AN352" s="126"/>
      <c r="AO352" s="126"/>
      <c r="AP352" s="126"/>
      <c r="AQ352" s="126"/>
      <c r="AR352" s="126"/>
      <c r="AS352" s="126"/>
      <c r="AT352" s="126"/>
      <c r="AU352" s="126"/>
      <c r="AV352" s="126"/>
      <c r="AW352" s="126"/>
      <c r="AX352" s="126"/>
      <c r="AY352" s="126"/>
      <c r="AZ352" s="126"/>
      <c r="BA352" s="126"/>
      <c r="BB352" s="126"/>
      <c r="BC352" s="126"/>
      <c r="BD352" s="126"/>
      <c r="BE352" s="126"/>
      <c r="BF352" s="126"/>
      <c r="BG352" s="126"/>
      <c r="BH352" s="126"/>
      <c r="BI352" s="126"/>
      <c r="BJ352" s="126"/>
      <c r="BK352" s="126"/>
      <c r="BL352" s="126"/>
      <c r="BM352" s="126"/>
      <c r="BN352" s="126"/>
      <c r="BO352" s="126"/>
      <c r="BP352" s="126"/>
      <c r="BQ352" s="126"/>
      <c r="BR352" s="126"/>
      <c r="BS352" s="126"/>
      <c r="BT352" s="126"/>
      <c r="BU352" s="126"/>
      <c r="BV352" s="126"/>
      <c r="BW352" s="126"/>
      <c r="BX352" s="126"/>
      <c r="BY352" s="126"/>
      <c r="BZ352" s="126"/>
      <c r="CA352" s="126"/>
      <c r="CB352" s="126"/>
      <c r="CC352" s="126"/>
      <c r="CD352" s="126"/>
      <c r="CE352" s="126"/>
      <c r="CF352" s="126"/>
      <c r="CG352" s="126"/>
      <c r="CH352" s="126"/>
      <c r="CI352" s="126"/>
      <c r="CJ352" s="126"/>
      <c r="CK352" s="126"/>
      <c r="CL352" s="126"/>
      <c r="CM352" s="126"/>
      <c r="CN352" s="126"/>
      <c r="CO352" s="126"/>
      <c r="CP352" s="126"/>
      <c r="CQ352" s="126"/>
      <c r="CR352" s="126"/>
      <c r="CS352" s="126"/>
      <c r="CT352" s="126"/>
      <c r="CU352" s="126"/>
      <c r="CV352" s="126"/>
      <c r="CW352" s="126"/>
      <c r="CX352" s="126"/>
      <c r="CY352" s="126"/>
    </row>
    <row r="353" spans="1:104" s="416" customFormat="1" x14ac:dyDescent="0.3">
      <c r="A353" s="103" t="s">
        <v>781</v>
      </c>
      <c r="B353" s="126"/>
      <c r="C353" s="126"/>
      <c r="D353" s="126">
        <f>D311-D351</f>
        <v>16835193</v>
      </c>
      <c r="E353" s="126">
        <f t="shared" ref="E353:R353" si="27">E311-E351</f>
        <v>17283441</v>
      </c>
      <c r="F353" s="126">
        <f t="shared" si="27"/>
        <v>12941880</v>
      </c>
      <c r="G353" s="126">
        <f t="shared" si="27"/>
        <v>8712984</v>
      </c>
      <c r="H353" s="126">
        <f t="shared" si="27"/>
        <v>14957416</v>
      </c>
      <c r="I353" s="126">
        <f t="shared" si="27"/>
        <v>459784815</v>
      </c>
      <c r="J353" s="126">
        <f t="shared" si="27"/>
        <v>21091251</v>
      </c>
      <c r="K353" s="126">
        <f t="shared" si="27"/>
        <v>2642264</v>
      </c>
      <c r="L353" s="126">
        <f t="shared" si="27"/>
        <v>29139435</v>
      </c>
      <c r="M353" s="126">
        <f t="shared" si="27"/>
        <v>12382651</v>
      </c>
      <c r="N353" s="126">
        <f t="shared" si="27"/>
        <v>19253318</v>
      </c>
      <c r="O353" s="126">
        <f t="shared" si="27"/>
        <v>19335867</v>
      </c>
      <c r="P353" s="126">
        <f t="shared" si="27"/>
        <v>8168810</v>
      </c>
      <c r="Q353" s="126">
        <f t="shared" si="27"/>
        <v>11023753</v>
      </c>
      <c r="R353" s="126">
        <f t="shared" si="27"/>
        <v>5779823</v>
      </c>
      <c r="S353" s="126"/>
      <c r="T353" s="126"/>
      <c r="U353" s="126"/>
      <c r="V353" s="126"/>
      <c r="W353" s="126"/>
      <c r="X353" s="126"/>
      <c r="Y353" s="126"/>
      <c r="Z353" s="126"/>
      <c r="AA353" s="126"/>
      <c r="AB353" s="126"/>
      <c r="AC353" s="126"/>
      <c r="AD353" s="126"/>
      <c r="AE353" s="126"/>
      <c r="AF353" s="126"/>
      <c r="AG353" s="126"/>
      <c r="AH353" s="126"/>
      <c r="AI353" s="126"/>
      <c r="AJ353" s="126"/>
      <c r="AK353" s="126"/>
      <c r="AL353" s="126"/>
      <c r="AM353" s="126"/>
      <c r="AN353" s="126"/>
      <c r="AO353" s="126"/>
      <c r="AP353" s="126"/>
      <c r="AQ353" s="126"/>
      <c r="AR353" s="126"/>
      <c r="AS353" s="126"/>
      <c r="AT353" s="126"/>
      <c r="AU353" s="126"/>
      <c r="AV353" s="126"/>
      <c r="AW353" s="126"/>
      <c r="AX353" s="126"/>
      <c r="AY353" s="126"/>
      <c r="AZ353" s="126"/>
      <c r="BA353" s="126"/>
      <c r="BB353" s="126"/>
      <c r="BC353" s="126"/>
      <c r="BD353" s="126"/>
      <c r="BE353" s="126"/>
      <c r="BF353" s="126"/>
      <c r="BG353" s="126"/>
      <c r="BH353" s="126"/>
      <c r="BI353" s="126"/>
      <c r="BJ353" s="126"/>
      <c r="BK353" s="126"/>
      <c r="BL353" s="126"/>
      <c r="BM353" s="126"/>
      <c r="BN353" s="126"/>
      <c r="BO353" s="126"/>
      <c r="BP353" s="126"/>
      <c r="BQ353" s="126"/>
      <c r="BR353" s="126"/>
      <c r="BS353" s="126"/>
      <c r="BT353" s="126"/>
      <c r="BU353" s="126"/>
      <c r="BV353" s="126"/>
      <c r="BW353" s="126"/>
      <c r="BX353" s="126"/>
      <c r="BY353" s="126"/>
      <c r="BZ353" s="126"/>
      <c r="CA353" s="126"/>
      <c r="CB353" s="126"/>
      <c r="CC353" s="126"/>
      <c r="CD353" s="126"/>
      <c r="CE353" s="126"/>
      <c r="CF353" s="126"/>
      <c r="CG353" s="126"/>
      <c r="CH353" s="126"/>
      <c r="CI353" s="126"/>
      <c r="CJ353" s="126"/>
      <c r="CK353" s="126"/>
      <c r="CL353" s="126"/>
      <c r="CM353" s="126"/>
      <c r="CN353" s="126"/>
      <c r="CO353" s="126"/>
      <c r="CP353" s="126"/>
      <c r="CQ353" s="126"/>
      <c r="CR353" s="126"/>
      <c r="CS353" s="126"/>
      <c r="CT353" s="126"/>
      <c r="CU353" s="126"/>
      <c r="CV353" s="126"/>
      <c r="CW353" s="126"/>
      <c r="CX353" s="126"/>
      <c r="CY353" s="126"/>
    </row>
    <row r="354" spans="1:104" s="416" customFormat="1" x14ac:dyDescent="0.3">
      <c r="A354" s="103"/>
      <c r="B354" s="126"/>
      <c r="C354" s="126"/>
      <c r="D354" s="126"/>
      <c r="E354" s="126"/>
      <c r="F354" s="126"/>
      <c r="G354" s="126"/>
      <c r="H354" s="126"/>
      <c r="I354" s="126"/>
      <c r="J354" s="126"/>
      <c r="K354" s="126"/>
      <c r="L354" s="126"/>
      <c r="M354" s="126"/>
      <c r="N354" s="126"/>
      <c r="O354" s="126"/>
      <c r="P354" s="126"/>
      <c r="Q354" s="126"/>
      <c r="R354" s="126"/>
      <c r="S354" s="126"/>
      <c r="T354" s="126"/>
      <c r="U354" s="126"/>
      <c r="V354" s="126"/>
      <c r="W354" s="126"/>
      <c r="X354" s="126"/>
      <c r="Y354" s="126"/>
      <c r="Z354" s="126"/>
      <c r="AA354" s="126"/>
      <c r="AB354" s="126"/>
      <c r="AC354" s="126"/>
      <c r="AD354" s="126"/>
      <c r="AE354" s="126"/>
      <c r="AF354" s="126"/>
      <c r="AG354" s="126"/>
      <c r="AH354" s="126"/>
      <c r="AI354" s="126"/>
      <c r="AJ354" s="126"/>
      <c r="AK354" s="126"/>
      <c r="AL354" s="126"/>
      <c r="AM354" s="126"/>
      <c r="AN354" s="126"/>
      <c r="AO354" s="126"/>
      <c r="AP354" s="126"/>
      <c r="AQ354" s="126"/>
      <c r="AR354" s="126"/>
      <c r="AS354" s="126"/>
      <c r="AT354" s="126"/>
      <c r="AU354" s="126"/>
      <c r="AV354" s="126"/>
      <c r="AW354" s="126"/>
      <c r="AX354" s="126"/>
      <c r="AY354" s="126"/>
      <c r="AZ354" s="126"/>
      <c r="BA354" s="126"/>
      <c r="BB354" s="126"/>
      <c r="BC354" s="126"/>
      <c r="BD354" s="126"/>
      <c r="BE354" s="126"/>
      <c r="BF354" s="126"/>
      <c r="BG354" s="126"/>
      <c r="BH354" s="126"/>
      <c r="BI354" s="126"/>
      <c r="BJ354" s="126"/>
      <c r="BK354" s="126"/>
      <c r="BL354" s="126"/>
      <c r="BM354" s="126"/>
      <c r="BN354" s="126"/>
      <c r="BO354" s="126"/>
      <c r="BP354" s="126"/>
      <c r="BQ354" s="126"/>
      <c r="BR354" s="126"/>
      <c r="BS354" s="126"/>
      <c r="BT354" s="126"/>
      <c r="BU354" s="126"/>
      <c r="BV354" s="126"/>
      <c r="BW354" s="126"/>
      <c r="BX354" s="126"/>
      <c r="BY354" s="126"/>
      <c r="BZ354" s="126"/>
      <c r="CA354" s="126"/>
      <c r="CB354" s="126"/>
      <c r="CC354" s="126"/>
      <c r="CD354" s="126"/>
      <c r="CE354" s="126"/>
      <c r="CF354" s="126"/>
      <c r="CG354" s="126"/>
      <c r="CH354" s="126"/>
      <c r="CI354" s="126"/>
      <c r="CJ354" s="126"/>
      <c r="CK354" s="126"/>
      <c r="CL354" s="126"/>
      <c r="CM354" s="126"/>
      <c r="CN354" s="126"/>
      <c r="CO354" s="126"/>
      <c r="CP354" s="126"/>
      <c r="CQ354" s="126"/>
      <c r="CR354" s="126"/>
      <c r="CS354" s="126"/>
      <c r="CT354" s="126"/>
      <c r="CU354" s="126"/>
      <c r="CV354" s="126"/>
      <c r="CW354" s="126"/>
      <c r="CX354" s="126"/>
      <c r="CY354" s="126"/>
    </row>
    <row r="355" spans="1:104" x14ac:dyDescent="0.3">
      <c r="A355" s="417">
        <v>1</v>
      </c>
      <c r="B355" s="126"/>
      <c r="C355" s="126"/>
      <c r="D355" s="418">
        <f>D290</f>
        <v>2522183</v>
      </c>
      <c r="E355" s="418">
        <f t="shared" ref="E355:R357" si="28">E290</f>
        <v>1956448</v>
      </c>
      <c r="F355" s="418">
        <f t="shared" si="28"/>
        <v>1665944</v>
      </c>
      <c r="G355" s="418">
        <f t="shared" si="28"/>
        <v>1483845</v>
      </c>
      <c r="H355" s="418">
        <f t="shared" si="28"/>
        <v>1398457</v>
      </c>
      <c r="I355" s="418">
        <f t="shared" si="28"/>
        <v>174995017</v>
      </c>
      <c r="J355" s="418">
        <f t="shared" si="28"/>
        <v>3173312</v>
      </c>
      <c r="K355" s="418">
        <f t="shared" si="28"/>
        <v>281337</v>
      </c>
      <c r="L355" s="418">
        <f t="shared" si="28"/>
        <v>3750927</v>
      </c>
      <c r="M355" s="418">
        <f t="shared" si="28"/>
        <v>2240531</v>
      </c>
      <c r="N355" s="418">
        <f t="shared" si="28"/>
        <v>4919065</v>
      </c>
      <c r="O355" s="418">
        <f t="shared" si="28"/>
        <v>2333592</v>
      </c>
      <c r="P355" s="418">
        <f t="shared" si="28"/>
        <v>965098</v>
      </c>
      <c r="Q355" s="418">
        <f t="shared" si="28"/>
        <v>1225187</v>
      </c>
      <c r="R355" s="418">
        <f t="shared" si="28"/>
        <v>747519</v>
      </c>
      <c r="S355" s="418"/>
      <c r="T355" s="418"/>
      <c r="U355" s="418"/>
      <c r="V355" s="418"/>
      <c r="W355" s="418"/>
      <c r="X355" s="418"/>
      <c r="Y355" s="418"/>
      <c r="Z355" s="418"/>
      <c r="AA355" s="418"/>
      <c r="AB355" s="418"/>
      <c r="AC355" s="418"/>
      <c r="AD355" s="418"/>
      <c r="AE355" s="418"/>
      <c r="AF355" s="418"/>
      <c r="AG355" s="418"/>
      <c r="AH355" s="418"/>
      <c r="AI355" s="418"/>
      <c r="AJ355" s="418"/>
      <c r="AK355" s="418"/>
      <c r="AL355" s="418"/>
      <c r="AM355" s="418"/>
      <c r="AN355" s="418"/>
      <c r="AO355" s="418"/>
      <c r="AP355" s="418"/>
      <c r="AQ355" s="418"/>
      <c r="AR355" s="418"/>
      <c r="AS355" s="418"/>
      <c r="AT355" s="418"/>
      <c r="AU355" s="418"/>
      <c r="AV355" s="418"/>
      <c r="AW355" s="418"/>
      <c r="AX355" s="418"/>
      <c r="AY355" s="418"/>
      <c r="AZ355" s="418"/>
      <c r="BA355" s="418"/>
      <c r="BB355" s="418"/>
      <c r="BC355" s="418"/>
      <c r="BD355" s="418"/>
      <c r="BE355" s="418"/>
      <c r="BF355" s="418"/>
      <c r="BG355" s="418"/>
      <c r="BH355" s="418"/>
      <c r="BI355" s="418"/>
      <c r="BJ355" s="418"/>
      <c r="BK355" s="418"/>
      <c r="BL355" s="418"/>
      <c r="BM355" s="418"/>
      <c r="BN355" s="418"/>
      <c r="BO355" s="418"/>
      <c r="BP355" s="418"/>
      <c r="BQ355" s="418"/>
      <c r="BR355" s="418"/>
      <c r="BS355" s="418"/>
      <c r="BT355" s="418"/>
      <c r="BU355" s="418"/>
      <c r="BV355" s="418"/>
      <c r="BW355" s="418"/>
      <c r="BX355" s="418"/>
      <c r="BY355" s="418"/>
      <c r="BZ355" s="418"/>
      <c r="CA355" s="418"/>
      <c r="CB355" s="418"/>
      <c r="CC355" s="418"/>
      <c r="CD355" s="418"/>
      <c r="CE355" s="418"/>
      <c r="CF355" s="418"/>
      <c r="CG355" s="418"/>
      <c r="CH355" s="418"/>
      <c r="CI355" s="418"/>
      <c r="CJ355" s="418"/>
      <c r="CK355" s="418"/>
      <c r="CL355" s="418"/>
      <c r="CM355" s="418"/>
      <c r="CN355" s="418"/>
      <c r="CO355" s="418"/>
      <c r="CP355" s="418"/>
      <c r="CQ355" s="418"/>
      <c r="CR355" s="418"/>
      <c r="CS355" s="418"/>
      <c r="CT355" s="418"/>
      <c r="CU355" s="418"/>
      <c r="CV355" s="418"/>
      <c r="CW355" s="418"/>
      <c r="CX355" s="418"/>
      <c r="CY355" s="418"/>
      <c r="CZ355" s="418"/>
    </row>
    <row r="356" spans="1:104" x14ac:dyDescent="0.3">
      <c r="A356" s="417">
        <v>2</v>
      </c>
      <c r="B356" s="126"/>
      <c r="C356" s="126"/>
      <c r="D356" s="418">
        <f>D291</f>
        <v>0</v>
      </c>
      <c r="E356" s="418">
        <f t="shared" si="28"/>
        <v>42910</v>
      </c>
      <c r="F356" s="418">
        <f t="shared" si="28"/>
        <v>264259</v>
      </c>
      <c r="G356" s="418">
        <f t="shared" si="28"/>
        <v>2184</v>
      </c>
      <c r="H356" s="418">
        <f t="shared" si="28"/>
        <v>212597</v>
      </c>
      <c r="I356" s="418">
        <f t="shared" si="28"/>
        <v>8011782</v>
      </c>
      <c r="J356" s="418">
        <f t="shared" si="28"/>
        <v>130615</v>
      </c>
      <c r="K356" s="418">
        <f t="shared" si="28"/>
        <v>9977</v>
      </c>
      <c r="L356" s="418">
        <f t="shared" si="28"/>
        <v>215025</v>
      </c>
      <c r="M356" s="418">
        <f t="shared" si="28"/>
        <v>9087</v>
      </c>
      <c r="N356" s="418">
        <f t="shared" si="28"/>
        <v>37307</v>
      </c>
      <c r="O356" s="418">
        <f t="shared" si="28"/>
        <v>97875</v>
      </c>
      <c r="P356" s="418">
        <f t="shared" si="28"/>
        <v>8687</v>
      </c>
      <c r="Q356" s="418">
        <f t="shared" si="28"/>
        <v>7563</v>
      </c>
      <c r="R356" s="418">
        <f t="shared" si="28"/>
        <v>7216</v>
      </c>
      <c r="S356" s="418"/>
      <c r="T356" s="418"/>
      <c r="U356" s="418"/>
      <c r="V356" s="418"/>
      <c r="W356" s="418"/>
      <c r="X356" s="418"/>
      <c r="Y356" s="418"/>
      <c r="Z356" s="418"/>
      <c r="AA356" s="418"/>
      <c r="AB356" s="418"/>
      <c r="AC356" s="418"/>
      <c r="AD356" s="418"/>
      <c r="AE356" s="418"/>
      <c r="AF356" s="418"/>
      <c r="AG356" s="418"/>
      <c r="AH356" s="418"/>
      <c r="AI356" s="418"/>
      <c r="AJ356" s="418"/>
      <c r="AK356" s="418"/>
      <c r="AL356" s="418"/>
      <c r="AM356" s="418"/>
      <c r="AN356" s="418"/>
      <c r="AO356" s="418"/>
      <c r="AP356" s="418"/>
      <c r="AQ356" s="418"/>
      <c r="AR356" s="418"/>
      <c r="AS356" s="418"/>
      <c r="AT356" s="418"/>
      <c r="AU356" s="418"/>
      <c r="AV356" s="418"/>
      <c r="AW356" s="418"/>
      <c r="AX356" s="418"/>
      <c r="AY356" s="418"/>
      <c r="AZ356" s="418"/>
      <c r="BA356" s="418"/>
      <c r="BB356" s="418"/>
      <c r="BC356" s="418"/>
      <c r="BD356" s="418"/>
      <c r="BE356" s="418"/>
      <c r="BF356" s="418"/>
      <c r="BG356" s="418"/>
      <c r="BH356" s="418"/>
      <c r="BI356" s="418"/>
      <c r="BJ356" s="418"/>
      <c r="BK356" s="418"/>
      <c r="BL356" s="418"/>
      <c r="BM356" s="418"/>
      <c r="BN356" s="418"/>
      <c r="BO356" s="418"/>
      <c r="BP356" s="418"/>
      <c r="BQ356" s="418"/>
      <c r="BR356" s="418"/>
      <c r="BS356" s="418"/>
      <c r="BT356" s="418"/>
      <c r="BU356" s="418"/>
      <c r="BV356" s="418"/>
      <c r="BW356" s="418"/>
      <c r="BX356" s="418"/>
      <c r="BY356" s="418"/>
      <c r="BZ356" s="418"/>
      <c r="CA356" s="418"/>
      <c r="CB356" s="418"/>
      <c r="CC356" s="418"/>
      <c r="CD356" s="418"/>
      <c r="CE356" s="418"/>
      <c r="CF356" s="418"/>
      <c r="CG356" s="418"/>
      <c r="CH356" s="418"/>
      <c r="CI356" s="418"/>
      <c r="CJ356" s="418"/>
      <c r="CK356" s="418"/>
      <c r="CL356" s="418"/>
      <c r="CM356" s="418"/>
      <c r="CN356" s="418"/>
      <c r="CO356" s="418"/>
      <c r="CP356" s="418"/>
      <c r="CQ356" s="418"/>
      <c r="CR356" s="418"/>
      <c r="CS356" s="418"/>
      <c r="CT356" s="418"/>
      <c r="CU356" s="418"/>
      <c r="CV356" s="418"/>
      <c r="CW356" s="418"/>
      <c r="CX356" s="418"/>
      <c r="CY356" s="418"/>
      <c r="CZ356" s="418"/>
    </row>
    <row r="357" spans="1:104" x14ac:dyDescent="0.3">
      <c r="A357" s="417">
        <v>3</v>
      </c>
      <c r="B357" s="126"/>
      <c r="C357" s="126"/>
      <c r="D357" s="418">
        <f>D292</f>
        <v>258861</v>
      </c>
      <c r="E357" s="418">
        <f t="shared" si="28"/>
        <v>749049</v>
      </c>
      <c r="F357" s="418">
        <f t="shared" si="28"/>
        <v>264814</v>
      </c>
      <c r="G357" s="418">
        <f t="shared" si="28"/>
        <v>149665</v>
      </c>
      <c r="H357" s="418">
        <f t="shared" si="28"/>
        <v>688287</v>
      </c>
      <c r="I357" s="418">
        <f t="shared" si="28"/>
        <v>97815006</v>
      </c>
      <c r="J357" s="418">
        <f t="shared" si="28"/>
        <v>792851</v>
      </c>
      <c r="K357" s="418">
        <f t="shared" si="28"/>
        <v>112368</v>
      </c>
      <c r="L357" s="418">
        <f t="shared" si="28"/>
        <v>1015405</v>
      </c>
      <c r="M357" s="418">
        <f t="shared" si="28"/>
        <v>142036</v>
      </c>
      <c r="N357" s="418">
        <f t="shared" si="28"/>
        <v>487585</v>
      </c>
      <c r="O357" s="418">
        <f t="shared" si="28"/>
        <v>764174</v>
      </c>
      <c r="P357" s="418">
        <f t="shared" si="28"/>
        <v>237491</v>
      </c>
      <c r="Q357" s="418">
        <f t="shared" si="28"/>
        <v>370278</v>
      </c>
      <c r="R357" s="418">
        <f t="shared" si="28"/>
        <v>175777</v>
      </c>
      <c r="S357" s="418"/>
      <c r="T357" s="418"/>
      <c r="U357" s="418"/>
      <c r="V357" s="418"/>
      <c r="W357" s="418"/>
      <c r="X357" s="418"/>
      <c r="Y357" s="418"/>
      <c r="Z357" s="418"/>
      <c r="AA357" s="418"/>
      <c r="AB357" s="418"/>
      <c r="AC357" s="418"/>
      <c r="AD357" s="418"/>
      <c r="AE357" s="418"/>
      <c r="AF357" s="418"/>
      <c r="AG357" s="418"/>
      <c r="AH357" s="418"/>
      <c r="AI357" s="418"/>
      <c r="AJ357" s="418"/>
      <c r="AK357" s="418"/>
      <c r="AL357" s="418"/>
      <c r="AM357" s="418"/>
      <c r="AN357" s="418"/>
      <c r="AO357" s="418"/>
      <c r="AP357" s="418"/>
      <c r="AQ357" s="418"/>
      <c r="AR357" s="418"/>
      <c r="AS357" s="418"/>
      <c r="AT357" s="418"/>
      <c r="AU357" s="418"/>
      <c r="AV357" s="418"/>
      <c r="AW357" s="418"/>
      <c r="AX357" s="418"/>
      <c r="AY357" s="418"/>
      <c r="AZ357" s="418"/>
      <c r="BA357" s="418"/>
      <c r="BB357" s="418"/>
      <c r="BC357" s="418"/>
      <c r="BD357" s="418"/>
      <c r="BE357" s="418"/>
      <c r="BF357" s="418"/>
      <c r="BG357" s="418"/>
      <c r="BH357" s="418"/>
      <c r="BI357" s="418"/>
      <c r="BJ357" s="418"/>
      <c r="BK357" s="418"/>
      <c r="BL357" s="418"/>
      <c r="BM357" s="418"/>
      <c r="BN357" s="418"/>
      <c r="BO357" s="418"/>
      <c r="BP357" s="418"/>
      <c r="BQ357" s="418"/>
      <c r="BR357" s="418"/>
      <c r="BS357" s="418"/>
      <c r="BT357" s="418"/>
      <c r="BU357" s="418"/>
      <c r="BV357" s="418"/>
      <c r="BW357" s="418"/>
      <c r="BX357" s="418"/>
      <c r="BY357" s="418"/>
      <c r="BZ357" s="418"/>
      <c r="CA357" s="418"/>
      <c r="CB357" s="418"/>
      <c r="CC357" s="418"/>
      <c r="CD357" s="418"/>
      <c r="CE357" s="418"/>
      <c r="CF357" s="418"/>
      <c r="CG357" s="418"/>
      <c r="CH357" s="418"/>
      <c r="CI357" s="418"/>
      <c r="CJ357" s="418"/>
      <c r="CK357" s="418"/>
      <c r="CL357" s="418"/>
      <c r="CM357" s="418"/>
      <c r="CN357" s="418"/>
      <c r="CO357" s="418"/>
      <c r="CP357" s="418"/>
      <c r="CQ357" s="418"/>
      <c r="CR357" s="418"/>
      <c r="CS357" s="418"/>
      <c r="CT357" s="418"/>
      <c r="CU357" s="418"/>
      <c r="CV357" s="418"/>
      <c r="CW357" s="418"/>
      <c r="CX357" s="418"/>
      <c r="CY357" s="418"/>
      <c r="CZ357" s="418"/>
    </row>
    <row r="358" spans="1:104" x14ac:dyDescent="0.3">
      <c r="B358" s="126"/>
      <c r="C358" s="126"/>
      <c r="D358" s="126"/>
      <c r="E358" s="126"/>
      <c r="F358" s="126"/>
      <c r="G358" s="126"/>
      <c r="H358" s="126"/>
      <c r="I358" s="126"/>
      <c r="J358" s="126"/>
      <c r="K358" s="126"/>
      <c r="L358" s="126"/>
      <c r="M358" s="126"/>
      <c r="N358" s="126"/>
      <c r="O358" s="126"/>
      <c r="P358" s="126"/>
      <c r="Q358" s="126"/>
      <c r="R358" s="126"/>
      <c r="S358" s="126"/>
      <c r="T358" s="126"/>
      <c r="U358" s="126"/>
      <c r="V358" s="126"/>
      <c r="W358" s="126"/>
      <c r="X358" s="126"/>
      <c r="Y358" s="126"/>
      <c r="Z358" s="126"/>
      <c r="AA358" s="126"/>
      <c r="AB358" s="126"/>
      <c r="AC358" s="126"/>
      <c r="AD358" s="126"/>
      <c r="AE358" s="126"/>
      <c r="AF358" s="126"/>
      <c r="AG358" s="126"/>
      <c r="AH358" s="126"/>
      <c r="AI358" s="126"/>
      <c r="AJ358" s="126"/>
      <c r="AK358" s="126"/>
      <c r="AL358" s="126"/>
      <c r="AM358" s="126"/>
      <c r="AN358" s="126"/>
      <c r="AO358" s="126"/>
      <c r="AP358" s="126"/>
      <c r="AQ358" s="126"/>
      <c r="AR358" s="126"/>
      <c r="AS358" s="126"/>
      <c r="AT358" s="126"/>
      <c r="AU358" s="126"/>
      <c r="AV358" s="126"/>
      <c r="AW358" s="126"/>
      <c r="AX358" s="126"/>
      <c r="AY358" s="126"/>
      <c r="AZ358" s="126"/>
      <c r="BA358" s="126"/>
      <c r="BB358" s="126"/>
      <c r="BC358" s="126"/>
      <c r="BD358" s="126"/>
      <c r="BE358" s="126"/>
      <c r="BF358" s="126"/>
      <c r="BG358" s="126"/>
      <c r="BH358" s="126"/>
      <c r="BI358" s="126"/>
      <c r="BJ358" s="126"/>
      <c r="BK358" s="126"/>
      <c r="BL358" s="126"/>
      <c r="BM358" s="126"/>
      <c r="BN358" s="126"/>
      <c r="BO358" s="126"/>
      <c r="BP358" s="126"/>
      <c r="BQ358" s="126"/>
      <c r="BR358" s="126"/>
      <c r="BS358" s="126"/>
      <c r="BT358" s="126"/>
      <c r="BU358" s="126"/>
      <c r="BV358" s="126"/>
      <c r="BW358" s="126"/>
      <c r="BX358" s="126"/>
      <c r="BY358" s="126"/>
      <c r="BZ358" s="126"/>
      <c r="CA358" s="126"/>
      <c r="CB358" s="126"/>
      <c r="CC358" s="126"/>
      <c r="CD358" s="126"/>
      <c r="CE358" s="126"/>
      <c r="CF358" s="126"/>
      <c r="CG358" s="126"/>
      <c r="CH358" s="126"/>
      <c r="CI358" s="126"/>
      <c r="CJ358" s="126"/>
      <c r="CK358" s="126"/>
      <c r="CL358" s="126"/>
      <c r="CM358" s="126"/>
      <c r="CN358" s="126"/>
      <c r="CO358" s="126"/>
      <c r="CP358" s="126"/>
      <c r="CQ358" s="126"/>
      <c r="CR358" s="126"/>
      <c r="CS358" s="126"/>
      <c r="CT358" s="126"/>
      <c r="CU358" s="126"/>
      <c r="CV358" s="126"/>
      <c r="CW358" s="126"/>
      <c r="CX358" s="126"/>
      <c r="CY358" s="126"/>
      <c r="CZ358" s="126"/>
    </row>
    <row r="359" spans="1:104" x14ac:dyDescent="0.3">
      <c r="B359" s="126"/>
      <c r="C359" s="126"/>
      <c r="D359" s="427">
        <f>D353+D355+D356+D357</f>
        <v>19616237</v>
      </c>
      <c r="E359" s="427">
        <f t="shared" ref="E359:R359" si="29">E353+E355+E356+E357</f>
        <v>20031848</v>
      </c>
      <c r="F359" s="427">
        <f t="shared" si="29"/>
        <v>15136897</v>
      </c>
      <c r="G359" s="427">
        <f t="shared" si="29"/>
        <v>10348678</v>
      </c>
      <c r="H359" s="427">
        <f t="shared" si="29"/>
        <v>17256757</v>
      </c>
      <c r="I359" s="427">
        <f t="shared" si="29"/>
        <v>740606620</v>
      </c>
      <c r="J359" s="427">
        <f t="shared" si="29"/>
        <v>25188029</v>
      </c>
      <c r="K359" s="427">
        <f t="shared" si="29"/>
        <v>3045946</v>
      </c>
      <c r="L359" s="427">
        <f t="shared" si="29"/>
        <v>34120792</v>
      </c>
      <c r="M359" s="427">
        <f t="shared" si="29"/>
        <v>14774305</v>
      </c>
      <c r="N359" s="427">
        <f t="shared" si="29"/>
        <v>24697275</v>
      </c>
      <c r="O359" s="427">
        <f t="shared" si="29"/>
        <v>22531508</v>
      </c>
      <c r="P359" s="427">
        <f t="shared" si="29"/>
        <v>9380086</v>
      </c>
      <c r="Q359" s="427">
        <f t="shared" si="29"/>
        <v>12626781</v>
      </c>
      <c r="R359" s="427">
        <f t="shared" si="29"/>
        <v>6710335</v>
      </c>
      <c r="S359" s="427"/>
      <c r="T359" s="427"/>
      <c r="U359" s="427"/>
      <c r="V359" s="427"/>
      <c r="W359" s="427"/>
      <c r="X359" s="427"/>
      <c r="Y359" s="427"/>
      <c r="Z359" s="427"/>
      <c r="AA359" s="427"/>
      <c r="AB359" s="427"/>
      <c r="AC359" s="427"/>
      <c r="AD359" s="427"/>
      <c r="AE359" s="427"/>
      <c r="AF359" s="427"/>
      <c r="AG359" s="427"/>
      <c r="AH359" s="427"/>
      <c r="AI359" s="427"/>
      <c r="AJ359" s="427"/>
      <c r="AK359" s="427"/>
      <c r="AL359" s="427"/>
      <c r="AM359" s="427"/>
      <c r="AN359" s="427"/>
      <c r="AO359" s="427"/>
      <c r="AP359" s="427"/>
      <c r="AQ359" s="427"/>
      <c r="AR359" s="427"/>
      <c r="AS359" s="427"/>
      <c r="AT359" s="427"/>
      <c r="AU359" s="427"/>
      <c r="AV359" s="427"/>
      <c r="AW359" s="427"/>
      <c r="AX359" s="427"/>
      <c r="AY359" s="427"/>
      <c r="AZ359" s="427"/>
      <c r="BA359" s="427"/>
      <c r="BB359" s="427"/>
      <c r="BC359" s="427"/>
      <c r="BD359" s="427"/>
      <c r="BE359" s="427"/>
      <c r="BF359" s="427"/>
      <c r="BG359" s="427"/>
      <c r="BH359" s="427"/>
      <c r="BI359" s="427"/>
      <c r="BJ359" s="427"/>
      <c r="BK359" s="427"/>
      <c r="BL359" s="427"/>
      <c r="BM359" s="427"/>
      <c r="BN359" s="427"/>
      <c r="BO359" s="427"/>
      <c r="BP359" s="427"/>
      <c r="BQ359" s="427"/>
      <c r="BR359" s="427"/>
      <c r="BS359" s="427"/>
      <c r="BT359" s="427"/>
      <c r="BU359" s="427"/>
      <c r="BV359" s="427"/>
      <c r="BW359" s="427"/>
      <c r="BX359" s="427"/>
      <c r="BY359" s="427"/>
      <c r="BZ359" s="427"/>
      <c r="CA359" s="427"/>
      <c r="CB359" s="427"/>
      <c r="CC359" s="427"/>
      <c r="CD359" s="427"/>
      <c r="CE359" s="427"/>
      <c r="CF359" s="427"/>
      <c r="CG359" s="427"/>
      <c r="CH359" s="427"/>
      <c r="CI359" s="427"/>
      <c r="CJ359" s="427"/>
      <c r="CK359" s="427"/>
      <c r="CL359" s="427"/>
      <c r="CM359" s="427"/>
      <c r="CN359" s="427"/>
      <c r="CO359" s="427"/>
      <c r="CP359" s="427"/>
      <c r="CQ359" s="427"/>
      <c r="CR359" s="427"/>
      <c r="CS359" s="427"/>
      <c r="CT359" s="427"/>
      <c r="CU359" s="427"/>
      <c r="CV359" s="427"/>
      <c r="CW359" s="427"/>
      <c r="CX359" s="427"/>
      <c r="CY359" s="427"/>
      <c r="CZ359" s="427"/>
    </row>
    <row r="360" spans="1:104" x14ac:dyDescent="0.3">
      <c r="B360" s="126"/>
      <c r="C360" s="126"/>
      <c r="D360" s="427"/>
      <c r="E360" s="427"/>
      <c r="F360" s="427"/>
      <c r="G360" s="427"/>
      <c r="H360" s="427"/>
      <c r="I360" s="427"/>
      <c r="J360" s="427"/>
      <c r="K360" s="427"/>
      <c r="L360" s="427"/>
      <c r="M360" s="427"/>
      <c r="N360" s="427"/>
      <c r="O360" s="427"/>
      <c r="P360" s="427"/>
      <c r="Q360" s="427"/>
      <c r="R360" s="427"/>
      <c r="S360" s="427"/>
      <c r="T360" s="427"/>
      <c r="U360" s="427"/>
      <c r="V360" s="427"/>
      <c r="W360" s="427"/>
      <c r="X360" s="427"/>
      <c r="Y360" s="427"/>
      <c r="Z360" s="427"/>
      <c r="AA360" s="427"/>
      <c r="AB360" s="427"/>
      <c r="AC360" s="427"/>
      <c r="AD360" s="427"/>
      <c r="AE360" s="427"/>
      <c r="AF360" s="427"/>
      <c r="AG360" s="427"/>
      <c r="AH360" s="427"/>
      <c r="AI360" s="427"/>
      <c r="AJ360" s="427"/>
      <c r="AK360" s="427"/>
      <c r="AL360" s="427"/>
      <c r="AM360" s="427"/>
      <c r="AN360" s="427"/>
      <c r="AO360" s="427"/>
      <c r="AP360" s="427"/>
      <c r="AQ360" s="427"/>
      <c r="AR360" s="427"/>
      <c r="AS360" s="427"/>
      <c r="AT360" s="427"/>
      <c r="AU360" s="427"/>
      <c r="AV360" s="427"/>
      <c r="AW360" s="427"/>
      <c r="AX360" s="427"/>
      <c r="AY360" s="427"/>
      <c r="AZ360" s="427"/>
      <c r="BA360" s="427"/>
      <c r="BB360" s="427"/>
      <c r="BC360" s="427"/>
      <c r="BD360" s="427"/>
      <c r="BE360" s="427"/>
      <c r="BF360" s="427"/>
      <c r="BG360" s="427"/>
      <c r="BH360" s="427"/>
      <c r="BI360" s="427"/>
      <c r="BJ360" s="427"/>
      <c r="BK360" s="427"/>
      <c r="BL360" s="427"/>
      <c r="BM360" s="427"/>
      <c r="BN360" s="427"/>
      <c r="BO360" s="427"/>
      <c r="BP360" s="427"/>
      <c r="BQ360" s="427"/>
      <c r="BR360" s="427"/>
      <c r="BS360" s="427"/>
      <c r="BT360" s="427"/>
      <c r="BU360" s="427"/>
      <c r="BV360" s="427"/>
      <c r="BW360" s="427"/>
      <c r="BX360" s="427"/>
      <c r="BY360" s="427"/>
      <c r="BZ360" s="427"/>
      <c r="CA360" s="427"/>
      <c r="CB360" s="427"/>
      <c r="CC360" s="427"/>
      <c r="CD360" s="427"/>
      <c r="CE360" s="427"/>
      <c r="CF360" s="427"/>
      <c r="CG360" s="427"/>
      <c r="CH360" s="427"/>
      <c r="CI360" s="427"/>
      <c r="CJ360" s="427"/>
      <c r="CK360" s="427"/>
      <c r="CL360" s="427"/>
      <c r="CM360" s="427"/>
      <c r="CN360" s="427"/>
      <c r="CO360" s="427"/>
      <c r="CP360" s="427"/>
      <c r="CQ360" s="427"/>
      <c r="CR360" s="427"/>
      <c r="CS360" s="427"/>
      <c r="CT360" s="427"/>
      <c r="CU360" s="427"/>
      <c r="CV360" s="427"/>
      <c r="CW360" s="427"/>
      <c r="CX360" s="427"/>
      <c r="CY360" s="427"/>
      <c r="CZ360" s="427"/>
    </row>
    <row r="361" spans="1:104" x14ac:dyDescent="0.3">
      <c r="B361" s="126"/>
      <c r="C361" s="126"/>
      <c r="D361" s="427" t="str">
        <f>IF(D364=FALSE,"N/A",'Unit Data from Audit Worksheet'!$E$103)</f>
        <v>N/A</v>
      </c>
      <c r="E361" s="427" t="str">
        <f>IF(E364=FALSE,"N/A",'Unit Data from Audit Worksheet'!$E$103)</f>
        <v>N/A</v>
      </c>
      <c r="F361" s="427" t="str">
        <f>IF(F364=FALSE,"N/A",'Unit Data from Audit Worksheet'!$E$103)</f>
        <v>N/A</v>
      </c>
      <c r="G361" s="427" t="str">
        <f>IF(G364=FALSE,"N/A",'Unit Data from Audit Worksheet'!$E$103)</f>
        <v>N/A</v>
      </c>
      <c r="H361" s="427" t="str">
        <f>IF(H364=FALSE,"N/A",'Unit Data from Audit Worksheet'!$E$103)</f>
        <v>N/A</v>
      </c>
      <c r="I361" s="427" t="str">
        <f>IF(I364=FALSE,"N/A",'Unit Data from Audit Worksheet'!$E$103)</f>
        <v>N/A</v>
      </c>
      <c r="J361" s="427" t="str">
        <f>IF(J364=FALSE,"N/A",'Unit Data from Audit Worksheet'!$E$103)</f>
        <v>N/A</v>
      </c>
      <c r="K361" s="427" t="str">
        <f>IF(K364=FALSE,"N/A",'Unit Data from Audit Worksheet'!$E$103)</f>
        <v>N/A</v>
      </c>
      <c r="L361" s="427" t="str">
        <f>IF(L364=FALSE,"N/A",'Unit Data from Audit Worksheet'!$E$103)</f>
        <v>N/A</v>
      </c>
      <c r="M361" s="427" t="str">
        <f>IF(M364=FALSE,"N/A",'Unit Data from Audit Worksheet'!$E$103)</f>
        <v>N/A</v>
      </c>
      <c r="N361" s="427" t="str">
        <f>IF(N364=FALSE,"N/A",'Unit Data from Audit Worksheet'!$E$103)</f>
        <v>N/A</v>
      </c>
      <c r="O361" s="427" t="str">
        <f>IF(O364=FALSE,"N/A",'Unit Data from Audit Worksheet'!$E$103)</f>
        <v>N/A</v>
      </c>
      <c r="P361" s="427" t="str">
        <f>IF(P364=FALSE,"N/A",'Unit Data from Audit Worksheet'!$E$103)</f>
        <v>N/A</v>
      </c>
      <c r="Q361" s="427" t="str">
        <f>IF(Q364=FALSE,"N/A",'Unit Data from Audit Worksheet'!$E$103)</f>
        <v>N/A</v>
      </c>
      <c r="R361" s="427" t="str">
        <f>IF(R364=FALSE,"N/A",'Unit Data from Audit Worksheet'!$E$103)</f>
        <v>N/A</v>
      </c>
      <c r="S361" s="427"/>
      <c r="T361" s="427"/>
      <c r="U361" s="427"/>
      <c r="V361" s="427"/>
      <c r="W361" s="427"/>
      <c r="X361" s="427"/>
      <c r="Y361" s="427"/>
      <c r="Z361" s="427"/>
      <c r="AA361" s="427"/>
      <c r="AB361" s="427"/>
      <c r="AC361" s="427"/>
      <c r="AD361" s="427"/>
      <c r="AE361" s="427"/>
      <c r="AF361" s="427"/>
      <c r="AG361" s="427"/>
      <c r="AH361" s="427"/>
      <c r="AI361" s="427"/>
      <c r="AJ361" s="427"/>
      <c r="AK361" s="427"/>
      <c r="AL361" s="427"/>
      <c r="AM361" s="427"/>
      <c r="AN361" s="427"/>
      <c r="AO361" s="427"/>
      <c r="AP361" s="427"/>
      <c r="AQ361" s="427"/>
      <c r="AR361" s="427"/>
      <c r="AS361" s="427"/>
      <c r="AT361" s="427"/>
      <c r="AU361" s="427"/>
      <c r="AV361" s="427"/>
      <c r="AW361" s="427"/>
      <c r="AX361" s="427"/>
      <c r="AY361" s="427"/>
      <c r="AZ361" s="427"/>
      <c r="BA361" s="427"/>
      <c r="BB361" s="427"/>
      <c r="BC361" s="427"/>
      <c r="BD361" s="427"/>
      <c r="BE361" s="427"/>
      <c r="BF361" s="427"/>
      <c r="BG361" s="427"/>
      <c r="BH361" s="427"/>
      <c r="BI361" s="427"/>
      <c r="BJ361" s="427"/>
      <c r="BK361" s="427"/>
      <c r="BL361" s="427"/>
      <c r="BM361" s="427"/>
      <c r="BN361" s="427"/>
      <c r="BO361" s="427"/>
      <c r="BP361" s="427"/>
      <c r="BQ361" s="427"/>
      <c r="BR361" s="427"/>
      <c r="BS361" s="427"/>
      <c r="BT361" s="427"/>
      <c r="BU361" s="427"/>
      <c r="BV361" s="427"/>
      <c r="BW361" s="427"/>
      <c r="BX361" s="427"/>
      <c r="BY361" s="427"/>
      <c r="BZ361" s="427"/>
      <c r="CA361" s="427"/>
      <c r="CB361" s="427"/>
      <c r="CC361" s="427"/>
      <c r="CD361" s="427"/>
      <c r="CE361" s="427"/>
      <c r="CF361" s="427"/>
      <c r="CG361" s="427"/>
      <c r="CH361" s="427"/>
      <c r="CI361" s="427"/>
      <c r="CJ361" s="427"/>
      <c r="CK361" s="427"/>
      <c r="CL361" s="427"/>
      <c r="CM361" s="427"/>
      <c r="CN361" s="427"/>
      <c r="CO361" s="427"/>
      <c r="CP361" s="427"/>
      <c r="CQ361" s="427"/>
      <c r="CR361" s="427"/>
      <c r="CS361" s="427"/>
      <c r="CT361" s="427"/>
      <c r="CU361" s="427"/>
      <c r="CV361" s="427"/>
      <c r="CW361" s="427"/>
      <c r="CX361" s="427"/>
      <c r="CY361" s="427"/>
      <c r="CZ361" s="427"/>
    </row>
    <row r="362" spans="1:104" x14ac:dyDescent="0.3">
      <c r="B362" s="126"/>
      <c r="C362" s="126"/>
      <c r="D362" s="427"/>
      <c r="E362" s="427"/>
      <c r="F362" s="427"/>
      <c r="G362" s="427"/>
      <c r="H362" s="427"/>
      <c r="I362" s="427"/>
      <c r="J362" s="427"/>
      <c r="K362" s="427"/>
      <c r="L362" s="427"/>
      <c r="M362" s="427"/>
      <c r="N362" s="427"/>
      <c r="O362" s="427"/>
      <c r="P362" s="427"/>
      <c r="Q362" s="427"/>
      <c r="R362" s="427"/>
      <c r="S362" s="427"/>
      <c r="T362" s="427"/>
      <c r="U362" s="427"/>
      <c r="V362" s="427"/>
      <c r="W362" s="427"/>
      <c r="X362" s="427"/>
      <c r="Y362" s="427"/>
      <c r="Z362" s="427"/>
      <c r="AA362" s="427"/>
      <c r="AB362" s="427"/>
      <c r="AC362" s="427"/>
      <c r="AD362" s="427"/>
      <c r="AE362" s="427"/>
      <c r="AF362" s="427"/>
      <c r="AG362" s="427"/>
      <c r="AH362" s="427"/>
      <c r="AI362" s="427"/>
      <c r="AJ362" s="427"/>
      <c r="AK362" s="427"/>
      <c r="AL362" s="427"/>
      <c r="AM362" s="427"/>
      <c r="AN362" s="427"/>
      <c r="AO362" s="427"/>
      <c r="AP362" s="427"/>
      <c r="AQ362" s="427"/>
      <c r="AR362" s="427"/>
      <c r="AS362" s="427"/>
      <c r="AT362" s="427"/>
      <c r="AU362" s="427"/>
      <c r="AV362" s="427"/>
      <c r="AW362" s="427"/>
      <c r="AX362" s="427"/>
      <c r="AY362" s="427"/>
      <c r="AZ362" s="427"/>
      <c r="BA362" s="427"/>
      <c r="BB362" s="427"/>
      <c r="BC362" s="427"/>
      <c r="BD362" s="427"/>
      <c r="BE362" s="427"/>
      <c r="BF362" s="427"/>
      <c r="BG362" s="427"/>
      <c r="BH362" s="427"/>
      <c r="BI362" s="427"/>
      <c r="BJ362" s="427"/>
      <c r="BK362" s="427"/>
      <c r="BL362" s="427"/>
      <c r="BM362" s="427"/>
      <c r="BN362" s="427"/>
      <c r="BO362" s="427"/>
      <c r="BP362" s="427"/>
      <c r="BQ362" s="427"/>
      <c r="BR362" s="427"/>
      <c r="BS362" s="427"/>
      <c r="BT362" s="427"/>
      <c r="BU362" s="427"/>
      <c r="BV362" s="427"/>
      <c r="BW362" s="427"/>
      <c r="BX362" s="427"/>
      <c r="BY362" s="427"/>
      <c r="BZ362" s="427"/>
      <c r="CA362" s="427"/>
      <c r="CB362" s="427"/>
      <c r="CC362" s="427"/>
      <c r="CD362" s="427"/>
      <c r="CE362" s="427"/>
      <c r="CF362" s="427"/>
      <c r="CG362" s="427"/>
      <c r="CH362" s="427"/>
      <c r="CI362" s="427"/>
      <c r="CJ362" s="427"/>
      <c r="CK362" s="427"/>
      <c r="CL362" s="427"/>
      <c r="CM362" s="427"/>
      <c r="CN362" s="427"/>
      <c r="CO362" s="427"/>
      <c r="CP362" s="427"/>
      <c r="CQ362" s="427"/>
      <c r="CR362" s="427"/>
      <c r="CS362" s="427"/>
      <c r="CT362" s="427"/>
      <c r="CU362" s="427"/>
      <c r="CV362" s="427"/>
      <c r="CW362" s="427"/>
      <c r="CX362" s="427"/>
      <c r="CY362" s="427"/>
      <c r="CZ362" s="427"/>
    </row>
    <row r="363" spans="1:104" x14ac:dyDescent="0.3">
      <c r="B363" s="126"/>
      <c r="C363" s="126"/>
      <c r="D363" s="427" t="str">
        <f>IF(D364=FALSE,"N/A",D359-D361)</f>
        <v>N/A</v>
      </c>
      <c r="E363" s="427" t="str">
        <f t="shared" ref="E363:R363" si="30">IF(E364=FALSE,"N/A",E359-E361)</f>
        <v>N/A</v>
      </c>
      <c r="F363" s="427" t="str">
        <f t="shared" si="30"/>
        <v>N/A</v>
      </c>
      <c r="G363" s="427" t="str">
        <f t="shared" si="30"/>
        <v>N/A</v>
      </c>
      <c r="H363" s="427" t="str">
        <f t="shared" si="30"/>
        <v>N/A</v>
      </c>
      <c r="I363" s="427" t="str">
        <f t="shared" si="30"/>
        <v>N/A</v>
      </c>
      <c r="J363" s="427" t="str">
        <f t="shared" si="30"/>
        <v>N/A</v>
      </c>
      <c r="K363" s="427" t="str">
        <f t="shared" si="30"/>
        <v>N/A</v>
      </c>
      <c r="L363" s="427" t="str">
        <f t="shared" si="30"/>
        <v>N/A</v>
      </c>
      <c r="M363" s="427" t="str">
        <f t="shared" si="30"/>
        <v>N/A</v>
      </c>
      <c r="N363" s="427" t="str">
        <f t="shared" si="30"/>
        <v>N/A</v>
      </c>
      <c r="O363" s="427" t="str">
        <f t="shared" si="30"/>
        <v>N/A</v>
      </c>
      <c r="P363" s="427" t="str">
        <f t="shared" si="30"/>
        <v>N/A</v>
      </c>
      <c r="Q363" s="427" t="str">
        <f t="shared" si="30"/>
        <v>N/A</v>
      </c>
      <c r="R363" s="427" t="str">
        <f t="shared" si="30"/>
        <v>N/A</v>
      </c>
      <c r="S363" s="427"/>
      <c r="T363" s="427"/>
      <c r="U363" s="427"/>
      <c r="V363" s="427"/>
      <c r="W363" s="427"/>
      <c r="X363" s="427"/>
      <c r="Y363" s="427"/>
      <c r="Z363" s="427"/>
      <c r="AA363" s="427"/>
      <c r="AB363" s="427"/>
      <c r="AC363" s="427"/>
      <c r="AD363" s="427"/>
      <c r="AE363" s="427"/>
      <c r="AF363" s="427"/>
      <c r="AG363" s="427"/>
      <c r="AH363" s="427"/>
      <c r="AI363" s="427"/>
      <c r="AJ363" s="427"/>
      <c r="AK363" s="427"/>
      <c r="AL363" s="427"/>
      <c r="AM363" s="427"/>
      <c r="AN363" s="427"/>
      <c r="AO363" s="427"/>
      <c r="AP363" s="427"/>
      <c r="AQ363" s="427"/>
      <c r="AR363" s="427"/>
      <c r="AS363" s="427"/>
      <c r="AT363" s="427"/>
      <c r="AU363" s="427"/>
      <c r="AV363" s="427"/>
      <c r="AW363" s="427"/>
      <c r="AX363" s="427"/>
      <c r="AY363" s="427"/>
      <c r="AZ363" s="427"/>
      <c r="BA363" s="427"/>
      <c r="BB363" s="427"/>
      <c r="BC363" s="427"/>
      <c r="BD363" s="427"/>
      <c r="BE363" s="427"/>
      <c r="BF363" s="427"/>
      <c r="BG363" s="427"/>
      <c r="BH363" s="427"/>
      <c r="BI363" s="427"/>
      <c r="BJ363" s="427"/>
      <c r="BK363" s="427"/>
      <c r="BL363" s="427"/>
      <c r="BM363" s="427"/>
      <c r="BN363" s="427"/>
      <c r="BO363" s="427"/>
      <c r="BP363" s="427"/>
      <c r="BQ363" s="427"/>
      <c r="BR363" s="427"/>
      <c r="BS363" s="427"/>
      <c r="BT363" s="427"/>
      <c r="BU363" s="427"/>
      <c r="BV363" s="427"/>
      <c r="BW363" s="427"/>
      <c r="BX363" s="427"/>
      <c r="BY363" s="427"/>
      <c r="BZ363" s="427"/>
      <c r="CA363" s="427"/>
      <c r="CB363" s="427"/>
      <c r="CC363" s="427"/>
      <c r="CD363" s="427"/>
      <c r="CE363" s="427"/>
      <c r="CF363" s="427"/>
      <c r="CG363" s="427"/>
      <c r="CH363" s="427"/>
      <c r="CI363" s="427"/>
      <c r="CJ363" s="427"/>
      <c r="CK363" s="427"/>
      <c r="CL363" s="427"/>
      <c r="CM363" s="427"/>
      <c r="CN363" s="427"/>
      <c r="CO363" s="427"/>
      <c r="CP363" s="427"/>
      <c r="CQ363" s="427"/>
      <c r="CR363" s="427"/>
      <c r="CS363" s="427"/>
      <c r="CT363" s="427"/>
      <c r="CU363" s="427"/>
      <c r="CV363" s="427"/>
      <c r="CW363" s="427"/>
      <c r="CX363" s="427"/>
      <c r="CY363" s="427"/>
      <c r="CZ363" s="427"/>
    </row>
    <row r="364" spans="1:104" x14ac:dyDescent="0.3">
      <c r="B364" s="126"/>
      <c r="C364" s="126"/>
      <c r="D364" s="126" t="b">
        <f>'Unit Data from Audit Worksheet'!$D$2='PY1 Data(H)'!D365</f>
        <v>0</v>
      </c>
      <c r="E364" s="126" t="b">
        <f>'Unit Data from Audit Worksheet'!$D$2='PY1 Data(H)'!E365</f>
        <v>0</v>
      </c>
      <c r="F364" s="126" t="b">
        <f>'Unit Data from Audit Worksheet'!$D$2='PY1 Data(H)'!F365</f>
        <v>0</v>
      </c>
      <c r="G364" s="126" t="b">
        <f>'Unit Data from Audit Worksheet'!$D$2='PY1 Data(H)'!G365</f>
        <v>0</v>
      </c>
      <c r="H364" s="126" t="b">
        <f>'Unit Data from Audit Worksheet'!$D$2='PY1 Data(H)'!H365</f>
        <v>0</v>
      </c>
      <c r="I364" s="126" t="b">
        <f>'Unit Data from Audit Worksheet'!$D$2='PY1 Data(H)'!I365</f>
        <v>0</v>
      </c>
      <c r="J364" s="126" t="b">
        <f>'Unit Data from Audit Worksheet'!$D$2='PY1 Data(H)'!J365</f>
        <v>0</v>
      </c>
      <c r="K364" s="126" t="b">
        <f>'Unit Data from Audit Worksheet'!$D$2='PY1 Data(H)'!K365</f>
        <v>0</v>
      </c>
      <c r="L364" s="126" t="b">
        <f>'Unit Data from Audit Worksheet'!$D$2='PY1 Data(H)'!L365</f>
        <v>0</v>
      </c>
      <c r="M364" s="126" t="b">
        <f>'Unit Data from Audit Worksheet'!$D$2='PY1 Data(H)'!M365</f>
        <v>0</v>
      </c>
      <c r="N364" s="126" t="b">
        <f>'Unit Data from Audit Worksheet'!$D$2='PY1 Data(H)'!N365</f>
        <v>0</v>
      </c>
      <c r="O364" s="126" t="b">
        <f>'Unit Data from Audit Worksheet'!$D$2='PY1 Data(H)'!O365</f>
        <v>0</v>
      </c>
      <c r="P364" s="126" t="b">
        <f>'Unit Data from Audit Worksheet'!$D$2='PY1 Data(H)'!P365</f>
        <v>0</v>
      </c>
      <c r="Q364" s="126" t="b">
        <f>'Unit Data from Audit Worksheet'!$D$2='PY1 Data(H)'!Q365</f>
        <v>0</v>
      </c>
      <c r="R364" s="126" t="b">
        <f>'Unit Data from Audit Worksheet'!$D$2='PY1 Data(H)'!R365</f>
        <v>0</v>
      </c>
      <c r="S364" s="126"/>
      <c r="T364" s="126"/>
      <c r="U364" s="126"/>
      <c r="V364" s="126"/>
      <c r="W364" s="126"/>
      <c r="X364" s="126"/>
      <c r="Y364" s="126"/>
      <c r="Z364" s="126"/>
      <c r="AA364" s="126"/>
      <c r="AB364" s="126"/>
      <c r="AC364" s="126"/>
      <c r="AD364" s="126"/>
      <c r="AE364" s="126"/>
      <c r="AF364" s="126"/>
      <c r="AG364" s="126"/>
      <c r="AH364" s="126"/>
      <c r="AI364" s="126"/>
      <c r="AJ364" s="126"/>
      <c r="AK364" s="126"/>
      <c r="AL364" s="126"/>
      <c r="AM364" s="126"/>
      <c r="AN364" s="126"/>
      <c r="AO364" s="126"/>
      <c r="AP364" s="126"/>
      <c r="AQ364" s="126"/>
      <c r="AR364" s="126"/>
      <c r="AS364" s="126"/>
      <c r="AT364" s="126"/>
      <c r="AU364" s="126"/>
      <c r="AV364" s="126"/>
      <c r="AW364" s="126"/>
      <c r="AX364" s="126"/>
      <c r="AY364" s="126"/>
      <c r="AZ364" s="126"/>
      <c r="BA364" s="126"/>
      <c r="BB364" s="126"/>
      <c r="BC364" s="126"/>
      <c r="BD364" s="126"/>
      <c r="BE364" s="126"/>
      <c r="BF364" s="126"/>
      <c r="BG364" s="126"/>
      <c r="BH364" s="126"/>
      <c r="BI364" s="126"/>
      <c r="BJ364" s="126"/>
      <c r="BK364" s="126"/>
      <c r="BL364" s="126"/>
      <c r="BM364" s="126"/>
      <c r="BN364" s="126"/>
      <c r="BO364" s="126"/>
      <c r="BP364" s="126"/>
      <c r="BQ364" s="126"/>
      <c r="BR364" s="126"/>
      <c r="BS364" s="126"/>
      <c r="BT364" s="126"/>
      <c r="BU364" s="126"/>
      <c r="BV364" s="126"/>
      <c r="BW364" s="126"/>
      <c r="BX364" s="126"/>
      <c r="BY364" s="126"/>
      <c r="BZ364" s="126"/>
      <c r="CA364" s="126"/>
      <c r="CB364" s="126"/>
      <c r="CC364" s="126"/>
      <c r="CD364" s="126"/>
      <c r="CE364" s="126"/>
      <c r="CF364" s="126"/>
      <c r="CG364" s="126"/>
      <c r="CH364" s="126"/>
      <c r="CI364" s="126"/>
      <c r="CJ364" s="126"/>
      <c r="CK364" s="126"/>
      <c r="CL364" s="126"/>
      <c r="CM364" s="126"/>
      <c r="CN364" s="126"/>
      <c r="CO364" s="126"/>
      <c r="CP364" s="126"/>
      <c r="CQ364" s="126"/>
      <c r="CR364" s="126"/>
      <c r="CS364" s="126"/>
      <c r="CT364" s="126"/>
      <c r="CU364" s="126"/>
      <c r="CV364" s="126"/>
      <c r="CW364" s="126"/>
      <c r="CX364" s="126"/>
      <c r="CY364" s="126"/>
    </row>
    <row r="365" spans="1:104" s="373" customFormat="1" x14ac:dyDescent="0.3">
      <c r="A365" s="519"/>
      <c r="D365" s="373" t="str">
        <f>D1</f>
        <v>Albemarle Regional Library</v>
      </c>
      <c r="E365" s="373" t="str">
        <f t="shared" ref="E365:R365" si="31">E1</f>
        <v>Appalachian Regional Library</v>
      </c>
      <c r="F365" s="373" t="str">
        <f t="shared" si="31"/>
        <v>Avery/Mitchell/Yancey Regional Library</v>
      </c>
      <c r="G365" s="373" t="str">
        <f t="shared" si="31"/>
        <v>B.H.M. Regional Library</v>
      </c>
      <c r="H365" s="373" t="str">
        <f t="shared" si="31"/>
        <v>Braswell Memorial Public Library</v>
      </c>
      <c r="I365" s="373" t="str">
        <f t="shared" si="31"/>
        <v>Charlotte-Mecklenburg Public Library</v>
      </c>
      <c r="J365" s="373" t="str">
        <f t="shared" si="31"/>
        <v>Craven/Pamlico/Carteret Regional Library</v>
      </c>
      <c r="K365" s="373" t="str">
        <f t="shared" si="31"/>
        <v>East Albemarle Regional Library</v>
      </c>
      <c r="L365" s="373" t="str">
        <f t="shared" si="31"/>
        <v>Fontana Regional Library</v>
      </c>
      <c r="M365" s="373" t="str">
        <f t="shared" si="31"/>
        <v>Nantahala Regional Library</v>
      </c>
      <c r="N365" s="373" t="str">
        <f t="shared" si="31"/>
        <v>Neuse Regional Library</v>
      </c>
      <c r="O365" s="373" t="str">
        <f t="shared" si="31"/>
        <v>Northwestern Regional Library</v>
      </c>
      <c r="P365" s="373" t="str">
        <f t="shared" si="31"/>
        <v>Pettigrew Regional Library</v>
      </c>
      <c r="Q365" s="373" t="str">
        <f t="shared" si="31"/>
        <v>Robeson County Public Library</v>
      </c>
      <c r="R365" s="373" t="str">
        <f t="shared" si="31"/>
        <v>Sandhill Regional Library</v>
      </c>
    </row>
    <row r="366" spans="1:104" x14ac:dyDescent="0.3">
      <c r="B366" s="126"/>
      <c r="C366" s="126"/>
      <c r="D366" s="126"/>
      <c r="E366" s="126"/>
      <c r="F366" s="126"/>
      <c r="G366" s="126"/>
      <c r="H366" s="126"/>
      <c r="I366" s="126"/>
      <c r="J366" s="126"/>
      <c r="K366" s="126"/>
      <c r="L366" s="126"/>
      <c r="M366" s="126"/>
      <c r="N366" s="126"/>
      <c r="O366" s="126"/>
      <c r="P366" s="126"/>
      <c r="Q366" s="126"/>
      <c r="R366" s="126"/>
      <c r="S366" s="126"/>
      <c r="T366" s="126"/>
      <c r="U366" s="126"/>
      <c r="V366" s="126"/>
      <c r="W366" s="126"/>
      <c r="X366" s="126"/>
      <c r="Y366" s="126"/>
      <c r="Z366" s="126"/>
      <c r="AA366" s="126"/>
      <c r="AB366" s="126"/>
      <c r="AC366" s="126"/>
      <c r="AD366" s="126"/>
      <c r="AE366" s="126"/>
      <c r="AF366" s="126"/>
      <c r="AG366" s="126"/>
      <c r="AH366" s="126"/>
      <c r="AI366" s="126"/>
      <c r="AJ366" s="126"/>
      <c r="AK366" s="126"/>
      <c r="AL366" s="126"/>
      <c r="AM366" s="126"/>
      <c r="AN366" s="126"/>
      <c r="AO366" s="126"/>
      <c r="AP366" s="126"/>
      <c r="AQ366" s="126"/>
      <c r="AR366" s="126"/>
      <c r="AS366" s="126"/>
      <c r="AT366" s="126"/>
      <c r="AU366" s="126"/>
      <c r="AV366" s="126"/>
      <c r="AW366" s="126"/>
      <c r="AX366" s="126"/>
      <c r="AY366" s="126"/>
      <c r="AZ366" s="126"/>
      <c r="BA366" s="126"/>
      <c r="BB366" s="126"/>
      <c r="BC366" s="126"/>
      <c r="BD366" s="126"/>
      <c r="BE366" s="126"/>
      <c r="BF366" s="126"/>
      <c r="BG366" s="126"/>
      <c r="BH366" s="126"/>
      <c r="BI366" s="126"/>
      <c r="BJ366" s="126"/>
      <c r="BK366" s="126"/>
      <c r="BL366" s="126"/>
      <c r="BM366" s="126"/>
      <c r="BN366" s="126"/>
      <c r="BO366" s="126"/>
      <c r="BP366" s="126"/>
      <c r="BQ366" s="126"/>
      <c r="BR366" s="126"/>
      <c r="BS366" s="126"/>
      <c r="BT366" s="126"/>
      <c r="BU366" s="126"/>
      <c r="BV366" s="126"/>
      <c r="BW366" s="126"/>
      <c r="BX366" s="126"/>
      <c r="BY366" s="126"/>
      <c r="BZ366" s="126"/>
      <c r="CA366" s="126"/>
      <c r="CB366" s="126"/>
      <c r="CC366" s="126"/>
      <c r="CD366" s="126"/>
      <c r="CE366" s="126"/>
      <c r="CF366" s="126"/>
      <c r="CG366" s="126"/>
      <c r="CH366" s="126"/>
      <c r="CI366" s="126"/>
      <c r="CJ366" s="126"/>
      <c r="CK366" s="126"/>
      <c r="CL366" s="126"/>
      <c r="CM366" s="126"/>
      <c r="CN366" s="126"/>
      <c r="CO366" s="126"/>
      <c r="CP366" s="126"/>
      <c r="CQ366" s="126"/>
      <c r="CR366" s="126"/>
      <c r="CS366" s="126"/>
      <c r="CT366" s="126"/>
      <c r="CU366" s="126"/>
      <c r="CV366" s="126"/>
      <c r="CW366" s="126"/>
      <c r="CX366" s="126"/>
      <c r="CY366" s="126"/>
    </row>
  </sheetData>
  <sheetProtection algorithmName="SHA-512" hashValue="WqszEKw16h3nR/wEEewnw99643C+YFYeG96xlnF3RJPnfaSM4CLxCKouMWeRMEyC8qxV0CAmG2l/DEDuMjT0ig==" saltValue="J9piFu9uhHhN9zF5AIXHc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Instructions</vt:lpstr>
      <vt:lpstr>Unit Data from Audit Worksheet</vt:lpstr>
      <vt:lpstr>TD Info Completed by Auditor</vt:lpstr>
      <vt:lpstr>Import</vt:lpstr>
      <vt:lpstr>Performance  Indicators Print</vt:lpstr>
      <vt:lpstr>RSS</vt:lpstr>
      <vt:lpstr>Unit Data</vt:lpstr>
      <vt:lpstr>Formula for Unit Data</vt:lpstr>
      <vt:lpstr>PY1 Data(H)</vt:lpstr>
      <vt:lpstr>PY2 Data(H)</vt:lpstr>
      <vt:lpstr>Unit Names(H)</vt:lpstr>
      <vt:lpstr>Instructions!Print_Area</vt:lpstr>
      <vt:lpstr>'Performance  Indicators Print'!Print_Area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2022-10-21T14:41:31Z</cp:lastPrinted>
  <dcterms:created xsi:type="dcterms:W3CDTF">2011-03-11T21:05:05Z</dcterms:created>
  <dcterms:modified xsi:type="dcterms:W3CDTF">2022-10-21T14:41:53Z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