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E7328EEA-84F6-44D9-B479-3E151D59D4A5}"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PY1 Data(H)" sheetId="82" state="hidden" r:id="rId6"/>
    <sheet name="Formula for unit data" sheetId="92" state="hidden" r:id="rId7"/>
    <sheet name="Unit Data" sheetId="93"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Print'!$A$1:$H$9</definedName>
    <definedName name="_xlnm.Print_Area" localSheetId="2">'TD Info Completed by Auditor'!$A$1:$D$29</definedName>
    <definedName name="_xlnm.Print_Area" localSheetId="1">'Unit Data from Audit Worksheet'!$A$6:$D$63</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8" i="28" l="1"/>
  <c r="E62" i="1"/>
  <c r="E61" i="1"/>
  <c r="E60" i="1"/>
  <c r="E59" i="1"/>
  <c r="E56" i="1"/>
  <c r="E54" i="1"/>
  <c r="E53" i="1"/>
  <c r="E52" i="1"/>
  <c r="E45" i="1"/>
  <c r="E44" i="1"/>
  <c r="E43" i="1"/>
  <c r="E42" i="1"/>
  <c r="E40" i="1"/>
  <c r="E39" i="1"/>
  <c r="E38" i="1"/>
  <c r="E37" i="1"/>
  <c r="E36" i="1"/>
  <c r="E35" i="1"/>
  <c r="E34" i="1"/>
  <c r="E33" i="1"/>
  <c r="E32" i="1"/>
  <c r="E30" i="1"/>
  <c r="E29" i="1"/>
  <c r="E28" i="1"/>
  <c r="E27" i="1"/>
  <c r="E26" i="1"/>
  <c r="E25" i="1"/>
  <c r="E24" i="1"/>
  <c r="E23" i="1"/>
  <c r="E22" i="1"/>
  <c r="E21" i="1"/>
  <c r="E20" i="1"/>
  <c r="E19" i="1"/>
  <c r="E18" i="1"/>
  <c r="E17" i="1"/>
  <c r="E16" i="1"/>
  <c r="E15" i="1"/>
  <c r="E14" i="1"/>
  <c r="E13" i="1"/>
  <c r="E11" i="1"/>
  <c r="E10" i="1"/>
  <c r="E8" i="1"/>
  <c r="E7" i="1"/>
  <c r="E50" i="1"/>
  <c r="E49" i="1"/>
  <c r="E48" i="1"/>
  <c r="E3" i="92" a="1"/>
  <c r="E3" i="92" s="1"/>
  <c r="F3" i="92" a="1"/>
  <c r="F3" i="92" s="1"/>
  <c r="E4" i="92" a="1"/>
  <c r="E4" i="92" s="1"/>
  <c r="F4" i="92" a="1"/>
  <c r="F4" i="92"/>
  <c r="E5" i="92" a="1"/>
  <c r="E5" i="92" s="1"/>
  <c r="F5" i="92" a="1"/>
  <c r="F5" i="92" s="1"/>
  <c r="E6" i="92" a="1"/>
  <c r="E6" i="92" s="1"/>
  <c r="F6" i="92" a="1"/>
  <c r="F6" i="92"/>
  <c r="E7" i="92" a="1"/>
  <c r="E7" i="92" s="1"/>
  <c r="F7" i="92" a="1"/>
  <c r="F7" i="92" s="1"/>
  <c r="E8" i="92" a="1"/>
  <c r="E8" i="92" s="1"/>
  <c r="F8" i="92" a="1"/>
  <c r="F8" i="92" s="1"/>
  <c r="E9" i="92" a="1"/>
  <c r="E9" i="92" s="1"/>
  <c r="F9" i="92" a="1"/>
  <c r="F9" i="92" s="1"/>
  <c r="E10" i="92" a="1"/>
  <c r="E10" i="92" s="1"/>
  <c r="F10" i="92" a="1"/>
  <c r="F10" i="92" s="1"/>
  <c r="E11" i="92" a="1"/>
  <c r="E11" i="92" s="1"/>
  <c r="F11" i="92" a="1"/>
  <c r="F11" i="92" s="1"/>
  <c r="E12" i="92" a="1"/>
  <c r="E12" i="92" s="1"/>
  <c r="F12" i="92" a="1"/>
  <c r="F12" i="92" s="1"/>
  <c r="E13" i="92" a="1"/>
  <c r="E13" i="92" s="1"/>
  <c r="F13" i="92" a="1"/>
  <c r="F13" i="92" s="1"/>
  <c r="E14" i="92" a="1"/>
  <c r="E14" i="92" s="1"/>
  <c r="F14" i="92" a="1"/>
  <c r="F14" i="92" s="1"/>
  <c r="E15" i="92" a="1"/>
  <c r="E15" i="92" s="1"/>
  <c r="F15" i="92" a="1"/>
  <c r="F15" i="92" s="1"/>
  <c r="E16" i="92" a="1"/>
  <c r="E16" i="92" s="1"/>
  <c r="F16" i="92" a="1"/>
  <c r="F16" i="92" s="1"/>
  <c r="E17" i="92" a="1"/>
  <c r="E17" i="92" s="1"/>
  <c r="F17" i="92" a="1"/>
  <c r="F17" i="92" s="1"/>
  <c r="E18" i="92" a="1"/>
  <c r="E18" i="92" s="1"/>
  <c r="F18" i="92" a="1"/>
  <c r="F18" i="92" s="1"/>
  <c r="E19" i="92" a="1"/>
  <c r="E19" i="92" s="1"/>
  <c r="F19" i="92" a="1"/>
  <c r="F19" i="92" s="1"/>
  <c r="E20" i="92" a="1"/>
  <c r="E20" i="92" s="1"/>
  <c r="F20" i="92" a="1"/>
  <c r="F20" i="92" s="1"/>
  <c r="E21" i="92" a="1"/>
  <c r="E21" i="92" s="1"/>
  <c r="F21" i="92" a="1"/>
  <c r="F21" i="92" s="1"/>
  <c r="E22" i="92" a="1"/>
  <c r="E22" i="92" s="1"/>
  <c r="F22" i="92" a="1"/>
  <c r="F22" i="92" s="1"/>
  <c r="E23" i="92" a="1"/>
  <c r="E23" i="92" s="1"/>
  <c r="F23" i="92" a="1"/>
  <c r="F23" i="92" s="1"/>
  <c r="E24" i="92" a="1"/>
  <c r="E24" i="92" s="1"/>
  <c r="F24" i="92" a="1"/>
  <c r="F24" i="92" s="1"/>
  <c r="E25" i="92" a="1"/>
  <c r="E25" i="92" s="1"/>
  <c r="F25" i="92" a="1"/>
  <c r="F25" i="92" s="1"/>
  <c r="E26" i="92" a="1"/>
  <c r="E26" i="92" s="1"/>
  <c r="F26" i="92" a="1"/>
  <c r="F26" i="92" s="1"/>
  <c r="E27" i="92" a="1"/>
  <c r="E27" i="92" s="1"/>
  <c r="F27" i="92" a="1"/>
  <c r="F27" i="92" s="1"/>
  <c r="E28" i="92" a="1"/>
  <c r="E28" i="92" s="1"/>
  <c r="F28" i="92" a="1"/>
  <c r="F28" i="92" s="1"/>
  <c r="E29" i="92" a="1"/>
  <c r="E29" i="92" s="1"/>
  <c r="F29" i="92" a="1"/>
  <c r="F29" i="92" s="1"/>
  <c r="E30" i="92" a="1"/>
  <c r="E30" i="92" s="1"/>
  <c r="F30" i="92" a="1"/>
  <c r="F30" i="92" s="1"/>
  <c r="E31" i="92" a="1"/>
  <c r="E31" i="92" s="1"/>
  <c r="F31" i="92" a="1"/>
  <c r="F31" i="92" s="1"/>
  <c r="E32" i="92" a="1"/>
  <c r="E32" i="92" s="1"/>
  <c r="F32" i="92" a="1"/>
  <c r="F32" i="92" s="1"/>
  <c r="E33" i="92" a="1"/>
  <c r="E33" i="92" s="1"/>
  <c r="F33" i="92" a="1"/>
  <c r="F33" i="92" s="1"/>
  <c r="E34" i="92" a="1"/>
  <c r="E34" i="92" s="1"/>
  <c r="F34" i="92" a="1"/>
  <c r="F34" i="92" s="1"/>
  <c r="E35" i="92" a="1"/>
  <c r="E35" i="92" s="1"/>
  <c r="F35" i="92" a="1"/>
  <c r="F35" i="92" s="1"/>
  <c r="E36" i="92" a="1"/>
  <c r="E36" i="92" s="1"/>
  <c r="F36" i="92" a="1"/>
  <c r="F36" i="92" s="1"/>
  <c r="E37" i="92" a="1"/>
  <c r="E37" i="92" s="1"/>
  <c r="F37" i="92" a="1"/>
  <c r="F37" i="92" s="1"/>
  <c r="E38" i="92" a="1"/>
  <c r="E38" i="92" s="1"/>
  <c r="F38" i="92" a="1"/>
  <c r="F38" i="92" s="1"/>
  <c r="E39" i="92" a="1"/>
  <c r="E39" i="92" s="1"/>
  <c r="F39" i="92" a="1"/>
  <c r="F39" i="92" s="1"/>
  <c r="E40" i="92" a="1"/>
  <c r="E40" i="92" s="1"/>
  <c r="F40" i="92" a="1"/>
  <c r="F40" i="92" s="1"/>
  <c r="E41" i="92" a="1"/>
  <c r="E41" i="92" s="1"/>
  <c r="F41" i="92" a="1"/>
  <c r="F41" i="92" s="1"/>
  <c r="E42" i="92" a="1"/>
  <c r="E42" i="92" s="1"/>
  <c r="F42" i="92" a="1"/>
  <c r="F42" i="92" s="1"/>
  <c r="E43" i="92" a="1"/>
  <c r="E43" i="92" s="1"/>
  <c r="F43" i="92" a="1"/>
  <c r="F43" i="92" s="1"/>
  <c r="E44" i="92" a="1"/>
  <c r="E44" i="92" s="1"/>
  <c r="F44" i="92" a="1"/>
  <c r="F44" i="92" s="1"/>
  <c r="E45" i="92" a="1"/>
  <c r="E45" i="92" s="1"/>
  <c r="F45" i="92" a="1"/>
  <c r="F45" i="92" s="1"/>
  <c r="E46" i="92" a="1"/>
  <c r="E46" i="92" s="1"/>
  <c r="F46" i="92" a="1"/>
  <c r="F46" i="92" s="1"/>
  <c r="E47" i="92" a="1"/>
  <c r="E47" i="92" s="1"/>
  <c r="F47" i="92" a="1"/>
  <c r="F47" i="92" s="1"/>
  <c r="E48" i="92" a="1"/>
  <c r="E48" i="92" s="1"/>
  <c r="F48" i="92" a="1"/>
  <c r="F48" i="92" s="1"/>
  <c r="E49" i="92" a="1"/>
  <c r="E49" i="92" s="1"/>
  <c r="F49" i="92" a="1"/>
  <c r="F49" i="92" s="1"/>
  <c r="E50" i="92" a="1"/>
  <c r="E50" i="92" s="1"/>
  <c r="F50" i="92" a="1"/>
  <c r="F50" i="92" s="1"/>
  <c r="E51" i="92" a="1"/>
  <c r="E51" i="92" s="1"/>
  <c r="F51" i="92" a="1"/>
  <c r="F51" i="92" s="1"/>
  <c r="E52" i="92" a="1"/>
  <c r="E52" i="92" s="1"/>
  <c r="F52" i="92" a="1"/>
  <c r="F52" i="92" s="1"/>
  <c r="E53" i="92" a="1"/>
  <c r="E53" i="92" s="1"/>
  <c r="F53" i="92" a="1"/>
  <c r="F53" i="92" s="1"/>
  <c r="E54" i="92" a="1"/>
  <c r="E54" i="92" s="1"/>
  <c r="F54" i="92" a="1"/>
  <c r="F54" i="92" s="1"/>
  <c r="E55" i="92" a="1"/>
  <c r="E55" i="92" s="1"/>
  <c r="F55" i="92" a="1"/>
  <c r="F55" i="92" s="1"/>
  <c r="E56" i="92" a="1"/>
  <c r="E56" i="92" s="1"/>
  <c r="F56" i="92" a="1"/>
  <c r="F56" i="92" s="1"/>
  <c r="E57" i="92" a="1"/>
  <c r="E57" i="92" s="1"/>
  <c r="F57" i="92" a="1"/>
  <c r="F57" i="92" s="1"/>
  <c r="E58" i="92" a="1"/>
  <c r="E58" i="92" s="1"/>
  <c r="F58" i="92" a="1"/>
  <c r="F58" i="92" s="1"/>
  <c r="E59" i="92" a="1"/>
  <c r="E59" i="92" s="1"/>
  <c r="F59" i="92" a="1"/>
  <c r="F59" i="92" s="1"/>
  <c r="E60" i="92" a="1"/>
  <c r="E60" i="92" s="1"/>
  <c r="F60" i="92" a="1"/>
  <c r="F60" i="92" s="1"/>
  <c r="D4" i="92" a="1"/>
  <c r="D4" i="92" s="1"/>
  <c r="D5" i="92" a="1"/>
  <c r="D5" i="92" s="1"/>
  <c r="D6" i="92" a="1"/>
  <c r="D6" i="92" s="1"/>
  <c r="D7" i="92" a="1"/>
  <c r="D7" i="92"/>
  <c r="D8" i="92" a="1"/>
  <c r="D8" i="92" s="1"/>
  <c r="D9" i="92" a="1"/>
  <c r="D9" i="92" s="1"/>
  <c r="D10" i="92" a="1"/>
  <c r="D10" i="92" s="1"/>
  <c r="D11" i="92" a="1"/>
  <c r="D11" i="92"/>
  <c r="D12" i="92" a="1"/>
  <c r="D12" i="92" s="1"/>
  <c r="D13" i="92" a="1"/>
  <c r="D13" i="92" s="1"/>
  <c r="D14" i="92" a="1"/>
  <c r="D14" i="92" s="1"/>
  <c r="D15" i="92" a="1"/>
  <c r="D15" i="92"/>
  <c r="D16" i="92" a="1"/>
  <c r="D16" i="92" s="1"/>
  <c r="D17" i="92" a="1"/>
  <c r="D17" i="92" s="1"/>
  <c r="D18" i="92" a="1"/>
  <c r="D18" i="92" s="1"/>
  <c r="D19" i="92" a="1"/>
  <c r="D19" i="92"/>
  <c r="D20" i="92" a="1"/>
  <c r="D20" i="92" s="1"/>
  <c r="D21" i="92" a="1"/>
  <c r="D21" i="92" s="1"/>
  <c r="D22" i="92" a="1"/>
  <c r="D22" i="92" s="1"/>
  <c r="D23" i="92" a="1"/>
  <c r="D23" i="92"/>
  <c r="D24" i="92" a="1"/>
  <c r="D24" i="92" s="1"/>
  <c r="D25" i="92" a="1"/>
  <c r="D25" i="92" s="1"/>
  <c r="D26" i="92" a="1"/>
  <c r="D26" i="92" s="1"/>
  <c r="D27" i="92" a="1"/>
  <c r="D27" i="92"/>
  <c r="D28" i="92" a="1"/>
  <c r="D28" i="92" s="1"/>
  <c r="D29" i="92" a="1"/>
  <c r="D29" i="92" s="1"/>
  <c r="D30" i="92" a="1"/>
  <c r="D30" i="92" s="1"/>
  <c r="D31" i="92" a="1"/>
  <c r="D31" i="92"/>
  <c r="D32" i="92" a="1"/>
  <c r="D32" i="92" s="1"/>
  <c r="D33" i="92" a="1"/>
  <c r="D33" i="92" s="1"/>
  <c r="D34" i="92" a="1"/>
  <c r="D34" i="92" s="1"/>
  <c r="D35" i="92" a="1"/>
  <c r="D35" i="92"/>
  <c r="D36" i="92" a="1"/>
  <c r="D36" i="92" s="1"/>
  <c r="D37" i="92" a="1"/>
  <c r="D37" i="92" s="1"/>
  <c r="D38" i="92" a="1"/>
  <c r="D38" i="92" s="1"/>
  <c r="D39" i="92" a="1"/>
  <c r="D39" i="92"/>
  <c r="D40" i="92" a="1"/>
  <c r="D40" i="92" s="1"/>
  <c r="D41" i="92" a="1"/>
  <c r="D41" i="92" s="1"/>
  <c r="D42" i="92" a="1"/>
  <c r="D42" i="92" s="1"/>
  <c r="D43" i="92" a="1"/>
  <c r="D43" i="92"/>
  <c r="D44" i="92" a="1"/>
  <c r="D44" i="92" s="1"/>
  <c r="D45" i="92" a="1"/>
  <c r="D45" i="92" s="1"/>
  <c r="D46" i="92" a="1"/>
  <c r="D46" i="92" s="1"/>
  <c r="D47" i="92" a="1"/>
  <c r="D47" i="92" s="1"/>
  <c r="D48" i="92" a="1"/>
  <c r="D48" i="92" s="1"/>
  <c r="D49" i="92" a="1"/>
  <c r="D49" i="92" s="1"/>
  <c r="D50" i="92" a="1"/>
  <c r="D50" i="92" s="1"/>
  <c r="D51" i="92" a="1"/>
  <c r="D51" i="92" s="1"/>
  <c r="D52" i="92" a="1"/>
  <c r="D52" i="92" s="1"/>
  <c r="D53" i="92" a="1"/>
  <c r="D53" i="92" s="1"/>
  <c r="D54" i="92" a="1"/>
  <c r="D54" i="92" s="1"/>
  <c r="D55" i="92" a="1"/>
  <c r="D55" i="92" s="1"/>
  <c r="D56" i="92" a="1"/>
  <c r="D56" i="92" s="1"/>
  <c r="D57" i="92" a="1"/>
  <c r="D57" i="92" s="1"/>
  <c r="D58" i="92" a="1"/>
  <c r="D58" i="92" s="1"/>
  <c r="D59" i="92" a="1"/>
  <c r="D59" i="92" s="1"/>
  <c r="D60" i="92" a="1"/>
  <c r="D60" i="92" s="1"/>
  <c r="D3" i="92" a="1"/>
  <c r="D3" i="92" s="1"/>
  <c r="H60" i="1"/>
  <c r="E90" i="28" l="1"/>
  <c r="L90" i="28" s="1"/>
  <c r="C90" i="28"/>
  <c r="A90" i="28"/>
  <c r="AA90" i="28" s="1"/>
  <c r="E63" i="28" l="1"/>
  <c r="L63" i="28" s="1"/>
  <c r="C63" i="28"/>
  <c r="A63" i="28"/>
  <c r="D22" i="91"/>
  <c r="D21" i="91"/>
  <c r="D20" i="91"/>
  <c r="E8" i="88" l="1"/>
  <c r="G8" i="88" s="1"/>
  <c r="A37" i="91"/>
  <c r="B29" i="91" l="1"/>
  <c r="B27" i="91"/>
  <c r="B25" i="91"/>
  <c r="L67" i="28" l="1"/>
  <c r="E61" i="28" l="1"/>
  <c r="D23" i="91" l="1"/>
  <c r="D19" i="91"/>
  <c r="D18" i="91"/>
  <c r="D17" i="91"/>
  <c r="D16" i="91"/>
  <c r="D15" i="91"/>
  <c r="D14" i="91"/>
  <c r="D13" i="91"/>
  <c r="D12" i="91"/>
  <c r="D11" i="91"/>
  <c r="D10" i="91"/>
  <c r="D9" i="91"/>
  <c r="E60" i="28" l="1"/>
  <c r="E59" i="28"/>
  <c r="E48" i="28"/>
  <c r="G41" i="1"/>
  <c r="E56" i="28"/>
  <c r="L56" i="28" s="1"/>
  <c r="C56" i="28"/>
  <c r="A56" i="28"/>
  <c r="E64" i="28"/>
  <c r="E62" i="28"/>
  <c r="L62" i="28" s="1"/>
  <c r="E58" i="28"/>
  <c r="E57" i="28"/>
  <c r="E55" i="28"/>
  <c r="E54" i="28"/>
  <c r="C64" i="28"/>
  <c r="A64" i="28"/>
  <c r="C62" i="28"/>
  <c r="A62" i="28"/>
  <c r="C61" i="28"/>
  <c r="A61" i="28"/>
  <c r="C58" i="28"/>
  <c r="C59" i="28"/>
  <c r="C60" i="28"/>
  <c r="A59" i="28"/>
  <c r="A60" i="28"/>
  <c r="A58" i="28"/>
  <c r="C57" i="28"/>
  <c r="A57" i="28"/>
  <c r="C55" i="28"/>
  <c r="A55" i="28"/>
  <c r="C54" i="28"/>
  <c r="A54" i="28"/>
  <c r="E36" i="28"/>
  <c r="L36" i="28" s="1"/>
  <c r="A36" i="28"/>
  <c r="B36" i="28"/>
  <c r="C36" i="28"/>
  <c r="AA56" i="28" l="1"/>
  <c r="AA36" i="28"/>
  <c r="C4" i="88" l="1"/>
  <c r="E87" i="28" l="1"/>
  <c r="E88" i="28"/>
  <c r="AA65" i="28"/>
  <c r="AA66" i="28"/>
  <c r="AA67" i="28"/>
  <c r="AA68" i="28"/>
  <c r="AA69" i="28"/>
  <c r="AB69" i="28"/>
  <c r="AA70" i="28"/>
  <c r="AB70" i="28"/>
  <c r="AA71" i="28"/>
  <c r="AB71" i="28"/>
  <c r="AA72" i="28"/>
  <c r="AB72" i="28"/>
  <c r="AA73" i="28"/>
  <c r="AB73" i="28"/>
  <c r="AA74" i="28"/>
  <c r="AB74" i="28"/>
  <c r="AA75" i="28"/>
  <c r="AB75" i="28"/>
  <c r="AA76" i="28"/>
  <c r="AB76" i="28"/>
  <c r="AA91" i="28"/>
  <c r="AB67" i="28"/>
  <c r="AB68" i="28" l="1"/>
  <c r="E365" i="82"/>
  <c r="E364" i="82" s="1"/>
  <c r="F365" i="82"/>
  <c r="F364" i="82" s="1"/>
  <c r="D365" i="82"/>
  <c r="D364" i="82" s="1"/>
  <c r="E311" i="82"/>
  <c r="F311" i="82"/>
  <c r="E313" i="82"/>
  <c r="F313" i="82"/>
  <c r="E314" i="82"/>
  <c r="F314" i="82"/>
  <c r="E315" i="82"/>
  <c r="F315" i="82"/>
  <c r="E316" i="82"/>
  <c r="F316" i="82"/>
  <c r="E317" i="82"/>
  <c r="F317" i="82"/>
  <c r="E318" i="82"/>
  <c r="F318" i="82"/>
  <c r="E319" i="82"/>
  <c r="F319" i="82"/>
  <c r="E320" i="82"/>
  <c r="F320" i="82"/>
  <c r="E321" i="82"/>
  <c r="F321" i="82"/>
  <c r="E322" i="82"/>
  <c r="F322" i="82"/>
  <c r="E323" i="82"/>
  <c r="F323" i="82"/>
  <c r="E324" i="82"/>
  <c r="F324" i="82"/>
  <c r="E325" i="82"/>
  <c r="F325" i="82"/>
  <c r="E326" i="82"/>
  <c r="F326" i="82"/>
  <c r="E327" i="82"/>
  <c r="F327" i="82"/>
  <c r="E328" i="82"/>
  <c r="F328" i="82"/>
  <c r="E329" i="82"/>
  <c r="F329" i="82"/>
  <c r="E330" i="82"/>
  <c r="F330" i="82"/>
  <c r="E331" i="82"/>
  <c r="F331" i="82"/>
  <c r="E332" i="82"/>
  <c r="F332" i="82"/>
  <c r="E333" i="82"/>
  <c r="F333" i="82"/>
  <c r="E334" i="82"/>
  <c r="F334" i="82"/>
  <c r="E335" i="82"/>
  <c r="F335" i="82"/>
  <c r="E336" i="82"/>
  <c r="F336" i="82"/>
  <c r="E337" i="82"/>
  <c r="F337" i="82"/>
  <c r="E338" i="82"/>
  <c r="F338" i="82"/>
  <c r="E339" i="82"/>
  <c r="F339" i="82"/>
  <c r="E340" i="82"/>
  <c r="F340" i="82"/>
  <c r="E341" i="82"/>
  <c r="F341" i="82"/>
  <c r="E342" i="82"/>
  <c r="F342" i="82"/>
  <c r="E343" i="82"/>
  <c r="F343" i="82"/>
  <c r="E344" i="82"/>
  <c r="F344" i="82"/>
  <c r="E345" i="82"/>
  <c r="F345" i="82"/>
  <c r="E346" i="82"/>
  <c r="F346" i="82"/>
  <c r="E347" i="82"/>
  <c r="F347" i="82"/>
  <c r="E348" i="82"/>
  <c r="F348" i="82"/>
  <c r="E349" i="82"/>
  <c r="F349" i="82"/>
  <c r="E350" i="82"/>
  <c r="F350" i="82"/>
  <c r="E355" i="82"/>
  <c r="F355" i="82"/>
  <c r="E356" i="82"/>
  <c r="F356" i="82"/>
  <c r="E357" i="82"/>
  <c r="F357" i="82"/>
  <c r="D357" i="82"/>
  <c r="D356" i="82"/>
  <c r="D355" i="82"/>
  <c r="F351" i="82" l="1"/>
  <c r="F353" i="82" s="1"/>
  <c r="E351" i="82"/>
  <c r="E353" i="82" s="1"/>
  <c r="E359" i="82" s="1"/>
  <c r="F359" i="82"/>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Y100" i="28" l="1"/>
  <c r="X98" i="28"/>
  <c r="X97" i="28"/>
  <c r="X100" i="28" s="1"/>
  <c r="Z100" i="28" s="1"/>
  <c r="D361" i="82" l="1"/>
  <c r="E361" i="82" l="1"/>
  <c r="E363" i="82" s="1"/>
  <c r="F361" i="82"/>
  <c r="F363" i="82" s="1"/>
  <c r="D363" i="82"/>
  <c r="A91" i="1"/>
  <c r="F87" i="1" l="1"/>
  <c r="E87" i="1"/>
  <c r="F85" i="1"/>
  <c r="E85" i="1"/>
  <c r="F84" i="1"/>
  <c r="E84" i="1"/>
  <c r="F83" i="1"/>
  <c r="E83" i="1"/>
  <c r="F82" i="1"/>
  <c r="E82" i="1"/>
  <c r="C81" i="28" l="1"/>
  <c r="G61" i="1" l="1"/>
  <c r="E78" i="28" l="1"/>
  <c r="E81" i="28" l="1"/>
  <c r="G45" i="1" l="1"/>
  <c r="L55" i="28" l="1"/>
  <c r="L54" i="28"/>
  <c r="AA64" i="28"/>
  <c r="AA61" i="28"/>
  <c r="AA60" i="28"/>
  <c r="AA59" i="28"/>
  <c r="AA58" i="28"/>
  <c r="AA55" i="28"/>
  <c r="AA54" i="28"/>
  <c r="AB54" i="28" l="1"/>
  <c r="AB55" i="28"/>
  <c r="L61" i="28"/>
  <c r="L64" i="28"/>
  <c r="L57" i="28"/>
  <c r="L58" i="28"/>
  <c r="L59" i="28"/>
  <c r="E9" i="88" s="1"/>
  <c r="L60" i="28"/>
  <c r="G9" i="88" l="1"/>
  <c r="AB64" i="28"/>
  <c r="AB60" i="28"/>
  <c r="AB59" i="28"/>
  <c r="AB58" i="28"/>
  <c r="AB61" i="28"/>
  <c r="E86" i="28" l="1"/>
  <c r="L87" i="28"/>
  <c r="AB87" i="28" s="1"/>
  <c r="L88" i="28"/>
  <c r="AB88" i="28" s="1"/>
  <c r="E89" i="28"/>
  <c r="E85" i="28"/>
  <c r="A86" i="28"/>
  <c r="A87" i="28"/>
  <c r="A88" i="28"/>
  <c r="A89" i="28"/>
  <c r="A85" i="28"/>
  <c r="G73" i="1"/>
  <c r="F83" i="28" s="1"/>
  <c r="G74" i="1"/>
  <c r="F84" i="28" s="1"/>
  <c r="F81" i="28"/>
  <c r="G72" i="1"/>
  <c r="F82" i="28" s="1"/>
  <c r="G68" i="1"/>
  <c r="F78" i="28" s="1"/>
  <c r="G69" i="1"/>
  <c r="F79" i="28" s="1"/>
  <c r="G70" i="1"/>
  <c r="F80" i="28" s="1"/>
  <c r="G67" i="1"/>
  <c r="F77" i="28" s="1"/>
  <c r="AA87" i="28" l="1"/>
  <c r="AA88" i="28"/>
  <c r="AA86" i="28"/>
  <c r="AA85" i="28"/>
  <c r="AA89" i="28"/>
  <c r="L89" i="28"/>
  <c r="AB89" i="28" s="1"/>
  <c r="L86" i="28"/>
  <c r="AB86" i="28" s="1"/>
  <c r="L85" i="28"/>
  <c r="AB85" i="28" s="1"/>
  <c r="C86" i="28"/>
  <c r="C87" i="28"/>
  <c r="C89" i="28"/>
  <c r="C85" i="28"/>
  <c r="G57" i="1" l="1"/>
  <c r="G19" i="1"/>
  <c r="F89" i="28"/>
  <c r="F88" i="28"/>
  <c r="F87" i="28"/>
  <c r="F86" i="28"/>
  <c r="F85" i="28"/>
  <c r="G28" i="1" l="1"/>
  <c r="G27" i="1"/>
  <c r="G26" i="1"/>
  <c r="G25" i="1"/>
  <c r="G24" i="1"/>
  <c r="G23" i="1"/>
  <c r="G17" i="1"/>
  <c r="D3" i="1" l="1"/>
  <c r="C5" i="88" l="1"/>
  <c r="L4" i="28"/>
  <c r="E84" i="28" l="1"/>
  <c r="C84" i="28"/>
  <c r="A84" i="28"/>
  <c r="E83" i="28"/>
  <c r="C83" i="28"/>
  <c r="A83" i="28"/>
  <c r="E82" i="28"/>
  <c r="C82" i="28"/>
  <c r="A82" i="28"/>
  <c r="A81" i="28"/>
  <c r="E80" i="28"/>
  <c r="C80" i="28"/>
  <c r="A80" i="28"/>
  <c r="E79" i="28"/>
  <c r="C79" i="28"/>
  <c r="A79" i="28"/>
  <c r="C78" i="28"/>
  <c r="A78" i="28"/>
  <c r="E77" i="28"/>
  <c r="C77" i="28"/>
  <c r="A77" i="28"/>
  <c r="E53" i="28"/>
  <c r="C53" i="28"/>
  <c r="A53" i="28"/>
  <c r="E52" i="28"/>
  <c r="C52" i="28"/>
  <c r="B52" i="28"/>
  <c r="A52" i="28"/>
  <c r="E51" i="28"/>
  <c r="C51" i="28"/>
  <c r="B51" i="28"/>
  <c r="A51" i="28"/>
  <c r="E50" i="28"/>
  <c r="C50" i="28"/>
  <c r="B50" i="28"/>
  <c r="A50" i="28"/>
  <c r="E49" i="28"/>
  <c r="C49" i="28"/>
  <c r="B49" i="28"/>
  <c r="A49"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H40" i="28"/>
  <c r="E40" i="28"/>
  <c r="C40" i="28"/>
  <c r="B40" i="28"/>
  <c r="A40" i="28"/>
  <c r="E39" i="28"/>
  <c r="C39" i="28"/>
  <c r="B39" i="28"/>
  <c r="A39" i="28"/>
  <c r="E38" i="28"/>
  <c r="C38" i="28"/>
  <c r="B38" i="28"/>
  <c r="A38" i="28"/>
  <c r="E37" i="28"/>
  <c r="C37" i="28"/>
  <c r="B37" i="28"/>
  <c r="A37" i="28"/>
  <c r="E35" i="28"/>
  <c r="C35" i="28"/>
  <c r="B35" i="28"/>
  <c r="A35" i="28"/>
  <c r="E34" i="28"/>
  <c r="C34" i="28"/>
  <c r="B34" i="28"/>
  <c r="A34" i="28"/>
  <c r="E33" i="28"/>
  <c r="C33" i="28"/>
  <c r="B33" i="28"/>
  <c r="A33"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E10" i="28"/>
  <c r="C10" i="28"/>
  <c r="B10" i="28"/>
  <c r="A10" i="28"/>
  <c r="E9" i="28"/>
  <c r="C9" i="28"/>
  <c r="B9" i="28"/>
  <c r="A9" i="28"/>
  <c r="E8" i="28"/>
  <c r="C8" i="28"/>
  <c r="B8" i="28"/>
  <c r="A8" i="28"/>
  <c r="E7" i="28"/>
  <c r="C7" i="28"/>
  <c r="B7" i="28"/>
  <c r="A7" i="28"/>
  <c r="E6" i="28"/>
  <c r="C6" i="28"/>
  <c r="B6" i="28"/>
  <c r="A6" i="28"/>
  <c r="E5" i="28"/>
  <c r="C5" i="28"/>
  <c r="B5" i="28"/>
  <c r="A5" i="28"/>
  <c r="C2" i="28"/>
  <c r="G65" i="1"/>
  <c r="H62" i="1"/>
  <c r="G62" i="1" s="1"/>
  <c r="G59" i="1"/>
  <c r="G54" i="1"/>
  <c r="G50" i="1"/>
  <c r="G49" i="1"/>
  <c r="H44" i="1"/>
  <c r="G44" i="1" s="1"/>
  <c r="G43" i="1"/>
  <c r="G42" i="1"/>
  <c r="G40" i="1"/>
  <c r="G39" i="1"/>
  <c r="G38" i="1"/>
  <c r="G37" i="1"/>
  <c r="G36" i="1"/>
  <c r="G35" i="1"/>
  <c r="G34" i="1"/>
  <c r="G33" i="1"/>
  <c r="H30" i="1"/>
  <c r="G30" i="1" s="1"/>
  <c r="G16" i="1"/>
  <c r="G14" i="1"/>
  <c r="G13" i="1"/>
  <c r="G11" i="1"/>
  <c r="G8" i="1"/>
  <c r="G7" i="1"/>
  <c r="L91" i="28"/>
  <c r="AB91" i="28" s="1"/>
  <c r="AA52" i="28" l="1"/>
  <c r="AA10" i="28"/>
  <c r="AA25" i="28"/>
  <c r="AA33" i="28"/>
  <c r="AA42" i="28"/>
  <c r="AA49" i="28"/>
  <c r="AA5" i="28"/>
  <c r="AA77" i="28"/>
  <c r="AA7" i="28"/>
  <c r="AA12" i="28"/>
  <c r="AA17" i="28"/>
  <c r="AA22" i="28"/>
  <c r="AA30" i="28"/>
  <c r="AA39" i="28"/>
  <c r="AA47" i="28"/>
  <c r="AA84" i="28"/>
  <c r="AA80" i="28"/>
  <c r="AA19" i="28"/>
  <c r="AA27" i="28"/>
  <c r="AA35" i="28"/>
  <c r="AA44" i="28"/>
  <c r="AA51" i="28"/>
  <c r="AA78" i="28"/>
  <c r="AA81" i="28"/>
  <c r="AA9" i="28"/>
  <c r="AA14" i="28"/>
  <c r="AA24" i="28"/>
  <c r="AA32" i="28"/>
  <c r="AA41" i="28"/>
  <c r="AA53" i="28"/>
  <c r="AA82" i="28"/>
  <c r="AA20" i="28"/>
  <c r="AA6" i="28"/>
  <c r="AA16" i="28"/>
  <c r="AA21" i="28"/>
  <c r="AA29" i="28"/>
  <c r="AA38" i="28"/>
  <c r="AA46" i="28"/>
  <c r="AA79" i="28"/>
  <c r="AA15" i="28"/>
  <c r="AA37" i="28"/>
  <c r="AA45" i="28"/>
  <c r="AA11" i="28"/>
  <c r="AA26" i="28"/>
  <c r="AA34" i="28"/>
  <c r="AA43" i="28"/>
  <c r="AA48" i="28"/>
  <c r="AA50" i="28"/>
  <c r="AA28" i="28"/>
  <c r="AA8" i="28"/>
  <c r="AA13" i="28"/>
  <c r="AA18" i="28"/>
  <c r="AA23" i="28"/>
  <c r="AA31" i="28"/>
  <c r="AA40" i="28"/>
  <c r="AA83" i="28"/>
  <c r="L77" i="28"/>
  <c r="AB77" i="28" s="1"/>
  <c r="L53" i="28"/>
  <c r="AB53" i="28" s="1"/>
  <c r="L52" i="28"/>
  <c r="AB52" i="28" s="1"/>
  <c r="L51" i="28"/>
  <c r="L50" i="28"/>
  <c r="L49" i="28"/>
  <c r="AB49" i="28" s="1"/>
  <c r="L48" i="28"/>
  <c r="L47" i="28"/>
  <c r="AB47" i="28" s="1"/>
  <c r="L44" i="28"/>
  <c r="AB44" i="28" s="1"/>
  <c r="L46" i="28"/>
  <c r="AB46" i="28" s="1"/>
  <c r="L45" i="28"/>
  <c r="AB45" i="28" s="1"/>
  <c r="L43" i="28"/>
  <c r="AB43" i="28" s="1"/>
  <c r="L42" i="28"/>
  <c r="L41" i="28"/>
  <c r="AB41" i="28" s="1"/>
  <c r="L40" i="28"/>
  <c r="AB40" i="28" s="1"/>
  <c r="L39" i="28"/>
  <c r="AB39" i="28" s="1"/>
  <c r="L38" i="28"/>
  <c r="L37" i="28"/>
  <c r="AB37" i="28" s="1"/>
  <c r="L35" i="28"/>
  <c r="AB35" i="28" s="1"/>
  <c r="L34" i="28"/>
  <c r="AB34" i="28" s="1"/>
  <c r="L33" i="28"/>
  <c r="AB33" i="28" s="1"/>
  <c r="L32" i="28"/>
  <c r="L31" i="28"/>
  <c r="L30" i="28"/>
  <c r="L29" i="28"/>
  <c r="AB29" i="28" s="1"/>
  <c r="L28" i="28"/>
  <c r="L27" i="28"/>
  <c r="AB27" i="28" s="1"/>
  <c r="L26" i="28"/>
  <c r="AB26" i="28" s="1"/>
  <c r="L22" i="28"/>
  <c r="L24" i="28"/>
  <c r="L23" i="28"/>
  <c r="L25" i="28"/>
  <c r="AB25" i="28" s="1"/>
  <c r="L21" i="28"/>
  <c r="L19" i="28"/>
  <c r="L20" i="28"/>
  <c r="L17" i="28"/>
  <c r="AB17" i="28" s="1"/>
  <c r="L14" i="28"/>
  <c r="AB14" i="28" s="1"/>
  <c r="L16" i="28"/>
  <c r="AB16" i="28" s="1"/>
  <c r="L13" i="28"/>
  <c r="L15" i="28"/>
  <c r="L9" i="28"/>
  <c r="L11" i="28"/>
  <c r="AB11" i="28" s="1"/>
  <c r="L12" i="28"/>
  <c r="AB12" i="28" s="1"/>
  <c r="L10" i="28"/>
  <c r="AB10" i="28" s="1"/>
  <c r="L8" i="28"/>
  <c r="AB8" i="28" s="1"/>
  <c r="L7" i="28"/>
  <c r="AB7" i="28" s="1"/>
  <c r="L6" i="28"/>
  <c r="AB6" i="28" s="1"/>
  <c r="L5" i="28"/>
  <c r="AB5" i="28" s="1"/>
  <c r="O26" i="28"/>
  <c r="L79" i="28"/>
  <c r="AB79" i="28" s="1"/>
  <c r="L82" i="28"/>
  <c r="AB82" i="28" s="1"/>
  <c r="L80" i="28"/>
  <c r="AB80" i="28" s="1"/>
  <c r="L83" i="28"/>
  <c r="AB83" i="28" s="1"/>
  <c r="L78" i="28"/>
  <c r="AB78" i="28" s="1"/>
  <c r="L81" i="28"/>
  <c r="AB81" i="28" s="1"/>
  <c r="L84" i="28"/>
  <c r="AB84" i="28" s="1"/>
  <c r="E18" i="28"/>
  <c r="H45" i="1"/>
  <c r="AB32" i="28" l="1"/>
  <c r="F32" i="28"/>
  <c r="AB31" i="28"/>
  <c r="F31" i="28"/>
  <c r="AB24" i="28"/>
  <c r="F24" i="28"/>
  <c r="AB22" i="28"/>
  <c r="F22" i="28"/>
  <c r="AB20" i="28"/>
  <c r="F20" i="28"/>
  <c r="AB30" i="28"/>
  <c r="F30" i="28"/>
  <c r="AB23" i="28"/>
  <c r="F23" i="28"/>
  <c r="AB19" i="28"/>
  <c r="F19" i="28"/>
  <c r="AB21" i="28"/>
  <c r="F21" i="28"/>
  <c r="AB28" i="28"/>
  <c r="AB9" i="28"/>
  <c r="AB48" i="28"/>
  <c r="L65" i="28"/>
  <c r="AB65" i="28" s="1"/>
  <c r="AB50" i="28"/>
  <c r="AB51" i="28"/>
  <c r="AB42" i="28"/>
  <c r="AB15" i="28"/>
  <c r="N6" i="88"/>
  <c r="AB38" i="28"/>
  <c r="AB13" i="28"/>
  <c r="L18" i="28"/>
  <c r="F18" i="28" s="1"/>
  <c r="G39" i="28"/>
  <c r="G28" i="28"/>
  <c r="F15" i="28"/>
  <c r="F13" i="28"/>
  <c r="F12" i="28"/>
  <c r="F42" i="28"/>
  <c r="F10" i="28"/>
  <c r="F51" i="28"/>
  <c r="F50" i="28"/>
  <c r="F38" i="28"/>
  <c r="F34" i="28"/>
  <c r="F35" i="28"/>
  <c r="F14" i="28"/>
  <c r="F6" i="28"/>
  <c r="F5" i="28"/>
  <c r="F9" i="28"/>
  <c r="F8" i="28"/>
  <c r="G26" i="28"/>
  <c r="F26" i="28"/>
  <c r="H52" i="28"/>
  <c r="F40" i="28"/>
  <c r="G40" i="28"/>
  <c r="F43" i="28"/>
  <c r="F28" i="28"/>
  <c r="F39" i="28"/>
  <c r="F49" i="28"/>
  <c r="E6" i="88" l="1"/>
  <c r="G6" i="88"/>
  <c r="G18" i="28"/>
  <c r="L66" i="28"/>
  <c r="AB66" i="28" s="1"/>
  <c r="AB18" i="28"/>
  <c r="F52" i="28"/>
  <c r="L94" i="28" l="1"/>
  <c r="L96" i="28" s="1"/>
  <c r="L9" i="8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<sst xmlns="http://schemas.openxmlformats.org/spreadsheetml/2006/main" count="1079" uniqueCount="705">
  <si>
    <t xml:space="preserve">Unit Number:      </t>
  </si>
  <si>
    <t>Description of Requested Amount from Audited Financial Statements</t>
  </si>
  <si>
    <t xml:space="preserve">Electric Fund </t>
  </si>
  <si>
    <t>Capital Assets for Electric Fund</t>
  </si>
  <si>
    <t>Notes</t>
  </si>
  <si>
    <t>Total Assets Gross value of assets being depreciated for Electric Fund</t>
  </si>
  <si>
    <t>Total accumulated depreciation for Electric Fund assets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</si>
  <si>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</si>
  <si>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</si>
  <si>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</si>
  <si>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</si>
  <si>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</si>
  <si>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</si>
  <si>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</si>
  <si>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</si>
  <si>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</si>
  <si>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</si>
  <si>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</si>
  <si>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</si>
  <si>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</si>
  <si>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</si>
  <si>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</si>
  <si>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</si>
  <si>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</si>
  <si>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</si>
  <si>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</si>
  <si>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Electric Memo</t>
  </si>
  <si>
    <t>Review Summary</t>
  </si>
  <si>
    <t>Error Detection</t>
  </si>
  <si>
    <t>Electric Memo,
Dashboard</t>
  </si>
  <si>
    <t>Electrical Memo</t>
  </si>
  <si>
    <t>Dashboard,
Electric Memo</t>
  </si>
  <si>
    <t>Dashboard,
Water Sewer Memo</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</si>
  <si>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</si>
  <si>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</si>
  <si>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</si>
  <si>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</si>
  <si>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</si>
  <si>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</si>
  <si>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</si>
  <si>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</si>
  <si>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</si>
  <si>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</si>
  <si>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</si>
  <si>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</si>
  <si>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</si>
  <si>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</si>
  <si>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</si>
  <si>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</si>
  <si>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</si>
  <si>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</si>
  <si>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</si>
  <si>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</si>
  <si>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</si>
  <si>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</si>
  <si>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</si>
  <si>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</si>
  <si>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</si>
  <si>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</si>
  <si>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Statement</t>
  </si>
  <si>
    <t>Total Assets and deferred outflows</t>
  </si>
  <si>
    <t>Government Wide Statements-Net Position-Business Activities Column</t>
  </si>
  <si>
    <t>All restricted Cash and investments</t>
  </si>
  <si>
    <t>Net Position-Business Activities</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</si>
  <si>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</si>
  <si>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</si>
  <si>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</si>
  <si>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</si>
  <si>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</si>
  <si>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</si>
  <si>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</si>
  <si>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</si>
  <si>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</si>
  <si>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</si>
  <si>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OPEB Note</t>
  </si>
  <si>
    <t>Electric Assets</t>
  </si>
  <si>
    <t>Electric Accumulated Depreciation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</si>
  <si>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</si>
  <si>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</si>
  <si>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</si>
  <si>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</si>
  <si>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</si>
  <si>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</si>
  <si>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</si>
  <si>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</si>
  <si>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</si>
  <si>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</si>
  <si>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</si>
  <si>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</si>
  <si>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</si>
  <si>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</si>
  <si>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</si>
  <si>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</si>
  <si>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</si>
  <si>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</si>
  <si>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</si>
  <si>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</si>
  <si>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</si>
  <si>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</si>
  <si>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</si>
  <si>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</si>
  <si>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</si>
  <si>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</si>
  <si>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</si>
  <si>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</si>
  <si>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</si>
  <si>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</si>
  <si>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</si>
  <si>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</si>
  <si>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</si>
  <si>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</si>
  <si>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</si>
  <si>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</si>
  <si>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</si>
  <si>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</si>
  <si>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</si>
  <si>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</si>
  <si>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</si>
  <si>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</si>
  <si>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</si>
  <si>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</si>
  <si>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</si>
  <si>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</si>
  <si>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</si>
  <si>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</si>
  <si>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</si>
  <si>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</si>
  <si>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</si>
  <si>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</si>
  <si>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</si>
  <si>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</si>
  <si>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</si>
  <si>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</si>
  <si>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</si>
  <si>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</si>
  <si>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</si>
  <si>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</si>
  <si>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</si>
  <si>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</si>
  <si>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</si>
  <si>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</si>
  <si>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</si>
  <si>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</si>
  <si>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</si>
  <si>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</si>
  <si>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</si>
  <si>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</si>
  <si>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</si>
  <si>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</si>
  <si>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</si>
  <si>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</si>
  <si>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</si>
  <si>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</si>
  <si>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</si>
  <si>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</si>
  <si>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</si>
  <si>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</si>
  <si>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</si>
  <si>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</si>
  <si>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</si>
  <si>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</si>
  <si>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</si>
  <si>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</si>
  <si>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</si>
  <si>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</si>
  <si>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</si>
  <si>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</si>
  <si>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</si>
  <si>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</si>
  <si>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</si>
  <si>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</si>
  <si>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</si>
  <si>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</si>
  <si>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</si>
  <si>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</si>
  <si>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</si>
  <si>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</si>
  <si>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</si>
  <si>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</si>
  <si>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</si>
  <si>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</si>
  <si>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Electric - Total Transfers Out(to all funds)</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</si>
  <si>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</si>
  <si>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</si>
  <si>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</si>
  <si>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</si>
  <si>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</si>
  <si>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</si>
  <si>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</si>
  <si>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</si>
  <si>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</si>
  <si>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</si>
  <si>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</si>
  <si>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</si>
  <si>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</si>
  <si>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</si>
  <si>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Review Summary; Electric Memo</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</si>
  <si>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</si>
  <si>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</si>
  <si>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</si>
  <si>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</si>
  <si>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</si>
  <si>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</si>
  <si>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</si>
  <si>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</si>
  <si>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</si>
  <si>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</si>
  <si>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</si>
  <si>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</si>
  <si>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</si>
  <si>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</si>
  <si>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51 - Ceased Operations</t>
  </si>
  <si>
    <t>52 - No Change</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</si>
  <si>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</si>
  <si>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</si>
  <si>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</si>
  <si>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</si>
  <si>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</si>
  <si>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</si>
  <si>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</si>
  <si>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</si>
  <si>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</si>
  <si>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Debt Issued within next 12 months</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</si>
  <si>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</si>
  <si>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</si>
  <si>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</si>
  <si>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</si>
  <si>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</si>
  <si>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</si>
  <si>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</si>
  <si>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Quick Ratio</t>
  </si>
  <si>
    <t>WS - Total Current Liabilities including current portion of long-term debt</t>
  </si>
  <si>
    <t>WS-Current Liabilities - bond anticipation notes</t>
  </si>
  <si>
    <t>WS-Current Liabilities - current compensated absences</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</si>
  <si>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</si>
  <si>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</si>
  <si>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</si>
  <si>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</si>
  <si>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</si>
  <si>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</si>
  <si>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</si>
  <si>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</si>
  <si>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</si>
  <si>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</si>
  <si>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</si>
  <si>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</si>
  <si>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</si>
  <si>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</si>
  <si>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</si>
  <si>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</si>
  <si>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</si>
  <si>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</si>
  <si>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</si>
  <si>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</si>
  <si>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</si>
  <si>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</si>
  <si>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</si>
  <si>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</si>
  <si>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</si>
  <si>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</si>
  <si>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</si>
  <si>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</si>
  <si>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</si>
  <si>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</si>
  <si>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</si>
  <si>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</si>
  <si>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</si>
  <si>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</si>
  <si>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</si>
  <si>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</si>
  <si>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</si>
  <si>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</si>
  <si>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</si>
  <si>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</si>
  <si>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</si>
  <si>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</si>
  <si>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</si>
  <si>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</si>
  <si>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Electric-Any current assets that are restricted (Cash, Accounts Rec., etc..) and included in account 657 above</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</si>
  <si>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</si>
  <si>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</si>
  <si>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</si>
  <si>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</si>
  <si>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</si>
  <si>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</si>
  <si>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</si>
  <si>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</si>
  <si>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</si>
  <si>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</si>
  <si>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</si>
  <si>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</si>
  <si>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</si>
  <si>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</si>
  <si>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</si>
  <si>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</si>
  <si>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</si>
  <si>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</si>
  <si>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</si>
  <si>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</si>
  <si>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</si>
  <si>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</si>
  <si>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</si>
  <si>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</si>
  <si>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</si>
  <si>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Performance Indicator</t>
  </si>
  <si>
    <t>Unit Number:</t>
  </si>
  <si>
    <t>Equal or greater than 1</t>
  </si>
  <si>
    <t>The Performance Indicator Tab in this worksheet has at least one performance indicator of concern (indicated by a red shaded cell)</t>
  </si>
  <si>
    <t>hidden data</t>
  </si>
  <si>
    <t>TD Auditor</t>
  </si>
  <si>
    <t>Does Unit expect to issue debt next fiscal year</t>
  </si>
  <si>
    <t>Auditor indicated that there was at least one Performance indicator of Concern on the PI tab</t>
  </si>
  <si>
    <t>Tax rate for year audited</t>
  </si>
  <si>
    <t>Unit Name:</t>
  </si>
  <si>
    <t>D</t>
  </si>
  <si>
    <t>E</t>
  </si>
  <si>
    <t>F</t>
  </si>
  <si>
    <t>G</t>
  </si>
  <si>
    <t>H</t>
  </si>
  <si>
    <t>accounts set-up in 2020 that are equivalent to account 47</t>
  </si>
  <si>
    <t>accounts set-up in 2020 that are equivalent to account 48</t>
  </si>
  <si>
    <t>=(657-658-581)</t>
  </si>
  <si>
    <t>=(639-640-641-642-643-644-580)</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</si>
  <si>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</si>
  <si>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</si>
  <si>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</si>
  <si>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</si>
  <si>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Cell L222 contains formula to sum accounts listed in cell E222</t>
  </si>
  <si>
    <t>Cell L223 contains formula to sum accounts listed in cell E223</t>
  </si>
  <si>
    <t>Cell L225 contains link that has to be relinked to prior year  "YYYY Data(H)" tab</t>
  </si>
  <si>
    <t>must be populated  in L column for database upload</t>
  </si>
  <si>
    <t>Must be linked to unit number on Unit Datat from Audit Worksheet tab</t>
  </si>
  <si>
    <t>TD</t>
  </si>
  <si>
    <t>Did the Unit have any of the following occur:
1.  Bond covenants were not met
2.  Debt service payments made late?  Deferred payments authorized by LGC or other state
     agencies should not be counted as late for purposes of this question.</t>
  </si>
  <si>
    <t>Muni</t>
  </si>
  <si>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</si>
  <si>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</si>
  <si>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</si>
  <si>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</si>
  <si>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</si>
  <si>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</si>
  <si>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</si>
  <si>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</si>
  <si>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</si>
  <si>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</si>
  <si>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</si>
  <si>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</si>
  <si>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</si>
  <si>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</si>
  <si>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</si>
  <si>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</si>
  <si>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</si>
  <si>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</si>
  <si>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</si>
  <si>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</si>
  <si>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</si>
  <si>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</si>
  <si>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</si>
  <si>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</si>
  <si>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</si>
  <si>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</si>
  <si>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</si>
  <si>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</si>
  <si>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</si>
  <si>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</si>
  <si>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t>Mental Health Net Position - Unrestricted Net Position</t>
  </si>
  <si>
    <t>Messages</t>
  </si>
  <si>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</si>
  <si>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</si>
  <si>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</si>
  <si>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</si>
  <si>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</si>
  <si>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</si>
  <si>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</si>
  <si>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Leave blank if data not available</t>
  </si>
  <si>
    <t>Is there is a going concern finding noted in the audit report</t>
  </si>
  <si>
    <t>Did unit have problems with debt service payments being late, debt restructured or not meeting bond covenants</t>
  </si>
  <si>
    <t>Unit Data from Audit Worksheet tab: (13-534)/14</t>
  </si>
  <si>
    <t>Select Unit Name from Drop Down List</t>
  </si>
  <si>
    <t>Section 1: Data Collection NOTE:  the data submitted below may be used in various published reports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</si>
  <si>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</si>
  <si>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</si>
  <si>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</si>
  <si>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</si>
  <si>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</si>
  <si>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</si>
  <si>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</si>
  <si>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</si>
  <si>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</si>
  <si>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</si>
  <si>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</si>
  <si>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</si>
  <si>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</si>
  <si>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</si>
  <si>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</si>
  <si>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</si>
  <si>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</si>
  <si>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</si>
  <si>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</si>
  <si>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</si>
  <si>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</si>
  <si>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</si>
  <si>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</si>
  <si>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</si>
  <si>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</si>
  <si>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</si>
  <si>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</si>
  <si>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</si>
  <si>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</si>
  <si>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</si>
  <si>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</si>
  <si>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</si>
  <si>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</si>
  <si>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</si>
  <si>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</si>
  <si>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</si>
  <si>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</si>
  <si>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</si>
  <si>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</si>
  <si>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</si>
  <si>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</si>
  <si>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</si>
  <si>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</si>
  <si>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</si>
  <si>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</si>
  <si>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</si>
  <si>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</si>
  <si>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</si>
  <si>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</si>
  <si>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</si>
  <si>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</si>
  <si>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</si>
  <si>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</si>
  <si>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</si>
  <si>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</si>
  <si>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</si>
  <si>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</si>
  <si>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</si>
  <si>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</si>
  <si>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</si>
  <si>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</si>
  <si>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</si>
  <si>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</si>
  <si>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</si>
  <si>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</si>
  <si>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</si>
  <si>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</si>
  <si>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</si>
  <si>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</si>
  <si>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</si>
  <si>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</si>
  <si>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</si>
  <si>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</si>
  <si>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</si>
  <si>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</si>
  <si>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</si>
  <si>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</si>
  <si>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</si>
  <si>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</si>
  <si>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</si>
  <si>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</si>
  <si>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</si>
  <si>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</si>
  <si>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</si>
  <si>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</si>
  <si>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</si>
  <si>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</si>
  <si>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</si>
  <si>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</si>
  <si>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</si>
  <si>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</si>
  <si>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</si>
  <si>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</si>
  <si>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</si>
  <si>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</si>
  <si>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</si>
  <si>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</si>
  <si>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</si>
  <si>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</si>
  <si>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</si>
  <si>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</si>
  <si>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</si>
  <si>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</si>
  <si>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</si>
  <si>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</si>
  <si>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</si>
  <si>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</si>
  <si>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</si>
  <si>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</si>
  <si>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</si>
  <si>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</si>
  <si>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</si>
  <si>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</si>
  <si>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</si>
  <si>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</si>
  <si>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</si>
  <si>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</si>
  <si>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</si>
  <si>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</si>
  <si>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</si>
  <si>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</si>
  <si>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</si>
  <si>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</si>
  <si>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</si>
  <si>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</si>
  <si>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</si>
  <si>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</si>
  <si>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</si>
  <si>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</si>
  <si>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</si>
  <si>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Officer</t>
  </si>
  <si>
    <t>FINANCE OFFICER</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</si>
  <si>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</si>
  <si>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</si>
  <si>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</si>
  <si>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</si>
  <si>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</si>
  <si>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</si>
  <si>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</si>
  <si>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</si>
  <si>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</si>
  <si>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</si>
  <si>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</si>
  <si>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</si>
  <si>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</si>
  <si>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</si>
  <si>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</si>
  <si>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</si>
  <si>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</si>
  <si>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</si>
  <si>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</si>
  <si>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</si>
  <si>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</si>
  <si>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</si>
  <si>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</si>
  <si>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</si>
  <si>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</si>
  <si>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</si>
  <si>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</si>
  <si>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</si>
  <si>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</si>
  <si>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</si>
  <si>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</si>
  <si>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</si>
  <si>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</si>
  <si>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</si>
  <si>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</si>
  <si>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</si>
  <si>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</si>
  <si>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</si>
  <si>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</si>
  <si>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</si>
  <si>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Chief Financial Officer</t>
  </si>
  <si>
    <t>Governmental Activities - Benchmarking Tool uses account 336 in the code to calculate liquidity quick ratio.  Must be included on imported to CCH and SQL database.  Memos used these accounts as well.</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</si>
  <si>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</si>
  <si>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</si>
  <si>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</si>
  <si>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</si>
  <si>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</si>
  <si>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</si>
  <si>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</si>
  <si>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</si>
  <si>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rebittner@pbmares.com</t>
  </si>
  <si>
    <t>TD-E-mail address to send approved invoices (should be at the audit firm)</t>
  </si>
  <si>
    <t>TD-Date Auditor signed the TD</t>
  </si>
  <si>
    <t>TD-Audit  Review Process Route?</t>
  </si>
  <si>
    <t>System</t>
  </si>
  <si>
    <t>TD-Date Data Received in Portal: (MM/DD/YYY)</t>
  </si>
  <si>
    <t>TD-Date TD Placed Review Process</t>
  </si>
  <si>
    <t>TD-Financial Reviewer Name or Initials</t>
  </si>
  <si>
    <t>Joe Hyde</t>
  </si>
  <si>
    <t>TD-Date Financial Review started: (MM/DD/YYYY)</t>
  </si>
  <si>
    <t>TD-Type of Review:</t>
  </si>
  <si>
    <t>TD-Compliance Review was needed (Y/N)</t>
  </si>
  <si>
    <t>N</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</si>
  <si>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</si>
  <si>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</si>
  <si>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</si>
  <si>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</si>
  <si>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</si>
  <si>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</si>
  <si>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</si>
  <si>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</si>
  <si>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</si>
  <si>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</si>
  <si>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</si>
  <si>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</si>
  <si>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</si>
  <si>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TD-Date Compliance Review Started: (MM/DD/YYYY)</t>
  </si>
  <si>
    <t>TD-Date Compliance review completed (MM/DD/YYYY)</t>
  </si>
  <si>
    <t>TD-Number of major programs</t>
  </si>
  <si>
    <t>TD-Compliance reviewer concludes this audit is :</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</si>
  <si>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</si>
  <si>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</si>
  <si>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</si>
  <si>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</si>
  <si>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</si>
  <si>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</si>
  <si>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</si>
  <si>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</si>
  <si>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</si>
  <si>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</si>
  <si>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</si>
  <si>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</si>
  <si>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</si>
  <si>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</si>
  <si>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</si>
  <si>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</si>
  <si>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</si>
  <si>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</si>
  <si>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</si>
  <si>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</si>
  <si>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The 2022 Audit Report is expected to be submitted within five months plus one day from the fiscal year end per the auditor.  (December 1st for most units)</t>
  </si>
  <si>
    <t>TD Info Completed by Auditor tab: CCH acct # 979</t>
  </si>
  <si>
    <t>This indicator lists whether the unit has any material weaknesses, significant deficiencies, or management letter comments that require a response.</t>
  </si>
  <si>
    <t>Not collected in prior year</t>
  </si>
  <si>
    <t>Electric Fund Revenue, Expenses &amp; Changes in Fund Net Position</t>
  </si>
  <si>
    <t xml:space="preserve"> Mark to Market unrealized losses in the Electric Fund.</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</si>
  <si>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</si>
  <si>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</si>
  <si>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</si>
  <si>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</si>
  <si>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Telephone - enter extension, etc.</t>
  </si>
  <si>
    <r>
      <t xml:space="preserve">Telephone number - </t>
    </r>
    <r>
      <rPr>
        <b/>
        <sz val="11"/>
        <color theme="1"/>
        <rFont val="Calibri"/>
        <family val="2"/>
        <scheme val="minor"/>
      </rPr>
      <t>enter only telephone number</t>
    </r>
  </si>
  <si>
    <t>Trial Balance</t>
  </si>
  <si>
    <t xml:space="preserve">NC DEPARTMENT OF STATE TREASURER- STATE AND LOCAL GOVERNMENT FINANCE DIVISION
TD Info Completed by Auditor
</t>
  </si>
  <si>
    <t>Please see the INSTRUCTIONS worksheet before completing this form</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</si>
  <si>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</si>
  <si>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</si>
  <si>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Audit Year: 2021</t>
  </si>
  <si>
    <t>GF FBA% of Exp w/o Powell Bill Formula: (506+536-4-5-6-11+647)/(532+20+509-533-508)</t>
  </si>
  <si>
    <t>Audit Year: 2020</t>
  </si>
  <si>
    <t>6/28/2021</t>
  </si>
  <si>
    <t>Tim</t>
  </si>
  <si>
    <t>Shawn Long, CPA</t>
  </si>
  <si>
    <r>
      <t xml:space="preserve"> Mark to Market unrealized losses in the Electric Fund. </t>
    </r>
    <r>
      <rPr>
        <sz val="11"/>
        <color theme="5" tint="-0.249977111117893"/>
        <rFont val="Calibri"/>
        <family val="2"/>
        <scheme val="minor"/>
      </rPr>
      <t>(enter as a negative number)</t>
    </r>
  </si>
  <si>
    <t>Murphy Power Board</t>
  </si>
  <si>
    <t>North Carolina Eastern Municipal Power Agency</t>
  </si>
  <si>
    <t>North Carolina Municipal Power Agency #1</t>
  </si>
  <si>
    <t>Ninna</t>
  </si>
  <si>
    <t>Curtis</t>
  </si>
  <si>
    <t>Tunis</t>
  </si>
  <si>
    <t>5/1/2008</t>
  </si>
  <si>
    <t>Ninna Curtis</t>
  </si>
  <si>
    <t>Tim Tunis</t>
  </si>
  <si>
    <t>Finance Officer, Office Manager</t>
  </si>
  <si>
    <t>11/24/2021</t>
  </si>
  <si>
    <t>4/15/2022</t>
  </si>
  <si>
    <t>828-837-2211</t>
  </si>
  <si>
    <t>919-760-6000</t>
  </si>
  <si>
    <t>ncurtis@murphypower.com</t>
  </si>
  <si>
    <t>ttunis@electricities.org</t>
  </si>
  <si>
    <t>PBMares LLP</t>
  </si>
  <si>
    <t>Shawn Long</t>
  </si>
  <si>
    <t>Robert E. Bittner III</t>
  </si>
  <si>
    <t>shawnplong66@gmail.com</t>
  </si>
  <si>
    <t>12/6/2020</t>
  </si>
  <si>
    <t>6/24/2021</t>
  </si>
  <si>
    <t>12/22/2020</t>
  </si>
  <si>
    <t>6/29/2021</t>
  </si>
  <si>
    <t>12/23/2020</t>
  </si>
  <si>
    <t>6/30/2021</t>
  </si>
  <si>
    <t>12/1/2016</t>
  </si>
  <si>
    <t>NINNA CURTIS</t>
  </si>
  <si>
    <t>F. Timothy Tunis</t>
  </si>
  <si>
    <t>NCURTIS@MURPHYPOWER.COM</t>
  </si>
  <si>
    <t>Ninna Curtsi</t>
  </si>
  <si>
    <t>Town of Murphy Electric Power Board</t>
  </si>
  <si>
    <t>`</t>
  </si>
  <si>
    <t>The Auditor will submit the Audit Report to the LGC within five months plus one day after the fiscal year end.  (for units with a June 30th fiscal year-end this would be December 1)   Select Yes or No</t>
  </si>
  <si>
    <t>The Auditor will submit the Audit Report to the LGC by December 1, 2021   Select Yes or No</t>
  </si>
  <si>
    <t>Date the Auditor presented or plans to present the Audit to the Governing Board</t>
  </si>
  <si>
    <t xml:space="preserve"> formula in E column - use for handling date from TD Info Completed by Auditor tab uploading to database</t>
  </si>
  <si>
    <t>TD Info Completed by Auditor : CCH acct # 955 and 957</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</si>
  <si>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</si>
  <si>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</si>
  <si>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</si>
  <si>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</si>
  <si>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</si>
  <si>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</si>
  <si>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</si>
  <si>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</si>
  <si>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</si>
  <si>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</si>
  <si>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</si>
  <si>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Please do not enter prior years ending balance as an adjustment in column F to balance.  Column F is only for year 2021-2022 adjustments.</t>
  </si>
  <si>
    <t>If unit is an employer participant in one of the State Cost Sharing Plans rows 50-52 should be blank.  Unless they have an additional single employer plan.</t>
  </si>
  <si>
    <t>DIW Batch Total</t>
  </si>
  <si>
    <t>Number of significant deficiency findings</t>
  </si>
  <si>
    <t>Number of material weaknesses findings</t>
  </si>
  <si>
    <t>Number of other matters that auditor asked the unit to respond to.</t>
  </si>
  <si>
    <t xml:space="preserve"> Did the unit have a board-appointed finance officer the entire fiscal year (Yes or No)</t>
  </si>
  <si>
    <t xml:space="preserve">The Unit had material weaknesses and/or significant deficiencies that should be addressed in the FPIC Response Letter.  </t>
  </si>
  <si>
    <t xml:space="preserve"> Did the unit have a board-appointed finance officer the entire fiscal year? (Yes or No)</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</si>
  <si>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</si>
  <si>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</si>
  <si>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Do you expect to issue debt requiring LGC approval within 12 months from the date that the audit is submitted -</t>
    </r>
    <r>
      <rPr>
        <b/>
        <sz val="11"/>
        <color theme="1"/>
        <rFont val="Calibri"/>
        <family val="2"/>
        <scheme val="minor"/>
      </rPr>
      <t xml:space="preserve"> select "1" for yes and "2" for no from the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</si>
  <si>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</si>
  <si>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"7/1/2022" to indicate that an FPIC response is not required.</t>
    </r>
  </si>
  <si>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</si>
  <si>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Statement of Cash Flows</t>
  </si>
  <si>
    <t>Version Date 10/19/2022</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</si>
  <si>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</si>
  <si>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</si>
  <si>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 xml:space="preserve">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</si>
</sst>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lt;=9999999]###\-####;\(###\)\ ###\-####"/>
    <numFmt numFmtId="179" formatCode="###\-###\-####"/>
  </numFmts>
  <fonts count="15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sz val="11"/>
      <color indexed="8"/>
      <name val="Calibri"/>
      <family val="2"/>
      <scheme val="minor"/>
    </font>
    <font>
      <sz val="28"/>
      <color theme="1"/>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u/>
      <sz val="11"/>
      <color rgb="FFFF0000"/>
      <name val="Calibri"/>
      <family val="2"/>
      <scheme val="minor"/>
    </font>
    <font>
      <sz val="11"/>
      <color theme="5" tint="-0.249977111117893"/>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name val="Calibri"/>
      <family val="2"/>
    </font>
    <font>
      <b/>
      <i/>
      <sz val="12"/>
      <color rgb="FFFF0000"/>
      <name val="Cambria"/>
      <family val="1"/>
    </font>
    <font>
      <sz val="11"/>
      <color theme="9" tint="-0.499984740745262"/>
      <name val="Calibri"/>
      <family val="2"/>
      <scheme val="minor"/>
    </font>
  </fonts>
  <fills count="79">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DCFDD3"/>
        <bgColor indexed="64"/>
      </patternFill>
    </fill>
    <fill>
      <patternFill patternType="solid">
        <fgColor rgb="FF92D05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2" fillId="0" borderId="0"/>
    <xf numFmtId="0" fontId="62" fillId="0" borderId="0"/>
    <xf numFmtId="0" fontId="61" fillId="0" borderId="0"/>
    <xf numFmtId="0" fontId="62" fillId="0" borderId="0"/>
    <xf numFmtId="0" fontId="62" fillId="0" borderId="0"/>
    <xf numFmtId="0" fontId="63" fillId="0" borderId="0"/>
    <xf numFmtId="0" fontId="6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11"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33" fillId="0" borderId="0"/>
    <xf numFmtId="0" fontId="33" fillId="0" borderId="0"/>
    <xf numFmtId="0" fontId="21" fillId="0" borderId="0"/>
    <xf numFmtId="0" fontId="33" fillId="0" borderId="0"/>
    <xf numFmtId="0" fontId="33" fillId="0" borderId="0"/>
    <xf numFmtId="0" fontId="33" fillId="0" borderId="0"/>
    <xf numFmtId="0" fontId="61"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3" fillId="0" borderId="0"/>
    <xf numFmtId="0" fontId="33" fillId="0" borderId="0"/>
    <xf numFmtId="0" fontId="33" fillId="0" borderId="0"/>
    <xf numFmtId="0" fontId="33" fillId="0" borderId="0"/>
    <xf numFmtId="0" fontId="33" fillId="0" borderId="0"/>
    <xf numFmtId="0" fontId="11" fillId="0" borderId="0"/>
    <xf numFmtId="0" fontId="63" fillId="0" borderId="0"/>
    <xf numFmtId="0" fontId="63" fillId="0" borderId="0"/>
    <xf numFmtId="0" fontId="63" fillId="0" borderId="0"/>
    <xf numFmtId="0" fontId="6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63" fillId="0" borderId="0"/>
    <xf numFmtId="0" fontId="33" fillId="0" borderId="0"/>
    <xf numFmtId="0" fontId="33" fillId="0" borderId="0"/>
    <xf numFmtId="0" fontId="33" fillId="0" borderId="0"/>
    <xf numFmtId="0" fontId="3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2"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3"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2"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6" fillId="0" borderId="44" applyNumberFormat="0" applyFill="0" applyAlignment="0" applyProtection="0"/>
    <xf numFmtId="0" fontId="67" fillId="0" borderId="45" applyNumberFormat="0" applyFill="0" applyAlignment="0" applyProtection="0"/>
    <xf numFmtId="0" fontId="68" fillId="0" borderId="46" applyNumberFormat="0" applyFill="0" applyAlignment="0" applyProtection="0"/>
    <xf numFmtId="0" fontId="68" fillId="0" borderId="0" applyNumberFormat="0" applyFill="0" applyBorder="0" applyAlignment="0" applyProtection="0"/>
    <xf numFmtId="0" fontId="69" fillId="35" borderId="0" applyNumberFormat="0" applyBorder="0" applyAlignment="0" applyProtection="0"/>
    <xf numFmtId="0" fontId="70" fillId="36" borderId="0" applyNumberFormat="0" applyBorder="0" applyAlignment="0" applyProtection="0"/>
    <xf numFmtId="0" fontId="71" fillId="38" borderId="47" applyNumberFormat="0" applyAlignment="0" applyProtection="0"/>
    <xf numFmtId="0" fontId="72" fillId="39" borderId="48" applyNumberFormat="0" applyAlignment="0" applyProtection="0"/>
    <xf numFmtId="0" fontId="73" fillId="39" borderId="47" applyNumberFormat="0" applyAlignment="0" applyProtection="0"/>
    <xf numFmtId="0" fontId="74" fillId="0" borderId="49" applyNumberFormat="0" applyFill="0" applyAlignment="0" applyProtection="0"/>
    <xf numFmtId="0" fontId="75" fillId="40" borderId="50" applyNumberFormat="0" applyAlignment="0" applyProtection="0"/>
    <xf numFmtId="0" fontId="64" fillId="0" borderId="0" applyNumberFormat="0" applyFill="0" applyBorder="0" applyAlignment="0" applyProtection="0"/>
    <xf numFmtId="0" fontId="39" fillId="0" borderId="52" applyNumberFormat="0" applyFill="0" applyAlignment="0" applyProtection="0"/>
    <xf numFmtId="0" fontId="76" fillId="42"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5" fillId="37" borderId="0" applyNumberFormat="0" applyBorder="0" applyAlignment="0" applyProtection="0"/>
    <xf numFmtId="0" fontId="33" fillId="41" borderId="51" applyNumberFormat="0" applyFont="0" applyAlignment="0" applyProtection="0"/>
    <xf numFmtId="40" fontId="78" fillId="0" borderId="17">
      <alignment horizontal="right"/>
    </xf>
    <xf numFmtId="0" fontId="79" fillId="0" borderId="0">
      <alignment horizontal="left"/>
    </xf>
    <xf numFmtId="49" fontId="11" fillId="0" borderId="0"/>
    <xf numFmtId="0" fontId="79" fillId="0" borderId="0">
      <alignment horizontal="left"/>
    </xf>
    <xf numFmtId="174" fontId="78" fillId="0" borderId="17">
      <alignment horizontal="right"/>
    </xf>
    <xf numFmtId="49" fontId="78"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7" fillId="48" borderId="0">
      <alignment horizontal="right" vertical="center"/>
    </xf>
    <xf numFmtId="49" fontId="77" fillId="48" borderId="0">
      <alignment horizontal="left" vertical="center"/>
    </xf>
    <xf numFmtId="49" fontId="77" fillId="48" borderId="0">
      <alignment horizontal="center" vertical="center"/>
    </xf>
    <xf numFmtId="49" fontId="77" fillId="48" borderId="0">
      <alignment horizontal="center" vertical="center"/>
    </xf>
    <xf numFmtId="49" fontId="77" fillId="48" borderId="0">
      <alignment horizontal="right" vertical="center"/>
    </xf>
    <xf numFmtId="40" fontId="77" fillId="48" borderId="0">
      <alignment horizontal="right"/>
    </xf>
    <xf numFmtId="49" fontId="77"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7" fillId="48" borderId="0">
      <alignment horizontal="center" vertical="center"/>
    </xf>
    <xf numFmtId="49" fontId="77" fillId="48" borderId="0">
      <alignment horizontal="center" vertical="center"/>
    </xf>
    <xf numFmtId="174" fontId="77" fillId="48" borderId="0">
      <alignment horizontal="center" vertical="center"/>
    </xf>
    <xf numFmtId="49" fontId="77" fillId="48" borderId="0">
      <alignment horizontal="right"/>
    </xf>
    <xf numFmtId="40" fontId="78" fillId="0" borderId="19">
      <alignment horizontal="right"/>
    </xf>
    <xf numFmtId="0" fontId="79" fillId="0" borderId="0">
      <alignment horizontal="left"/>
    </xf>
    <xf numFmtId="49" fontId="11" fillId="0" borderId="0"/>
    <xf numFmtId="0" fontId="79" fillId="0" borderId="0">
      <alignment horizontal="left"/>
    </xf>
    <xf numFmtId="174" fontId="78" fillId="0" borderId="19">
      <alignment horizontal="right"/>
    </xf>
    <xf numFmtId="49" fontId="78" fillId="0" borderId="0">
      <alignment horizontal="right"/>
    </xf>
    <xf numFmtId="49" fontId="11" fillId="0" borderId="0"/>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78" fillId="49" borderId="0">
      <alignment horizontal="center" vertical="center"/>
    </xf>
    <xf numFmtId="49" fontId="11" fillId="49" borderId="0">
      <alignment horizontal="left" vertical="center"/>
    </xf>
    <xf numFmtId="49" fontId="78" fillId="49" borderId="0">
      <alignment horizontal="center" vertical="center"/>
    </xf>
    <xf numFmtId="0" fontId="78" fillId="50" borderId="0">
      <alignment horizontal="left"/>
    </xf>
    <xf numFmtId="49" fontId="11" fillId="0" borderId="0"/>
    <xf numFmtId="0" fontId="78" fillId="50" borderId="0">
      <alignment horizontal="left"/>
    </xf>
    <xf numFmtId="40" fontId="78" fillId="0" borderId="0">
      <alignment horizontal="right"/>
    </xf>
    <xf numFmtId="49" fontId="77" fillId="48" borderId="0"/>
    <xf numFmtId="49" fontId="77" fillId="48" borderId="0"/>
    <xf numFmtId="49" fontId="11" fillId="0" borderId="0"/>
    <xf numFmtId="0" fontId="80" fillId="51" borderId="0" applyFont="0" applyFill="0">
      <alignment horizontal="left" vertical="top" wrapText="1"/>
    </xf>
    <xf numFmtId="40" fontId="80" fillId="0" borderId="0"/>
    <xf numFmtId="40" fontId="80" fillId="0" borderId="0"/>
    <xf numFmtId="0" fontId="80" fillId="0" borderId="0">
      <alignment horizontal="left"/>
    </xf>
    <xf numFmtId="0" fontId="80" fillId="0" borderId="0">
      <alignment horizontal="center"/>
    </xf>
    <xf numFmtId="0" fontId="81" fillId="0" borderId="0">
      <alignment horizontal="center"/>
    </xf>
    <xf numFmtId="0" fontId="82" fillId="48" borderId="0">
      <alignment horizontal="left"/>
    </xf>
    <xf numFmtId="0" fontId="82" fillId="48" borderId="0">
      <alignment horizontal="left"/>
    </xf>
    <xf numFmtId="0" fontId="81" fillId="0" borderId="0">
      <alignment horizontal="center"/>
    </xf>
    <xf numFmtId="40" fontId="83" fillId="0" borderId="18"/>
    <xf numFmtId="40" fontId="83" fillId="0" borderId="18"/>
    <xf numFmtId="0" fontId="83" fillId="0" borderId="0"/>
    <xf numFmtId="0" fontId="83" fillId="0" borderId="0"/>
    <xf numFmtId="0" fontId="81" fillId="0" borderId="0">
      <alignment horizontal="center"/>
    </xf>
    <xf numFmtId="0" fontId="84" fillId="52" borderId="0">
      <alignment horizontal="left"/>
    </xf>
    <xf numFmtId="0" fontId="84" fillId="52" borderId="0">
      <alignment horizontal="left"/>
    </xf>
    <xf numFmtId="40" fontId="78" fillId="0" borderId="0">
      <alignment horizontal="right"/>
    </xf>
    <xf numFmtId="0" fontId="79" fillId="0" borderId="0">
      <alignment horizontal="left"/>
    </xf>
    <xf numFmtId="49" fontId="11" fillId="0" borderId="0"/>
    <xf numFmtId="0" fontId="79" fillId="0" borderId="0">
      <alignment horizontal="left"/>
    </xf>
    <xf numFmtId="174" fontId="78" fillId="0" borderId="0">
      <alignment horizontal="right"/>
    </xf>
    <xf numFmtId="49" fontId="78" fillId="0" borderId="0" applyBorder="0">
      <alignment horizontal="right"/>
    </xf>
    <xf numFmtId="0" fontId="11" fillId="0" borderId="0"/>
    <xf numFmtId="49" fontId="86" fillId="51" borderId="0">
      <alignment horizontal="left"/>
    </xf>
    <xf numFmtId="49" fontId="86" fillId="51" borderId="0">
      <alignment horizontal="left"/>
    </xf>
    <xf numFmtId="0" fontId="87" fillId="51" borderId="0">
      <alignment horizontal="left"/>
    </xf>
    <xf numFmtId="175" fontId="87" fillId="51" borderId="0">
      <alignment horizontal="left"/>
    </xf>
    <xf numFmtId="40" fontId="78" fillId="0" borderId="0">
      <alignment horizontal="right"/>
    </xf>
    <xf numFmtId="49" fontId="88" fillId="51" borderId="0">
      <alignment horizontal="left"/>
    </xf>
    <xf numFmtId="49" fontId="88" fillId="51" borderId="0">
      <alignment horizontal="left"/>
    </xf>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0" fontId="78" fillId="0" borderId="14">
      <alignment horizontal="right"/>
    </xf>
    <xf numFmtId="0" fontId="78" fillId="50" borderId="0">
      <alignment horizontal="left"/>
    </xf>
    <xf numFmtId="49" fontId="11" fillId="0" borderId="0"/>
    <xf numFmtId="0" fontId="78" fillId="50" borderId="0">
      <alignment horizontal="left"/>
    </xf>
    <xf numFmtId="174" fontId="78" fillId="0" borderId="14">
      <alignment horizontal="right"/>
    </xf>
    <xf numFmtId="49" fontId="78" fillId="0" borderId="0">
      <alignment horizontal="right"/>
    </xf>
    <xf numFmtId="0" fontId="83" fillId="0" borderId="0"/>
    <xf numFmtId="40" fontId="80" fillId="0" borderId="18"/>
    <xf numFmtId="40" fontId="80" fillId="0" borderId="18"/>
    <xf numFmtId="0" fontId="80" fillId="0" borderId="0"/>
    <xf numFmtId="0" fontId="80" fillId="0" borderId="0"/>
    <xf numFmtId="40" fontId="80" fillId="0" borderId="0"/>
    <xf numFmtId="176" fontId="80" fillId="0" borderId="0"/>
    <xf numFmtId="40" fontId="80" fillId="0" borderId="0"/>
    <xf numFmtId="0" fontId="80" fillId="0" borderId="0"/>
    <xf numFmtId="0" fontId="80" fillId="0" borderId="0"/>
    <xf numFmtId="40" fontId="78" fillId="0" borderId="18">
      <alignment horizontal="right"/>
    </xf>
    <xf numFmtId="49" fontId="78" fillId="0" borderId="0">
      <alignment horizontal="left"/>
    </xf>
    <xf numFmtId="49" fontId="11" fillId="0" borderId="0"/>
    <xf numFmtId="49" fontId="78" fillId="0" borderId="0">
      <alignment horizontal="left"/>
    </xf>
    <xf numFmtId="174" fontId="78" fillId="0" borderId="18">
      <alignment horizontal="right"/>
    </xf>
    <xf numFmtId="49" fontId="78"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89"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6" fillId="55" borderId="0" applyNumberFormat="0" applyBorder="0" applyAlignment="0" applyProtection="0"/>
    <xf numFmtId="0" fontId="90" fillId="55" borderId="0" applyNumberFormat="0" applyBorder="0" applyAlignment="0" applyProtection="0"/>
    <xf numFmtId="0" fontId="76" fillId="58" borderId="0" applyNumberFormat="0" applyBorder="0" applyAlignment="0" applyProtection="0"/>
    <xf numFmtId="0" fontId="90" fillId="58" borderId="0" applyNumberFormat="0" applyBorder="0" applyAlignment="0" applyProtection="0"/>
    <xf numFmtId="0" fontId="76" fillId="61" borderId="0" applyNumberFormat="0" applyBorder="0" applyAlignment="0" applyProtection="0"/>
    <xf numFmtId="0" fontId="90" fillId="61" borderId="0" applyNumberFormat="0" applyBorder="0" applyAlignment="0" applyProtection="0"/>
    <xf numFmtId="0" fontId="76" fillId="64" borderId="0" applyNumberFormat="0" applyBorder="0" applyAlignment="0" applyProtection="0"/>
    <xf numFmtId="0" fontId="90" fillId="64" borderId="0" applyNumberFormat="0" applyBorder="0" applyAlignment="0" applyProtection="0"/>
    <xf numFmtId="0" fontId="76" fillId="67" borderId="0" applyNumberFormat="0" applyBorder="0" applyAlignment="0" applyProtection="0"/>
    <xf numFmtId="0" fontId="90" fillId="67" borderId="0" applyNumberFormat="0" applyBorder="0" applyAlignment="0" applyProtection="0"/>
    <xf numFmtId="0" fontId="76" fillId="70" borderId="0" applyNumberFormat="0" applyBorder="0" applyAlignment="0" applyProtection="0"/>
    <xf numFmtId="0" fontId="90" fillId="70" borderId="0" applyNumberFormat="0" applyBorder="0" applyAlignment="0" applyProtection="0"/>
    <xf numFmtId="0" fontId="90" fillId="42" borderId="0" applyNumberFormat="0" applyBorder="0" applyAlignment="0" applyProtection="0"/>
    <xf numFmtId="0" fontId="90" fillId="42" borderId="0" applyNumberFormat="0" applyBorder="0" applyAlignment="0" applyProtection="0"/>
    <xf numFmtId="0" fontId="90" fillId="43" borderId="0" applyNumberFormat="0" applyBorder="0" applyAlignment="0" applyProtection="0"/>
    <xf numFmtId="0" fontId="90" fillId="43" borderId="0" applyNumberFormat="0" applyBorder="0" applyAlignment="0" applyProtection="0"/>
    <xf numFmtId="0" fontId="90" fillId="44" borderId="0" applyNumberFormat="0" applyBorder="0" applyAlignment="0" applyProtection="0"/>
    <xf numFmtId="0" fontId="90" fillId="44" borderId="0" applyNumberFormat="0" applyBorder="0" applyAlignment="0" applyProtection="0"/>
    <xf numFmtId="0" fontId="90" fillId="45" borderId="0" applyNumberFormat="0" applyBorder="0" applyAlignment="0" applyProtection="0"/>
    <xf numFmtId="0" fontId="90" fillId="45"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1" fillId="36" borderId="0" applyNumberFormat="0" applyBorder="0" applyAlignment="0" applyProtection="0"/>
    <xf numFmtId="0" fontId="92" fillId="39" borderId="47" applyNumberFormat="0" applyAlignment="0" applyProtection="0"/>
    <xf numFmtId="0" fontId="93" fillId="40" borderId="5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4" fillId="0" borderId="0" applyNumberFormat="0" applyFill="0" applyBorder="0" applyAlignment="0" applyProtection="0"/>
    <xf numFmtId="0" fontId="95" fillId="35" borderId="0" applyNumberFormat="0" applyBorder="0" applyAlignment="0" applyProtection="0"/>
    <xf numFmtId="0" fontId="96" fillId="0" borderId="44" applyNumberFormat="0" applyFill="0" applyAlignment="0" applyProtection="0"/>
    <xf numFmtId="0" fontId="97" fillId="0" borderId="4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99" fillId="38" borderId="47" applyNumberFormat="0" applyAlignment="0" applyProtection="0"/>
    <xf numFmtId="0" fontId="100" fillId="0" borderId="49" applyNumberFormat="0" applyFill="0" applyAlignment="0" applyProtection="0"/>
    <xf numFmtId="0" fontId="101"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1" applyNumberFormat="0" applyFont="0" applyAlignment="0" applyProtection="0"/>
    <xf numFmtId="0" fontId="102" fillId="39" borderId="48" applyNumberFormat="0" applyAlignment="0" applyProtection="0"/>
    <xf numFmtId="9" fontId="6" fillId="0" borderId="0" applyFont="0" applyFill="0" applyBorder="0" applyAlignment="0" applyProtection="0"/>
    <xf numFmtId="0" fontId="103" fillId="0" borderId="0" applyNumberFormat="0" applyFill="0" applyBorder="0" applyAlignment="0" applyProtection="0"/>
    <xf numFmtId="0" fontId="104" fillId="0" borderId="52" applyNumberFormat="0" applyFill="0" applyAlignment="0" applyProtection="0"/>
    <xf numFmtId="0" fontId="105" fillId="0" borderId="0" applyNumberFormat="0" applyFill="0" applyBorder="0" applyAlignment="0" applyProtection="0"/>
    <xf numFmtId="0" fontId="108" fillId="0" borderId="0"/>
    <xf numFmtId="43" fontId="109" fillId="0" borderId="0" applyFont="0" applyFill="0" applyBorder="0" applyAlignment="0" applyProtection="0"/>
    <xf numFmtId="0" fontId="109"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0" fillId="0" borderId="0" applyNumberFormat="0" applyFill="0" applyBorder="0" applyAlignment="0" applyProtection="0">
      <alignment vertical="top"/>
      <protection locked="0"/>
    </xf>
    <xf numFmtId="0" fontId="111" fillId="0" borderId="0" applyNumberFormat="0" applyFill="0" applyBorder="0" applyAlignment="0" applyProtection="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09" fillId="0" borderId="0"/>
    <xf numFmtId="0" fontId="11" fillId="0" borderId="0"/>
    <xf numFmtId="0" fontId="10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18" fillId="0" borderId="0"/>
    <xf numFmtId="43" fontId="108" fillId="0" borderId="0" applyFont="0" applyFill="0" applyBorder="0" applyAlignment="0" applyProtection="0"/>
    <xf numFmtId="0" fontId="108" fillId="0" borderId="0"/>
    <xf numFmtId="0" fontId="120" fillId="0" borderId="0"/>
    <xf numFmtId="0" fontId="33" fillId="0" borderId="0"/>
    <xf numFmtId="0" fontId="120" fillId="0" borderId="0"/>
    <xf numFmtId="43" fontId="108" fillId="0" borderId="0" applyFont="0" applyFill="0" applyBorder="0" applyAlignment="0" applyProtection="0"/>
    <xf numFmtId="0" fontId="108" fillId="0" borderId="0"/>
    <xf numFmtId="0" fontId="108" fillId="0" borderId="0"/>
    <xf numFmtId="0" fontId="108" fillId="0" borderId="0"/>
    <xf numFmtId="0" fontId="121" fillId="0" borderId="0"/>
    <xf numFmtId="0" fontId="121" fillId="0" borderId="0"/>
    <xf numFmtId="0" fontId="122" fillId="0" borderId="0"/>
    <xf numFmtId="0" fontId="121" fillId="0" borderId="0"/>
    <xf numFmtId="0" fontId="120" fillId="0" borderId="0"/>
    <xf numFmtId="0" fontId="121" fillId="0" borderId="0"/>
    <xf numFmtId="0" fontId="120" fillId="0" borderId="0"/>
    <xf numFmtId="0" fontId="122"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1" fillId="0" borderId="0"/>
    <xf numFmtId="0" fontId="120" fillId="0" borderId="0"/>
    <xf numFmtId="0" fontId="120" fillId="0" borderId="0"/>
    <xf numFmtId="0" fontId="121" fillId="0" borderId="0"/>
    <xf numFmtId="0" fontId="120" fillId="0" borderId="0"/>
    <xf numFmtId="0" fontId="120" fillId="0" borderId="0"/>
    <xf numFmtId="0" fontId="122" fillId="0" borderId="0"/>
    <xf numFmtId="0" fontId="120" fillId="5" borderId="7" applyNumberFormat="0" applyFont="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0" fillId="0" borderId="0"/>
    <xf numFmtId="0" fontId="122"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0" fillId="5" borderId="7" applyNumberFormat="0" applyFont="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0" fillId="0" borderId="0"/>
    <xf numFmtId="0" fontId="122" fillId="0" borderId="0"/>
    <xf numFmtId="0" fontId="120" fillId="0" borderId="0"/>
    <xf numFmtId="0" fontId="122" fillId="0" borderId="0"/>
    <xf numFmtId="0" fontId="120" fillId="0" borderId="0"/>
    <xf numFmtId="0" fontId="123"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3"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3"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1"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1"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08" fillId="0" borderId="0"/>
    <xf numFmtId="43" fontId="108" fillId="0" borderId="0" applyFont="0" applyFill="0" applyBorder="0" applyAlignment="0" applyProtection="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8" fillId="0" borderId="0"/>
    <xf numFmtId="0" fontId="150" fillId="0" borderId="0"/>
    <xf numFmtId="0" fontId="153" fillId="0" borderId="0"/>
    <xf numFmtId="43" fontId="153" fillId="0" borderId="0" applyFont="0" applyFill="0" applyBorder="0" applyAlignment="0" applyProtection="0"/>
    <xf numFmtId="44" fontId="153"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574">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53" fillId="0" borderId="0" xfId="0" applyNumberFormat="1" applyFont="1" applyFill="1" applyAlignment="1" applyProtection="1">
      <alignment vertical="center" wrapText="1"/>
    </xf>
    <xf numFmtId="0" fontId="0" fillId="22" borderId="0" xfId="0" applyFont="1" applyFill="1" applyBorder="1" applyAlignment="1" applyProtection="1">
      <alignment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56" fillId="0" borderId="0" xfId="0" applyFont="1" applyProtection="1"/>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60"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0" fontId="0" fillId="0" borderId="0" xfId="0" applyFont="1" applyFill="1" applyAlignment="1">
      <alignment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2" xfId="0" applyFont="1" applyFill="1" applyBorder="1" applyAlignment="1" applyProtection="1">
      <alignment vertical="center" wrapText="1"/>
      <protection locked="0"/>
    </xf>
    <xf numFmtId="164" fontId="56" fillId="29" borderId="42" xfId="439" applyNumberFormat="1" applyFont="1" applyFill="1" applyBorder="1" applyAlignment="1" applyProtection="1">
      <alignment horizontal="center" vertical="center" wrapText="1"/>
      <protection locked="0"/>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39" fillId="32" borderId="41" xfId="0" applyNumberFormat="1" applyFont="1" applyFill="1" applyBorder="1" applyAlignment="1" applyProtection="1">
      <alignment horizontal="center" vertical="center"/>
    </xf>
    <xf numFmtId="0" fontId="56" fillId="0" borderId="24" xfId="0" applyNumberFormat="1" applyFont="1" applyFill="1" applyBorder="1" applyAlignment="1" applyProtection="1">
      <alignment horizontal="left" vertical="center"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1"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0" fillId="0" borderId="0" xfId="0" applyFont="1" applyProtection="1"/>
    <xf numFmtId="0" fontId="39" fillId="0" borderId="54"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8" xfId="0" applyNumberFormat="1" applyFont="1" applyFill="1" applyBorder="1" applyAlignment="1">
      <alignment horizontal="center"/>
    </xf>
    <xf numFmtId="0" fontId="76"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0" fontId="56" fillId="73" borderId="28" xfId="439" applyNumberFormat="1" applyFont="1" applyFill="1" applyBorder="1" applyAlignment="1" applyProtection="1">
      <alignment horizontal="center" vertical="center" wrapText="1"/>
    </xf>
    <xf numFmtId="0" fontId="39" fillId="72" borderId="61" xfId="0" applyNumberFormat="1" applyFont="1" applyFill="1" applyBorder="1" applyAlignment="1" applyProtection="1">
      <alignment horizontal="center" vertical="center"/>
    </xf>
    <xf numFmtId="0" fontId="0" fillId="71" borderId="0" xfId="0" applyFill="1"/>
    <xf numFmtId="0" fontId="112" fillId="71" borderId="0" xfId="0" applyFont="1" applyFill="1" applyAlignment="1">
      <alignment vertical="center" wrapText="1"/>
    </xf>
    <xf numFmtId="0" fontId="46" fillId="71" borderId="0" xfId="0" applyFont="1" applyFill="1" applyAlignment="1">
      <alignment horizontal="justify" vertical="center"/>
    </xf>
    <xf numFmtId="0" fontId="117" fillId="75" borderId="0" xfId="0" applyFont="1" applyFill="1" applyAlignment="1">
      <alignment vertical="center"/>
    </xf>
    <xf numFmtId="0" fontId="56" fillId="30" borderId="24" xfId="0" applyNumberFormat="1" applyFont="1" applyFill="1" applyBorder="1" applyAlignment="1" applyProtection="1">
      <alignment horizontal="left" vertical="center" wrapText="1"/>
    </xf>
    <xf numFmtId="0" fontId="41" fillId="30" borderId="63" xfId="0" applyFont="1" applyFill="1" applyBorder="1" applyAlignment="1">
      <alignment wrapText="1"/>
    </xf>
    <xf numFmtId="14" fontId="41" fillId="30" borderId="63" xfId="0" applyNumberFormat="1" applyFont="1" applyFill="1" applyBorder="1" applyAlignment="1">
      <alignment wrapText="1"/>
    </xf>
    <xf numFmtId="0" fontId="39" fillId="30" borderId="61"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3" fillId="71" borderId="0" xfId="0" applyFont="1" applyFill="1" applyAlignment="1">
      <alignment horizontal="left" vertical="center" wrapText="1"/>
    </xf>
    <xf numFmtId="0" fontId="33" fillId="71" borderId="0" xfId="30097" applyFill="1"/>
    <xf numFmtId="0" fontId="116" fillId="75" borderId="0" xfId="30097" applyFont="1" applyFill="1" applyAlignment="1">
      <alignment horizontal="center" vertical="center" wrapText="1"/>
    </xf>
    <xf numFmtId="0" fontId="112" fillId="71" borderId="0" xfId="30097" applyFont="1" applyFill="1" applyAlignment="1">
      <alignment vertical="center" wrapText="1"/>
    </xf>
    <xf numFmtId="0" fontId="46" fillId="71" borderId="0" xfId="30097" applyFont="1" applyFill="1" applyAlignment="1">
      <alignment vertical="center" wrapText="1"/>
    </xf>
    <xf numFmtId="0" fontId="117" fillId="75" borderId="0" xfId="30097"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center" vertical="center"/>
    </xf>
    <xf numFmtId="0" fontId="0" fillId="0" borderId="43" xfId="0" applyNumberFormat="1" applyFont="1" applyFill="1" applyBorder="1" applyAlignment="1" applyProtection="1">
      <alignment horizontal="center" vertical="center" wrapText="1"/>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2"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1" xfId="0" applyFont="1" applyFill="1" applyBorder="1" applyAlignment="1">
      <alignment horizontal="center" vertical="center"/>
    </xf>
    <xf numFmtId="0" fontId="58" fillId="0" borderId="24" xfId="0" applyFont="1" applyFill="1" applyBorder="1" applyAlignment="1">
      <alignment horizontal="center" vertical="center"/>
    </xf>
    <xf numFmtId="0" fontId="49" fillId="0" borderId="24" xfId="0" applyFont="1" applyFill="1" applyBorder="1" applyAlignment="1">
      <alignment horizontal="center" vertical="center" wrapText="1"/>
    </xf>
    <xf numFmtId="0" fontId="39" fillId="0" borderId="61" xfId="0" applyFont="1" applyFill="1" applyBorder="1" applyAlignment="1">
      <alignment horizontal="center" vertical="center"/>
    </xf>
    <xf numFmtId="0" fontId="64" fillId="0" borderId="0" xfId="0" applyFont="1" applyFill="1"/>
    <xf numFmtId="0" fontId="56" fillId="32"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59" fillId="0" borderId="43" xfId="0" applyNumberFormat="1" applyFont="1" applyFill="1" applyBorder="1" applyAlignment="1" applyProtection="1">
      <alignment horizontal="left"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14" fontId="0" fillId="0" borderId="0" xfId="0" applyNumberFormat="1" applyFont="1" applyFill="1" applyAlignment="1" applyProtection="1">
      <alignment horizontal="center" vertical="center"/>
    </xf>
    <xf numFmtId="0" fontId="56" fillId="76" borderId="24" xfId="0" applyNumberFormat="1" applyFont="1" applyFill="1" applyBorder="1" applyAlignment="1" applyProtection="1">
      <alignment horizontal="left" vertical="center" wrapText="1"/>
    </xf>
    <xf numFmtId="0" fontId="56" fillId="76" borderId="22" xfId="0" applyNumberFormat="1" applyFont="1" applyFill="1" applyBorder="1" applyAlignment="1" applyProtection="1">
      <alignment horizontal="left" vertical="center" wrapText="1"/>
    </xf>
    <xf numFmtId="0" fontId="39" fillId="76" borderId="41" xfId="0" applyNumberFormat="1" applyFont="1" applyFill="1" applyBorder="1" applyAlignment="1" applyProtection="1">
      <alignment horizontal="center" vertical="center"/>
    </xf>
    <xf numFmtId="0" fontId="39" fillId="76" borderId="25" xfId="0" applyNumberFormat="1" applyFont="1" applyFill="1" applyBorder="1" applyAlignment="1" applyProtection="1">
      <alignment horizontal="center" vertical="center"/>
    </xf>
    <xf numFmtId="0" fontId="0" fillId="76" borderId="30" xfId="0" applyFont="1" applyFill="1" applyBorder="1" applyAlignment="1" applyProtection="1">
      <alignment vertical="center" wrapText="1"/>
    </xf>
    <xf numFmtId="0" fontId="39" fillId="76" borderId="24" xfId="0" applyNumberFormat="1" applyFont="1" applyFill="1" applyBorder="1" applyAlignment="1" applyProtection="1">
      <alignment horizontal="center" vertical="center"/>
    </xf>
    <xf numFmtId="0" fontId="0" fillId="76" borderId="22" xfId="0" applyFont="1" applyFill="1" applyBorder="1" applyAlignment="1" applyProtection="1">
      <alignment vertical="center" wrapText="1"/>
    </xf>
    <xf numFmtId="0" fontId="64"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37" fontId="0" fillId="0" borderId="28" xfId="439" applyNumberFormat="1" applyFont="1" applyBorder="1" applyAlignment="1" applyProtection="1">
      <alignment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37" fontId="0" fillId="0" borderId="26" xfId="439" applyNumberFormat="1" applyFont="1" applyFill="1" applyBorder="1" applyAlignment="1" applyProtection="1">
      <alignment vertical="center"/>
    </xf>
    <xf numFmtId="0" fontId="0" fillId="32" borderId="24" xfId="0" applyNumberFormat="1" applyFont="1" applyFill="1" applyBorder="1" applyAlignment="1" applyProtection="1">
      <alignment horizontal="left" vertical="center" wrapText="1"/>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5" fillId="74" borderId="60" xfId="1561" applyNumberFormat="1" applyFont="1" applyFill="1" applyBorder="1" applyAlignment="1">
      <alignment horizontal="center" vertical="center" wrapText="1"/>
    </xf>
    <xf numFmtId="172" fontId="0" fillId="0" borderId="27" xfId="439" applyNumberFormat="1" applyFont="1" applyFill="1" applyBorder="1" applyAlignment="1" applyProtection="1">
      <alignment vertical="center"/>
    </xf>
    <xf numFmtId="0" fontId="0" fillId="76" borderId="24" xfId="0" applyNumberFormat="1" applyFont="1" applyFill="1" applyBorder="1" applyAlignment="1" applyProtection="1">
      <alignment horizontal="left" vertical="center" wrapText="1"/>
    </xf>
    <xf numFmtId="164" fontId="0" fillId="76" borderId="22" xfId="439" applyNumberFormat="1" applyFont="1" applyFill="1" applyBorder="1" applyAlignment="1" applyProtection="1">
      <alignment horizontal="center" vertical="center" wrapText="1"/>
    </xf>
    <xf numFmtId="0" fontId="0" fillId="76" borderId="23" xfId="0" quotePrefix="1" applyNumberFormat="1" applyFont="1" applyFill="1" applyBorder="1" applyAlignment="1" applyProtection="1">
      <alignment horizontal="center" vertical="center" wrapText="1"/>
    </xf>
    <xf numFmtId="0" fontId="0" fillId="76" borderId="22" xfId="0" applyFont="1" applyFill="1" applyBorder="1" applyAlignment="1">
      <alignment vertical="center" wrapText="1"/>
    </xf>
    <xf numFmtId="37" fontId="0" fillId="76" borderId="28" xfId="439" applyNumberFormat="1" applyFont="1" applyFill="1" applyBorder="1" applyAlignment="1" applyProtection="1">
      <alignment vertical="center"/>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37" fontId="0" fillId="76" borderId="27" xfId="439" applyNumberFormat="1" applyFont="1" applyFill="1" applyBorder="1" applyAlignment="1" applyProtection="1">
      <alignment vertical="center"/>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39" fontId="0" fillId="76" borderId="27" xfId="439"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2"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2"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2" xfId="439" applyNumberFormat="1" applyFont="1" applyFill="1" applyBorder="1" applyAlignment="1" applyProtection="1">
      <alignment horizontal="center" vertical="center"/>
    </xf>
    <xf numFmtId="49" fontId="0" fillId="72" borderId="61" xfId="439" applyNumberFormat="1" applyFont="1" applyFill="1" applyBorder="1" applyAlignment="1" applyProtection="1">
      <alignment horizontal="center" vertical="center"/>
    </xf>
    <xf numFmtId="0" fontId="0" fillId="30" borderId="63" xfId="0" applyFont="1" applyFill="1" applyBorder="1"/>
    <xf numFmtId="49" fontId="0" fillId="30" borderId="0" xfId="0" applyNumberFormat="1" applyFont="1" applyFill="1" applyAlignment="1" applyProtection="1">
      <alignment horizontal="center"/>
    </xf>
    <xf numFmtId="41" fontId="0" fillId="0" borderId="63"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1"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1"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6" xfId="0" applyFont="1" applyFill="1" applyBorder="1" applyAlignment="1">
      <alignment vertical="center"/>
    </xf>
    <xf numFmtId="172" fontId="39" fillId="28" borderId="0" xfId="439" applyNumberFormat="1" applyFont="1" applyFill="1" applyAlignment="1" applyProtection="1">
      <alignment horizontal="center" vertical="center"/>
      <protection locked="0"/>
    </xf>
    <xf numFmtId="0" fontId="0" fillId="0" borderId="31" xfId="0" applyFont="1" applyFill="1" applyBorder="1" applyAlignment="1">
      <alignment horizontal="center" wrapText="1"/>
    </xf>
    <xf numFmtId="0" fontId="59" fillId="0" borderId="59"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5"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4" fillId="28" borderId="0" xfId="439" applyNumberFormat="1" applyFont="1" applyFill="1" applyAlignment="1" applyProtection="1">
      <alignment wrapText="1"/>
    </xf>
    <xf numFmtId="41" fontId="65"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0" fillId="0" borderId="43"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4" fillId="0" borderId="0" xfId="0" applyNumberFormat="1" applyFont="1" applyFill="1" applyAlignment="1" applyProtection="1">
      <alignment wrapText="1"/>
    </xf>
    <xf numFmtId="0" fontId="39" fillId="0" borderId="0" xfId="0" applyFont="1" applyFill="1" applyAlignment="1" applyProtection="1">
      <alignment horizontal="center" vertical="center" wrapText="1"/>
    </xf>
    <xf numFmtId="41" fontId="65" fillId="0" borderId="43" xfId="0" applyNumberFormat="1" applyFont="1" applyFill="1" applyBorder="1" applyAlignment="1" applyProtection="1">
      <alignment wrapText="1"/>
    </xf>
    <xf numFmtId="41" fontId="65" fillId="0" borderId="0" xfId="0" applyNumberFormat="1" applyFont="1" applyFill="1" applyAlignment="1">
      <alignment wrapText="1"/>
    </xf>
    <xf numFmtId="164" fontId="0" fillId="0" borderId="0" xfId="0" applyNumberFormat="1" applyFont="1" applyAlignment="1" applyProtection="1">
      <alignment wrapText="1"/>
      <protection locked="0"/>
    </xf>
    <xf numFmtId="41" fontId="65" fillId="0" borderId="0" xfId="0" applyNumberFormat="1" applyFont="1" applyAlignment="1">
      <alignment wrapText="1"/>
    </xf>
    <xf numFmtId="37" fontId="0" fillId="0" borderId="43"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41" fontId="64" fillId="0" borderId="0" xfId="439" applyNumberFormat="1" applyFont="1" applyFill="1" applyAlignment="1" applyProtection="1">
      <alignment vertical="center" wrapText="1"/>
    </xf>
    <xf numFmtId="39" fontId="64"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3"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4"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4" fillId="0" borderId="0" xfId="439" applyNumberFormat="1" applyFont="1" applyAlignment="1">
      <alignment vertical="center" wrapText="1"/>
    </xf>
    <xf numFmtId="49" fontId="0" fillId="30" borderId="13" xfId="0" applyNumberFormat="1" applyFont="1" applyFill="1" applyBorder="1" applyAlignment="1" applyProtection="1">
      <alignment horizontal="center"/>
      <protection locked="0"/>
    </xf>
    <xf numFmtId="14" fontId="0" fillId="30"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44" fillId="0" borderId="0" xfId="0" applyNumberFormat="1" applyFont="1" applyFill="1" applyAlignment="1" applyProtection="1">
      <alignment vertical="center" wrapText="1"/>
    </xf>
    <xf numFmtId="0" fontId="0" fillId="0" borderId="43"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39" fillId="72" borderId="0" xfId="0" applyFont="1" applyFill="1" applyAlignment="1" applyProtection="1"/>
    <xf numFmtId="0" fontId="0" fillId="72" borderId="0" xfId="0" applyFont="1" applyFill="1" applyAlignment="1" applyProtection="1"/>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4" fillId="72" borderId="0" xfId="439" applyNumberFormat="1" applyFont="1" applyFill="1" applyAlignment="1" applyProtection="1">
      <alignment wrapText="1"/>
    </xf>
    <xf numFmtId="164" fontId="39" fillId="72" borderId="0" xfId="439" applyNumberFormat="1" applyFont="1" applyFill="1" applyAlignment="1" applyProtection="1">
      <alignment horizontal="center" vertical="center"/>
      <protection locked="0"/>
    </xf>
    <xf numFmtId="41" fontId="65" fillId="72" borderId="0" xfId="0" applyNumberFormat="1" applyFont="1" applyFill="1" applyAlignment="1" applyProtection="1">
      <alignment wrapText="1"/>
    </xf>
    <xf numFmtId="0" fontId="39" fillId="72" borderId="0" xfId="0" applyFont="1" applyFill="1" applyAlignment="1" applyProtection="1">
      <alignment horizontal="center" vertical="center"/>
      <protection locked="0"/>
    </xf>
    <xf numFmtId="0" fontId="65" fillId="72" borderId="0" xfId="0" applyFont="1" applyFill="1" applyAlignment="1" applyProtection="1"/>
    <xf numFmtId="0" fontId="39" fillId="72" borderId="0" xfId="0" applyFont="1" applyFill="1" applyAlignment="1" applyProtection="1">
      <alignment horizontal="left" vertical="center"/>
    </xf>
    <xf numFmtId="0" fontId="0" fillId="72" borderId="0" xfId="0" applyFont="1" applyFill="1" applyAlignment="1" applyProtection="1">
      <alignment horizontal="left" vertical="center"/>
    </xf>
    <xf numFmtId="0" fontId="39" fillId="72" borderId="0" xfId="0" applyNumberFormat="1" applyFont="1" applyFill="1" applyAlignment="1" applyProtection="1">
      <alignment vertical="center" wrapText="1"/>
    </xf>
    <xf numFmtId="0" fontId="0" fillId="72" borderId="0" xfId="0" applyNumberFormat="1" applyFont="1" applyFill="1" applyAlignment="1" applyProtection="1">
      <alignment vertical="center" wrapText="1"/>
    </xf>
    <xf numFmtId="3" fontId="39" fillId="72" borderId="0" xfId="0" applyNumberFormat="1" applyFont="1" applyFill="1" applyAlignment="1" applyProtection="1">
      <alignment horizontal="center" vertical="center"/>
      <protection locked="0"/>
    </xf>
    <xf numFmtId="0" fontId="65" fillId="72" borderId="0" xfId="0" applyFont="1" applyFill="1" applyAlignment="1" applyProtection="1">
      <alignment vertical="center"/>
    </xf>
    <xf numFmtId="38" fontId="44" fillId="72" borderId="0" xfId="439" applyNumberFormat="1" applyFont="1" applyFill="1" applyAlignment="1" applyProtection="1">
      <alignment horizontal="center" vertical="center" wrapText="1"/>
    </xf>
    <xf numFmtId="164" fontId="39" fillId="72" borderId="0" xfId="439" applyNumberFormat="1" applyFont="1" applyFill="1" applyAlignment="1" applyProtection="1">
      <alignment horizontal="center" wrapText="1"/>
    </xf>
    <xf numFmtId="3" fontId="39" fillId="72" borderId="0" xfId="439" applyNumberFormat="1" applyFont="1" applyFill="1" applyAlignment="1" applyProtection="1">
      <alignment horizontal="center" vertical="center" wrapText="1"/>
    </xf>
    <xf numFmtId="41" fontId="64" fillId="72" borderId="0" xfId="0" applyNumberFormat="1" applyFont="1" applyFill="1" applyAlignment="1" applyProtection="1">
      <alignment wrapText="1"/>
    </xf>
    <xf numFmtId="164" fontId="0" fillId="72" borderId="0" xfId="439" applyNumberFormat="1" applyFont="1" applyFill="1" applyAlignment="1" applyProtection="1">
      <alignment horizontal="center" vertical="center"/>
    </xf>
    <xf numFmtId="38" fontId="39" fillId="72" borderId="0" xfId="0" applyNumberFormat="1" applyFont="1" applyFill="1" applyAlignment="1" applyProtection="1">
      <alignment horizontal="left" vertical="center"/>
    </xf>
    <xf numFmtId="0" fontId="65" fillId="72" borderId="0" xfId="0" applyFont="1" applyFill="1" applyAlignment="1" applyProtection="1">
      <alignment horizontal="left"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33" fillId="72" borderId="0" xfId="0" applyFont="1" applyFill="1" applyAlignment="1" applyProtection="1">
      <alignment horizontal="left" vertical="center"/>
    </xf>
    <xf numFmtId="0" fontId="76" fillId="72" borderId="0" xfId="0" applyFont="1" applyFill="1" applyAlignment="1" applyProtection="1">
      <alignment vertical="center"/>
    </xf>
    <xf numFmtId="0" fontId="134" fillId="72" borderId="0" xfId="0" applyFont="1" applyFill="1" applyAlignment="1" applyProtection="1">
      <alignment vertical="center"/>
      <protection locked="0"/>
    </xf>
    <xf numFmtId="0" fontId="57" fillId="72" borderId="0" xfId="0" applyFont="1" applyFill="1" applyAlignment="1">
      <alignment vertical="center" wrapText="1"/>
    </xf>
    <xf numFmtId="41" fontId="135" fillId="0" borderId="0" xfId="0" applyNumberFormat="1" applyFont="1" applyFill="1" applyAlignment="1" applyProtection="1">
      <alignment wrapText="1"/>
    </xf>
    <xf numFmtId="0" fontId="57" fillId="72"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72" xfId="0" applyBorder="1"/>
    <xf numFmtId="0" fontId="0" fillId="0" borderId="81" xfId="0" applyBorder="1"/>
    <xf numFmtId="0" fontId="0" fillId="0" borderId="54" xfId="0" applyBorder="1" applyAlignment="1">
      <alignment horizontal="center" wrapText="1"/>
    </xf>
    <xf numFmtId="0" fontId="39" fillId="76" borderId="64" xfId="0" applyFont="1" applyFill="1" applyBorder="1" applyAlignment="1">
      <alignment horizontal="center"/>
    </xf>
    <xf numFmtId="0" fontId="39" fillId="76" borderId="54" xfId="0" applyFont="1" applyFill="1" applyBorder="1" applyAlignment="1">
      <alignment horizontal="center"/>
    </xf>
    <xf numFmtId="0" fontId="0" fillId="0" borderId="74" xfId="0" applyBorder="1"/>
    <xf numFmtId="0" fontId="0" fillId="0" borderId="79" xfId="0" applyBorder="1"/>
    <xf numFmtId="0" fontId="37" fillId="76" borderId="54" xfId="0" applyFont="1" applyFill="1" applyBorder="1" applyAlignment="1">
      <alignment vertical="center" wrapText="1"/>
    </xf>
    <xf numFmtId="0" fontId="45" fillId="76" borderId="54" xfId="0" applyFont="1" applyFill="1" applyBorder="1" applyAlignment="1">
      <alignment vertical="center" wrapText="1"/>
    </xf>
    <xf numFmtId="10" fontId="0" fillId="76" borderId="16" xfId="4687" applyNumberFormat="1" applyFont="1" applyFill="1" applyBorder="1" applyAlignment="1">
      <alignment horizontal="center"/>
    </xf>
    <xf numFmtId="0" fontId="37" fillId="76" borderId="54" xfId="0" applyFont="1" applyFill="1" applyBorder="1" applyAlignment="1">
      <alignment horizontal="left" vertical="center" wrapText="1"/>
    </xf>
    <xf numFmtId="0" fontId="37" fillId="76" borderId="54" xfId="0" applyFont="1" applyFill="1" applyBorder="1" applyAlignment="1">
      <alignment horizontal="justify" vertical="center"/>
    </xf>
    <xf numFmtId="0" fontId="45" fillId="76" borderId="54" xfId="0" applyFont="1" applyFill="1" applyBorder="1" applyAlignment="1">
      <alignment horizontal="center" vertical="center" wrapText="1"/>
    </xf>
    <xf numFmtId="0" fontId="40" fillId="76" borderId="13" xfId="0" applyFont="1" applyFill="1" applyBorder="1" applyAlignment="1">
      <alignment horizontal="center" vertical="center"/>
    </xf>
    <xf numFmtId="0" fontId="0" fillId="0" borderId="54" xfId="0" applyBorder="1"/>
    <xf numFmtId="4" fontId="0" fillId="0" borderId="54" xfId="4687" applyNumberFormat="1" applyFont="1" applyFill="1" applyBorder="1" applyAlignment="1">
      <alignment horizontal="center"/>
    </xf>
    <xf numFmtId="4" fontId="0" fillId="0" borderId="54" xfId="0" applyNumberFormat="1" applyBorder="1" applyAlignment="1">
      <alignment horizontal="center"/>
    </xf>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5" fillId="0" borderId="0" xfId="439" applyNumberFormat="1" applyFont="1" applyFill="1" applyAlignment="1" applyProtection="1">
      <alignment horizontal="center" vertical="center" wrapText="1"/>
      <protection locked="0"/>
    </xf>
    <xf numFmtId="0" fontId="139" fillId="75" borderId="54" xfId="0" applyFont="1" applyFill="1" applyBorder="1" applyAlignment="1">
      <alignment horizontal="center" vertical="center" wrapText="1"/>
    </xf>
    <xf numFmtId="0" fontId="136" fillId="0" borderId="0" xfId="0" applyFont="1"/>
    <xf numFmtId="0" fontId="140" fillId="71" borderId="0" xfId="0" applyFont="1" applyFill="1" applyAlignment="1">
      <alignment horizontal="justify" vertical="center"/>
    </xf>
    <xf numFmtId="0" fontId="140" fillId="71" borderId="0" xfId="0" applyFont="1" applyFill="1" applyAlignment="1">
      <alignment vertical="center"/>
    </xf>
    <xf numFmtId="0" fontId="0" fillId="0" borderId="0" xfId="0" applyAlignment="1">
      <alignment vertical="center"/>
    </xf>
    <xf numFmtId="0" fontId="140" fillId="71" borderId="0" xfId="0" applyFont="1" applyFill="1" applyAlignment="1">
      <alignment vertical="center" wrapText="1"/>
    </xf>
    <xf numFmtId="0" fontId="144" fillId="71" borderId="0" xfId="611" applyFont="1" applyFill="1" applyAlignment="1">
      <alignment vertical="center"/>
    </xf>
    <xf numFmtId="0" fontId="145" fillId="71" borderId="0" xfId="0" applyFont="1" applyFill="1" applyAlignment="1">
      <alignment vertical="center"/>
    </xf>
    <xf numFmtId="0" fontId="146" fillId="71" borderId="0" xfId="611" applyFont="1" applyFill="1" applyAlignment="1" applyProtection="1">
      <alignment vertical="center"/>
      <protection locked="0"/>
    </xf>
    <xf numFmtId="0" fontId="145" fillId="71" borderId="0" xfId="0" applyFont="1" applyFill="1"/>
    <xf numFmtId="0" fontId="146" fillId="71" borderId="0" xfId="611" applyFont="1" applyFill="1" applyProtection="1">
      <protection locked="0"/>
    </xf>
    <xf numFmtId="0" fontId="112" fillId="71" borderId="0" xfId="30097" applyFont="1" applyFill="1" applyAlignment="1">
      <alignment horizontal="left" vertical="center" wrapText="1" indent="1"/>
    </xf>
    <xf numFmtId="0" fontId="112" fillId="71" borderId="0" xfId="30097" quotePrefix="1" applyFont="1" applyFill="1" applyAlignment="1">
      <alignment horizontal="left" vertical="center" wrapText="1" indent="1"/>
    </xf>
    <xf numFmtId="0" fontId="149" fillId="71" borderId="0" xfId="30097" applyFont="1" applyFill="1" applyAlignment="1">
      <alignment vertical="center" wrapText="1"/>
    </xf>
    <xf numFmtId="0" fontId="35" fillId="0" borderId="0" xfId="611"/>
    <xf numFmtId="0" fontId="140" fillId="71" borderId="0" xfId="30097" applyFont="1" applyFill="1" applyAlignment="1">
      <alignment vertical="center" wrapText="1"/>
    </xf>
    <xf numFmtId="0" fontId="146"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3" fontId="0" fillId="32" borderId="0" xfId="0" applyNumberFormat="1" applyFont="1" applyFill="1" applyProtection="1"/>
    <xf numFmtId="164" fontId="49" fillId="32" borderId="0" xfId="0" applyNumberFormat="1" applyFont="1" applyFill="1" applyAlignment="1" applyProtection="1">
      <alignment wrapText="1"/>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26" borderId="0" xfId="0" applyFill="1" applyAlignment="1">
      <alignment horizontal="center"/>
    </xf>
    <xf numFmtId="0" fontId="0" fillId="26" borderId="0" xfId="0" applyFill="1"/>
    <xf numFmtId="0" fontId="0" fillId="77" borderId="0" xfId="0" applyFill="1" applyBorder="1"/>
    <xf numFmtId="0" fontId="0" fillId="34" borderId="0" xfId="0" applyFill="1" applyAlignment="1">
      <alignment horizontal="center"/>
    </xf>
    <xf numFmtId="0" fontId="0" fillId="34"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9" fontId="35" fillId="30" borderId="13" xfId="611" applyNumberFormat="1" applyFill="1" applyBorder="1" applyAlignment="1" applyProtection="1">
      <alignment horizontal="center"/>
      <protection locked="0"/>
    </xf>
    <xf numFmtId="4" fontId="0" fillId="0" borderId="0" xfId="0" applyNumberFormat="1" applyFont="1" applyProtection="1"/>
    <xf numFmtId="178" fontId="41" fillId="30" borderId="63" xfId="0" applyNumberFormat="1" applyFont="1" applyFill="1" applyBorder="1" applyAlignment="1">
      <alignment wrapText="1"/>
    </xf>
    <xf numFmtId="178"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4" xfId="0" applyBorder="1"/>
    <xf numFmtId="0" fontId="39" fillId="76" borderId="83" xfId="0" applyFont="1" applyFill="1" applyBorder="1" applyAlignment="1">
      <alignment horizontal="left"/>
    </xf>
    <xf numFmtId="0" fontId="0" fillId="76" borderId="84" xfId="0" applyFill="1" applyBorder="1"/>
    <xf numFmtId="0" fontId="0" fillId="76" borderId="88" xfId="0" applyFill="1" applyBorder="1"/>
    <xf numFmtId="0" fontId="0" fillId="0" borderId="82" xfId="0" applyBorder="1"/>
    <xf numFmtId="0" fontId="138" fillId="0" borderId="65" xfId="0" applyFont="1" applyBorder="1" applyAlignment="1">
      <alignment horizontal="center" vertical="center" wrapText="1"/>
    </xf>
    <xf numFmtId="0" fontId="0" fillId="0" borderId="65" xfId="0" applyBorder="1"/>
    <xf numFmtId="0" fontId="138" fillId="0" borderId="13" xfId="0" applyFont="1" applyBorder="1" applyAlignment="1">
      <alignment horizontal="center" vertical="center" wrapText="1"/>
    </xf>
    <xf numFmtId="0" fontId="39" fillId="0" borderId="54" xfId="0" quotePrefix="1" applyFont="1" applyBorder="1" applyAlignment="1">
      <alignment horizontal="center" vertical="center"/>
    </xf>
    <xf numFmtId="0" fontId="0" fillId="0" borderId="54" xfId="0" applyBorder="1" applyAlignment="1">
      <alignment vertical="center" wrapText="1"/>
    </xf>
    <xf numFmtId="37" fontId="0" fillId="0" borderId="54" xfId="0" applyNumberFormat="1" applyBorder="1" applyAlignment="1">
      <alignment horizontal="center" vertical="center" wrapText="1"/>
    </xf>
    <xf numFmtId="0" fontId="45" fillId="76" borderId="13" xfId="0" applyFont="1" applyFill="1" applyBorder="1" applyAlignment="1">
      <alignment horizontal="center" vertical="center" wrapText="1"/>
    </xf>
    <xf numFmtId="0" fontId="39" fillId="76" borderId="16" xfId="0" applyFont="1" applyFill="1" applyBorder="1" applyAlignment="1">
      <alignment vertical="center" wrapText="1"/>
    </xf>
    <xf numFmtId="0" fontId="39" fillId="76" borderId="54" xfId="0" applyFont="1" applyFill="1" applyBorder="1" applyAlignment="1">
      <alignment horizontal="center" wrapText="1"/>
    </xf>
    <xf numFmtId="0" fontId="0" fillId="76" borderId="83" xfId="0" applyFill="1" applyBorder="1"/>
    <xf numFmtId="49" fontId="39" fillId="0" borderId="54" xfId="0" quotePrefix="1" applyNumberFormat="1" applyFont="1" applyBorder="1" applyAlignment="1">
      <alignment horizontal="center" vertical="center"/>
    </xf>
    <xf numFmtId="0" fontId="0" fillId="0" borderId="54" xfId="0" applyBorder="1" applyAlignment="1">
      <alignment horizontal="justify" vertical="center"/>
    </xf>
    <xf numFmtId="0" fontId="0" fillId="1" borderId="54" xfId="0" applyFill="1" applyBorder="1" applyAlignment="1">
      <alignment horizontal="center" vertical="center" wrapText="1"/>
    </xf>
    <xf numFmtId="0" fontId="39" fillId="0" borderId="79" xfId="0" applyFont="1" applyBorder="1" applyAlignment="1">
      <alignment horizontal="center" vertical="center"/>
    </xf>
    <xf numFmtId="0" fontId="0" fillId="76" borderId="11" xfId="0" applyFill="1" applyBorder="1" applyAlignment="1">
      <alignment horizontal="center"/>
    </xf>
    <xf numFmtId="0" fontId="44" fillId="0" borderId="85" xfId="0" applyFont="1" applyBorder="1"/>
    <xf numFmtId="0" fontId="44" fillId="0" borderId="0" xfId="0" applyFont="1"/>
    <xf numFmtId="0" fontId="44" fillId="0" borderId="71" xfId="0" applyFont="1" applyBorder="1"/>
    <xf numFmtId="0" fontId="44" fillId="0" borderId="72" xfId="0" applyFont="1" applyBorder="1"/>
    <xf numFmtId="0" fontId="151" fillId="0" borderId="0" xfId="0" applyFont="1" applyAlignment="1">
      <alignment vertical="center" wrapText="1"/>
    </xf>
    <xf numFmtId="0" fontId="44" fillId="0" borderId="80" xfId="0" applyFont="1" applyBorder="1" applyAlignment="1">
      <alignment wrapText="1"/>
    </xf>
    <xf numFmtId="1" fontId="44" fillId="0" borderId="0" xfId="0" applyNumberFormat="1" applyFont="1"/>
    <xf numFmtId="0" fontId="44" fillId="0" borderId="78" xfId="0" applyFont="1" applyBorder="1"/>
    <xf numFmtId="0" fontId="44" fillId="0" borderId="0" xfId="0" applyFont="1" applyAlignment="1">
      <alignment horizontal="center"/>
    </xf>
    <xf numFmtId="10" fontId="44" fillId="0" borderId="0" xfId="4687" applyNumberFormat="1" applyFont="1" applyFill="1" applyBorder="1"/>
    <xf numFmtId="0" fontId="44" fillId="0" borderId="0" xfId="4687" applyNumberFormat="1" applyFont="1" applyFill="1" applyBorder="1"/>
    <xf numFmtId="0" fontId="44" fillId="0" borderId="81" xfId="0" applyFont="1" applyBorder="1"/>
    <xf numFmtId="0" fontId="0" fillId="0" borderId="0" xfId="0" applyFill="1" applyAlignment="1">
      <alignment horizontal="left" vertical="center"/>
    </xf>
    <xf numFmtId="0" fontId="0" fillId="0" borderId="0" xfId="0" applyFill="1" applyAlignment="1">
      <alignment wrapText="1"/>
    </xf>
    <xf numFmtId="0" fontId="152"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6" fillId="0" borderId="39" xfId="0" applyFont="1" applyFill="1" applyBorder="1"/>
    <xf numFmtId="0" fontId="0" fillId="32" borderId="10" xfId="0" applyFill="1" applyBorder="1" applyAlignment="1">
      <alignment horizontal="center" vertical="center"/>
    </xf>
    <xf numFmtId="0" fontId="0" fillId="32" borderId="0" xfId="0" applyNumberFormat="1" applyFont="1" applyFill="1" applyAlignment="1" applyProtection="1">
      <alignment horizontal="center" vertical="center"/>
    </xf>
    <xf numFmtId="0" fontId="0" fillId="32" borderId="0" xfId="0" applyFill="1" applyAlignment="1">
      <alignment vertical="center" wrapText="1"/>
    </xf>
    <xf numFmtId="38" fontId="44" fillId="32" borderId="0" xfId="439" applyNumberFormat="1" applyFont="1" applyFill="1" applyAlignment="1" applyProtection="1">
      <alignment horizontal="center" vertical="center" wrapText="1"/>
    </xf>
    <xf numFmtId="0" fontId="76" fillId="0" borderId="39"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64" fontId="56" fillId="34" borderId="22" xfId="439" applyNumberFormat="1" applyFont="1" applyFill="1" applyBorder="1" applyAlignment="1" applyProtection="1">
      <alignment horizontal="center" vertical="center" wrapText="1"/>
      <protection locked="0"/>
    </xf>
    <xf numFmtId="0" fontId="0" fillId="34" borderId="0" xfId="0" applyFont="1" applyFill="1" applyAlignment="1" applyProtection="1">
      <alignment horizontal="center" vertical="center"/>
    </xf>
    <xf numFmtId="41" fontId="65" fillId="30" borderId="76" xfId="439" applyNumberFormat="1" applyFont="1" applyFill="1" applyBorder="1" applyAlignment="1">
      <alignment vertical="center" wrapText="1"/>
    </xf>
    <xf numFmtId="41" fontId="65" fillId="30" borderId="0" xfId="439" applyNumberFormat="1" applyFont="1" applyFill="1" applyAlignment="1">
      <alignment vertical="center" wrapText="1"/>
    </xf>
    <xf numFmtId="41" fontId="65" fillId="30" borderId="87" xfId="439" applyNumberFormat="1" applyFont="1" applyFill="1" applyBorder="1" applyAlignment="1">
      <alignment vertical="center" wrapText="1"/>
    </xf>
    <xf numFmtId="41" fontId="65" fillId="30" borderId="77" xfId="439" applyNumberFormat="1" applyFont="1" applyFill="1" applyBorder="1" applyAlignment="1">
      <alignment vertical="center" wrapText="1"/>
    </xf>
    <xf numFmtId="14" fontId="56" fillId="34" borderId="22" xfId="439" applyNumberFormat="1" applyFont="1" applyFill="1" applyBorder="1" applyAlignment="1" applyProtection="1">
      <alignment horizontal="center" vertical="center" wrapText="1"/>
    </xf>
    <xf numFmtId="0" fontId="0" fillId="32" borderId="0" xfId="0" applyFill="1" applyAlignment="1">
      <alignment horizontal="left" vertical="center" wrapText="1"/>
    </xf>
    <xf numFmtId="0" fontId="44" fillId="0" borderId="54" xfId="0" applyFont="1" applyBorder="1" applyAlignment="1">
      <alignment horizontal="center" vertical="center" wrapText="1"/>
    </xf>
    <xf numFmtId="0" fontId="0" fillId="0" borderId="0" xfId="0" applyNumberFormat="1"/>
    <xf numFmtId="0" fontId="0" fillId="0" borderId="0" xfId="0" applyAlignment="1">
      <alignment horizontal="center"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73" xfId="0" applyFill="1" applyBorder="1"/>
    <xf numFmtId="0" fontId="155" fillId="0" borderId="0" xfId="0" applyFont="1" applyAlignment="1">
      <alignment horizontal="center"/>
    </xf>
    <xf numFmtId="0" fontId="155" fillId="0" borderId="0" xfId="0" applyFont="1"/>
    <xf numFmtId="0" fontId="51" fillId="0" borderId="0" xfId="0" applyFont="1" applyAlignment="1">
      <alignment horizontal="center" wrapText="1"/>
    </xf>
    <xf numFmtId="0" fontId="155" fillId="0" borderId="0" xfId="0" applyFont="1" applyAlignment="1">
      <alignment horizontal="center" wrapText="1"/>
    </xf>
    <xf numFmtId="0" fontId="155" fillId="0" borderId="0" xfId="0" applyFont="1" applyAlignment="1">
      <alignment wrapText="1"/>
    </xf>
    <xf numFmtId="0" fontId="64" fillId="0" borderId="10" xfId="0" applyFont="1" applyFill="1" applyBorder="1" applyAlignment="1">
      <alignment vertical="center" wrapText="1"/>
    </xf>
    <xf numFmtId="0" fontId="64" fillId="0" borderId="10" xfId="0" applyFont="1" applyFill="1" applyBorder="1" applyAlignment="1">
      <alignment horizontal="left" vertical="center" wrapText="1"/>
    </xf>
    <xf numFmtId="0" fontId="0" fillId="0" borderId="10" xfId="0" applyBorder="1" applyAlignment="1">
      <alignment horizontal="center" vertical="center"/>
    </xf>
    <xf numFmtId="0" fontId="0" fillId="0" borderId="10" xfId="0" applyBorder="1" applyAlignment="1">
      <alignment vertical="center" wrapText="1"/>
    </xf>
    <xf numFmtId="0" fontId="39" fillId="0" borderId="41" xfId="0" applyFont="1" applyBorder="1" applyAlignment="1">
      <alignment horizontal="center" vertical="center"/>
    </xf>
    <xf numFmtId="0" fontId="0" fillId="0" borderId="0" xfId="0" applyAlignment="1" applyProtection="1">
      <alignment vertical="center" wrapText="1"/>
      <protection locked="0"/>
    </xf>
    <xf numFmtId="0" fontId="0" fillId="0" borderId="0" xfId="0" applyFont="1" applyFill="1" applyBorder="1"/>
    <xf numFmtId="0" fontId="41" fillId="0" borderId="0" xfId="0" applyFont="1" applyFill="1" applyBorder="1" applyAlignment="1">
      <alignment wrapText="1"/>
    </xf>
    <xf numFmtId="0" fontId="56" fillId="0" borderId="22" xfId="439" applyNumberFormat="1" applyFont="1" applyFill="1" applyBorder="1" applyAlignment="1" applyProtection="1">
      <alignment horizontal="center" vertical="center" wrapText="1"/>
      <protection locked="0"/>
    </xf>
    <xf numFmtId="0" fontId="39" fillId="0" borderId="61" xfId="0" applyNumberFormat="1" applyFont="1" applyFill="1" applyBorder="1" applyAlignment="1" applyProtection="1">
      <alignment horizontal="center" vertical="center"/>
    </xf>
    <xf numFmtId="0" fontId="41" fillId="76" borderId="22" xfId="0" applyFont="1" applyFill="1" applyBorder="1" applyAlignment="1">
      <alignment horizontal="left" vertical="center" wrapText="1"/>
    </xf>
    <xf numFmtId="14" fontId="0" fillId="0" borderId="0" xfId="0" applyNumberFormat="1" applyAlignment="1">
      <alignment horizontal="center" vertical="center"/>
    </xf>
    <xf numFmtId="41" fontId="0" fillId="76" borderId="0" xfId="0" applyNumberFormat="1" applyFill="1" applyAlignment="1">
      <alignment horizontal="center" vertical="center" wrapText="1"/>
    </xf>
    <xf numFmtId="0" fontId="156" fillId="71" borderId="0" xfId="30097" applyFont="1" applyFill="1" applyAlignment="1">
      <alignment vertical="center" wrapText="1"/>
    </xf>
    <xf numFmtId="38" fontId="64" fillId="34" borderId="0" xfId="0" applyNumberFormat="1" applyFont="1" applyFill="1" applyAlignment="1" applyProtection="1">
      <alignment vertical="center" wrapText="1"/>
      <protection locked="0"/>
    </xf>
    <xf numFmtId="179" fontId="0" fillId="30" borderId="13" xfId="0" applyNumberFormat="1" applyFont="1" applyFill="1" applyBorder="1" applyAlignment="1" applyProtection="1">
      <alignment horizontal="center"/>
    </xf>
    <xf numFmtId="14" fontId="119" fillId="0" borderId="10" xfId="31721" applyNumberFormat="1" applyFont="1" applyFill="1" applyBorder="1" applyAlignment="1" applyProtection="1">
      <alignment horizontal="left" vertical="center"/>
      <protection locked="0"/>
    </xf>
    <xf numFmtId="41" fontId="65" fillId="0" borderId="0" xfId="0" applyNumberFormat="1" applyFont="1" applyAlignment="1">
      <alignment vertical="center" wrapText="1"/>
    </xf>
    <xf numFmtId="169" fontId="0" fillId="72" borderId="62" xfId="439" applyNumberFormat="1" applyFont="1" applyFill="1" applyBorder="1" applyAlignment="1" applyProtection="1">
      <alignment horizontal="center" vertical="center"/>
    </xf>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4" fontId="0" fillId="0" borderId="10" xfId="0" applyNumberFormat="1" applyBorder="1"/>
    <xf numFmtId="1" fontId="40" fillId="24" borderId="0" xfId="439" applyNumberFormat="1" applyFont="1" applyFill="1" applyBorder="1" applyAlignment="1" applyProtection="1">
      <alignment horizontal="center" wrapText="1"/>
    </xf>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44" fillId="0" borderId="43" xfId="0" applyFont="1" applyFill="1" applyBorder="1" applyAlignment="1" applyProtection="1">
      <alignment horizontal="center" vertical="center" wrapText="1"/>
    </xf>
    <xf numFmtId="0" fontId="0" fillId="32"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0" borderId="34" xfId="0" applyNumberFormat="1" applyFont="1" applyFill="1" applyBorder="1" applyAlignment="1" applyProtection="1">
      <alignment horizontal="center" vertical="center" wrapText="1"/>
    </xf>
    <xf numFmtId="0" fontId="0" fillId="29" borderId="73" xfId="0" applyFill="1" applyBorder="1" applyAlignment="1" applyProtection="1">
      <alignment horizontal="center" vertical="center"/>
      <protection locked="0"/>
    </xf>
    <xf numFmtId="14" fontId="0" fillId="29" borderId="0" xfId="0" applyNumberFormat="1" applyFill="1" applyAlignment="1" applyProtection="1">
      <alignment horizontal="center"/>
      <protection locked="0"/>
    </xf>
    <xf numFmtId="14" fontId="0" fillId="29" borderId="73" xfId="0" applyNumberFormat="1" applyFill="1" applyBorder="1" applyAlignment="1" applyProtection="1">
      <alignment horizontal="center" vertical="center"/>
      <protection locked="0"/>
    </xf>
    <xf numFmtId="0" fontId="0" fillId="0" borderId="10" xfId="0" applyFill="1" applyBorder="1" applyAlignment="1" applyProtection="1">
      <alignment wrapText="1"/>
      <protection locked="0"/>
    </xf>
    <xf numFmtId="0" fontId="0" fillId="0" borderId="66" xfId="0" applyBorder="1" applyAlignment="1">
      <alignment horizontal="center"/>
    </xf>
    <xf numFmtId="0" fontId="0" fillId="0" borderId="67" xfId="0" applyFill="1" applyBorder="1"/>
    <xf numFmtId="168" fontId="0" fillId="0" borderId="67" xfId="0" applyNumberFormat="1" applyFill="1" applyBorder="1" applyAlignment="1">
      <alignment wrapText="1"/>
    </xf>
    <xf numFmtId="0" fontId="0" fillId="0" borderId="68" xfId="0" applyBorder="1" applyAlignment="1">
      <alignment wrapText="1"/>
    </xf>
    <xf numFmtId="0" fontId="0" fillId="0" borderId="69"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0" xfId="0" applyBorder="1" applyAlignment="1">
      <alignment wrapText="1"/>
    </xf>
    <xf numFmtId="177" fontId="56" fillId="73" borderId="22" xfId="439" applyNumberFormat="1" applyFont="1" applyFill="1" applyBorder="1" applyAlignment="1" applyProtection="1">
      <alignment horizontal="center" vertical="center" wrapText="1"/>
    </xf>
    <xf numFmtId="0" fontId="39" fillId="0" borderId="35" xfId="0" applyFont="1" applyFill="1" applyBorder="1" applyAlignment="1">
      <alignment horizontal="left" vertical="center"/>
    </xf>
    <xf numFmtId="0" fontId="0" fillId="0" borderId="36" xfId="0" applyFill="1" applyBorder="1"/>
    <xf numFmtId="0" fontId="0" fillId="0" borderId="36" xfId="0" applyFill="1" applyBorder="1" applyAlignment="1">
      <alignment wrapText="1"/>
    </xf>
    <xf numFmtId="169" fontId="57" fillId="29" borderId="0" xfId="439" applyNumberFormat="1" applyFont="1" applyFill="1" applyAlignment="1" applyProtection="1">
      <alignment horizontal="center" vertical="center" wrapText="1"/>
      <protection locked="0"/>
    </xf>
    <xf numFmtId="3" fontId="0" fillId="0" borderId="0" xfId="0" applyNumberFormat="1"/>
    <xf numFmtId="38" fontId="64" fillId="0" borderId="0" xfId="0" applyNumberFormat="1" applyFont="1" applyFill="1" applyAlignment="1" applyProtection="1">
      <alignment vertical="center" wrapText="1"/>
      <protection locked="0"/>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5" xfId="0" applyFont="1" applyFill="1" applyBorder="1" applyAlignment="1">
      <alignment horizontal="center" vertical="center" wrapText="1"/>
    </xf>
    <xf numFmtId="0" fontId="0" fillId="0" borderId="36" xfId="0" applyFont="1" applyBorder="1" applyAlignment="1">
      <alignment horizontal="left" wrapText="1"/>
    </xf>
    <xf numFmtId="0" fontId="0" fillId="34" borderId="13" xfId="0" applyFont="1" applyFill="1" applyBorder="1" applyAlignment="1">
      <alignment horizontal="left" vertical="center" wrapText="1"/>
    </xf>
    <xf numFmtId="0" fontId="0" fillId="34"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54" fillId="78" borderId="13" xfId="0" applyFont="1" applyFill="1" applyBorder="1" applyAlignment="1">
      <alignment horizontal="center" vertical="center"/>
    </xf>
    <xf numFmtId="0" fontId="154"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6" borderId="16" xfId="0" applyFont="1" applyFill="1" applyBorder="1" applyAlignment="1">
      <alignment horizontal="left" wrapText="1"/>
    </xf>
    <xf numFmtId="0" fontId="57" fillId="76" borderId="16" xfId="0" applyFont="1" applyFill="1" applyBorder="1" applyAlignment="1">
      <alignment horizontal="justify" vertical="center" wrapText="1"/>
    </xf>
    <xf numFmtId="0" fontId="57" fillId="76" borderId="11" xfId="0" applyFont="1" applyFill="1" applyBorder="1" applyAlignment="1">
      <alignment horizontal="justify" vertical="center" wrapText="1"/>
    </xf>
    <xf numFmtId="0" fontId="57" fillId="76" borderId="54" xfId="0" applyFont="1" applyFill="1" applyBorder="1" applyAlignment="1">
      <alignment horizontal="justify" vertical="center" wrapText="1"/>
    </xf>
    <xf numFmtId="0" fontId="137" fillId="0" borderId="38" xfId="0" applyFont="1" applyBorder="1" applyAlignment="1">
      <alignment horizontal="center" vertical="center"/>
    </xf>
    <xf numFmtId="0" fontId="137" fillId="0" borderId="39" xfId="0" applyFont="1" applyBorder="1" applyAlignment="1">
      <alignment horizontal="center" vertical="center"/>
    </xf>
    <xf numFmtId="0" fontId="137" fillId="0" borderId="16" xfId="0" applyFont="1" applyBorder="1" applyAlignment="1">
      <alignment horizontal="center" vertical="center"/>
    </xf>
    <xf numFmtId="0" fontId="137"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57" fillId="32" borderId="16" xfId="0" applyFont="1" applyFill="1" applyBorder="1" applyAlignment="1">
      <alignment horizontal="justify" vertical="center" wrapText="1"/>
    </xf>
    <xf numFmtId="0" fontId="57" fillId="32" borderId="11" xfId="0" applyFont="1" applyFill="1" applyBorder="1" applyAlignment="1">
      <alignment horizontal="justify" vertical="center" wrapText="1"/>
    </xf>
    <xf numFmtId="0" fontId="48" fillId="0" borderId="89" xfId="0" applyFont="1" applyBorder="1" applyAlignment="1">
      <alignment horizontal="center" vertical="center" wrapText="1"/>
    </xf>
    <xf numFmtId="0" fontId="48" fillId="0" borderId="90" xfId="0" applyFont="1" applyBorder="1" applyAlignment="1">
      <alignment horizontal="center" vertical="center" wrapText="1"/>
    </xf>
    <xf numFmtId="0" fontId="48" fillId="0" borderId="86" xfId="0" applyFont="1" applyBorder="1" applyAlignment="1">
      <alignment horizontal="center" vertical="center" wrapText="1"/>
    </xf>
    <xf numFmtId="0" fontId="39" fillId="0" borderId="15" xfId="0" applyFont="1" applyBorder="1" applyAlignment="1">
      <alignment horizontal="center" vertical="center"/>
    </xf>
    <xf numFmtId="0" fontId="39" fillId="0" borderId="57"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2" xfId="0" applyFont="1" applyBorder="1" applyAlignment="1">
      <alignment horizontal="center" wrapText="1"/>
    </xf>
    <xf numFmtId="0" fontId="39" fillId="0" borderId="65" xfId="0" applyFont="1" applyBorder="1" applyAlignment="1">
      <alignment horizont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48" fillId="0" borderId="93" xfId="0" applyFont="1" applyBorder="1" applyAlignment="1">
      <alignment horizontal="center" vertical="center"/>
    </xf>
    <xf numFmtId="0" fontId="124" fillId="71" borderId="64" xfId="0" applyFont="1" applyFill="1" applyBorder="1" applyAlignment="1">
      <alignment horizontal="center" vertical="center" wrapText="1"/>
    </xf>
    <xf numFmtId="0" fontId="124" fillId="71" borderId="82" xfId="0" applyFont="1" applyFill="1" applyBorder="1" applyAlignment="1">
      <alignment horizontal="center" vertical="center" wrapText="1"/>
    </xf>
    <xf numFmtId="0" fontId="57" fillId="76" borderId="64" xfId="0" applyFont="1" applyFill="1" applyBorder="1" applyAlignment="1">
      <alignment horizontal="center" vertical="center" wrapText="1"/>
    </xf>
    <xf numFmtId="0" fontId="57" fillId="76" borderId="82" xfId="0" applyFont="1" applyFill="1" applyBorder="1" applyAlignment="1">
      <alignment horizontal="center" vertic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23">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2"/>
      <tableStyleElement type="headerRow" dxfId="21"/>
      <tableStyleElement type="firstRowStripe" dxfId="20"/>
    </tableStyle>
  </tableStyles>
  <colors>
    <mruColors>
      <color rgb="FFE14343"/>
      <color rgb="FFFFFFCC"/>
      <color rgb="FFCCFFCC"/>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4663440</xdr:colOff>
      <xdr:row>13</xdr:row>
      <xdr:rowOff>9525</xdr:rowOff>
    </xdr:from>
    <xdr:to>
      <xdr:col>1</xdr:col>
      <xdr:colOff>6930390</xdr:colOff>
      <xdr:row>13</xdr:row>
      <xdr:rowOff>464820</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187315" y="7343775"/>
          <a:ext cx="2266950" cy="45529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chemeClr val="tx1"/>
              </a:solidFill>
            </a:rPr>
            <a:t>Q 955 - Exclude Federal and State complaince findings from this number</a:t>
          </a:r>
        </a:p>
      </xdr:txBody>
    </xdr:sp>
    <xdr:clientData/>
  </xdr:twoCellAnchor>
  <xdr:twoCellAnchor>
    <xdr:from>
      <xdr:col>1</xdr:col>
      <xdr:colOff>4667250</xdr:colOff>
      <xdr:row>14</xdr:row>
      <xdr:rowOff>30480</xdr:rowOff>
    </xdr:from>
    <xdr:to>
      <xdr:col>1</xdr:col>
      <xdr:colOff>6930390</xdr:colOff>
      <xdr:row>14</xdr:row>
      <xdr:rowOff>485775</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191125" y="7879080"/>
          <a:ext cx="2263140" cy="45529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chemeClr val="tx1"/>
              </a:solidFill>
            </a:rPr>
            <a:t>Q 957 - Exclude Federal and State complaince findings from this number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60"/>
  <sheetViews>
    <sheetView tabSelected="1" zoomScaleNormal="100" workbookViewId="0">
      <selection activeCell="B2" sqref="B2"/>
    </sheetView>
  </sheetViews>
  <sheetFormatPr defaultColWidth="9.109375" defaultRowHeight="14.4" x14ac:dyDescent="0.3"/>
  <cols>
    <col min="1" max="1" width="1.6640625" style="102" customWidth="1"/>
    <col min="2" max="2" width="187.109375" style="102" customWidth="1"/>
    <col min="3" max="4" width="9.109375" style="102" hidden="1" customWidth="1"/>
    <col min="5" max="5" width="2.33203125" style="102" customWidth="1"/>
    <col min="6" max="6" width="8.109375" style="102" customWidth="1"/>
    <col min="7" max="16384" width="9.109375" style="102"/>
  </cols>
  <sheetData>
    <row r="1" spans="2:14" ht="9.6" customHeight="1" thickBot="1" x14ac:dyDescent="0.35">
      <c r="B1" s="87"/>
    </row>
    <row r="2" spans="2:14" ht="91.95" customHeight="1" thickBot="1" x14ac:dyDescent="0.35">
      <c r="B2" s="362" t="s">
        <v>674</v>
      </c>
    </row>
    <row r="3" spans="2:14" ht="61.2" customHeight="1" x14ac:dyDescent="0.3">
      <c r="B3" s="96" t="s">
        <v>387</v>
      </c>
    </row>
    <row r="4" spans="2:14" ht="83.4" customHeight="1" x14ac:dyDescent="0.4">
      <c r="B4" s="96" t="s">
        <v>388</v>
      </c>
      <c r="F4" s="363"/>
      <c r="G4" s="363"/>
      <c r="H4" s="363"/>
      <c r="I4" s="363"/>
      <c r="J4" s="363"/>
      <c r="K4" s="363"/>
      <c r="L4" s="363"/>
      <c r="M4" s="363"/>
      <c r="N4" s="363"/>
    </row>
    <row r="5" spans="2:14" ht="58.2" customHeight="1" x14ac:dyDescent="0.3">
      <c r="B5" s="96" t="s">
        <v>389</v>
      </c>
    </row>
    <row r="6" spans="2:14" ht="117.6" customHeight="1" x14ac:dyDescent="0.3">
      <c r="B6" s="88" t="s">
        <v>390</v>
      </c>
    </row>
    <row r="7" spans="2:14" ht="25.95" customHeight="1" x14ac:dyDescent="0.3">
      <c r="B7" s="98" t="s">
        <v>283</v>
      </c>
    </row>
    <row r="8" spans="2:14" ht="49.2" customHeight="1" x14ac:dyDescent="0.3">
      <c r="B8" s="364" t="s">
        <v>391</v>
      </c>
    </row>
    <row r="9" spans="2:14" ht="42.6" customHeight="1" x14ac:dyDescent="0.3">
      <c r="B9" s="364" t="s">
        <v>284</v>
      </c>
    </row>
    <row r="10" spans="2:14" s="366" customFormat="1" ht="34.200000000000003" customHeight="1" x14ac:dyDescent="0.3">
      <c r="B10" s="365" t="s">
        <v>285</v>
      </c>
    </row>
    <row r="11" spans="2:14" s="366" customFormat="1" ht="55.95" customHeight="1" x14ac:dyDescent="0.3">
      <c r="B11" s="367" t="s">
        <v>392</v>
      </c>
    </row>
    <row r="12" spans="2:14" ht="36" customHeight="1" x14ac:dyDescent="0.3">
      <c r="B12" s="367" t="s">
        <v>393</v>
      </c>
    </row>
    <row r="13" spans="2:14" ht="39" customHeight="1" x14ac:dyDescent="0.3">
      <c r="B13" s="368" t="s">
        <v>394</v>
      </c>
    </row>
    <row r="14" spans="2:14" ht="25.95" customHeight="1" x14ac:dyDescent="0.3">
      <c r="B14" s="98" t="s">
        <v>286</v>
      </c>
    </row>
    <row r="15" spans="2:14" x14ac:dyDescent="0.3">
      <c r="B15" s="87"/>
    </row>
    <row r="16" spans="2:14" x14ac:dyDescent="0.3">
      <c r="B16" s="369" t="s">
        <v>11</v>
      </c>
    </row>
    <row r="17" spans="2:2" ht="15.6" customHeight="1" x14ac:dyDescent="0.3">
      <c r="B17" s="370" t="s">
        <v>395</v>
      </c>
    </row>
    <row r="18" spans="2:2" x14ac:dyDescent="0.3">
      <c r="B18" s="371"/>
    </row>
    <row r="19" spans="2:2" x14ac:dyDescent="0.3">
      <c r="B19" s="369" t="s">
        <v>12</v>
      </c>
    </row>
    <row r="20" spans="2:2" ht="15.6" customHeight="1" x14ac:dyDescent="0.3">
      <c r="B20" s="372" t="s">
        <v>214</v>
      </c>
    </row>
    <row r="21" spans="2:2" ht="13.2" customHeight="1" x14ac:dyDescent="0.3">
      <c r="B21" s="87"/>
    </row>
    <row r="22" spans="2:2" ht="25.95" customHeight="1" x14ac:dyDescent="0.3">
      <c r="B22" s="98" t="s">
        <v>287</v>
      </c>
    </row>
    <row r="23" spans="2:2" s="366" customFormat="1" ht="72.599999999999994" customHeight="1" x14ac:dyDescent="0.3">
      <c r="B23" s="364" t="s">
        <v>396</v>
      </c>
    </row>
    <row r="24" spans="2:2" s="366" customFormat="1" ht="84.6" customHeight="1" x14ac:dyDescent="0.3">
      <c r="B24" s="364" t="s">
        <v>397</v>
      </c>
    </row>
    <row r="25" spans="2:2" s="366" customFormat="1" ht="78.599999999999994" customHeight="1" x14ac:dyDescent="0.3">
      <c r="B25" s="364" t="s">
        <v>288</v>
      </c>
    </row>
    <row r="26" spans="2:2" ht="15" x14ac:dyDescent="0.3">
      <c r="B26" s="90" t="s">
        <v>398</v>
      </c>
    </row>
    <row r="27" spans="2:2" ht="8.4" customHeight="1" x14ac:dyDescent="0.3">
      <c r="B27" s="89"/>
    </row>
    <row r="28" spans="2:2" ht="25.95" customHeight="1" x14ac:dyDescent="0.3">
      <c r="B28" s="98" t="s">
        <v>399</v>
      </c>
    </row>
    <row r="29" spans="2:2" ht="28.95" customHeight="1" x14ac:dyDescent="0.3">
      <c r="B29" s="99" t="s">
        <v>675</v>
      </c>
    </row>
    <row r="30" spans="2:2" ht="31.95" customHeight="1" x14ac:dyDescent="0.3">
      <c r="B30" s="99" t="s">
        <v>676</v>
      </c>
    </row>
    <row r="31" spans="2:2" ht="30.6" customHeight="1" x14ac:dyDescent="0.3">
      <c r="B31" s="373" t="s">
        <v>677</v>
      </c>
    </row>
    <row r="32" spans="2:2" ht="25.2" customHeight="1" x14ac:dyDescent="0.3">
      <c r="B32" s="373" t="s">
        <v>678</v>
      </c>
    </row>
    <row r="33" spans="2:7" ht="27.6" customHeight="1" x14ac:dyDescent="0.3">
      <c r="B33" s="374" t="s">
        <v>679</v>
      </c>
    </row>
    <row r="34" spans="2:7" ht="31.95" customHeight="1" x14ac:dyDescent="0.3">
      <c r="B34" s="375" t="s">
        <v>400</v>
      </c>
    </row>
    <row r="35" spans="2:7" ht="60" customHeight="1" x14ac:dyDescent="0.3">
      <c r="B35" s="99" t="s">
        <v>680</v>
      </c>
    </row>
    <row r="36" spans="2:7" ht="60" customHeight="1" x14ac:dyDescent="0.3">
      <c r="B36" s="487" t="s">
        <v>684</v>
      </c>
    </row>
    <row r="37" spans="2:7" ht="11.4" customHeight="1" x14ac:dyDescent="0.3">
      <c r="B37" s="99"/>
    </row>
    <row r="38" spans="2:7" ht="25.95" customHeight="1" x14ac:dyDescent="0.3">
      <c r="B38" s="99" t="s">
        <v>401</v>
      </c>
    </row>
    <row r="39" spans="2:7" ht="12" customHeight="1" x14ac:dyDescent="0.3">
      <c r="B39" s="99"/>
    </row>
    <row r="40" spans="2:7" ht="25.95" customHeight="1" x14ac:dyDescent="0.3">
      <c r="B40" s="98" t="s">
        <v>681</v>
      </c>
    </row>
    <row r="41" spans="2:7" x14ac:dyDescent="0.3">
      <c r="B41" s="97"/>
      <c r="G41" s="376"/>
    </row>
    <row r="42" spans="2:7" ht="43.2" customHeight="1" x14ac:dyDescent="0.3">
      <c r="B42" s="377" t="s">
        <v>402</v>
      </c>
    </row>
    <row r="43" spans="2:7" ht="19.95" customHeight="1" x14ac:dyDescent="0.3">
      <c r="B43" s="378" t="s">
        <v>394</v>
      </c>
    </row>
    <row r="44" spans="2:7" ht="11.4" customHeight="1" x14ac:dyDescent="0.3">
      <c r="B44" s="100"/>
    </row>
    <row r="45" spans="2:7" ht="15" x14ac:dyDescent="0.3">
      <c r="B45" s="101"/>
    </row>
    <row r="46" spans="2:7" ht="7.2" customHeight="1" x14ac:dyDescent="0.3">
      <c r="B46" s="99"/>
    </row>
    <row r="47" spans="2:7" ht="25.95" customHeight="1" x14ac:dyDescent="0.3">
      <c r="B47" s="98" t="s">
        <v>682</v>
      </c>
    </row>
    <row r="48" spans="2:7" ht="35.4" customHeight="1" x14ac:dyDescent="0.3">
      <c r="B48" s="377" t="s">
        <v>683</v>
      </c>
    </row>
    <row r="49" spans="2:2" ht="15" x14ac:dyDescent="0.3">
      <c r="B49" s="101"/>
    </row>
    <row r="60" spans="2:2" ht="44.25" customHeight="1" x14ac:dyDescent="0.3"/>
  </sheetData>
  <sheetProtection algorithmName="SHA-512" hashValue="+Gb/NsQA2nAFFqZmuYGLwu9c+vD/qVUi8nACmBobHr54c8HSrdvpHeaOL0q/dNuXFG5AcH3XB9vZGg3TnPikSw==" saltValue="4kWpbr7apQDrkqWD4FT59Q=="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4"/>
  <sheetViews>
    <sheetView workbookViewId="0">
      <selection activeCell="B10" sqref="B10"/>
    </sheetView>
  </sheetViews>
  <sheetFormatPr defaultColWidth="9.109375" defaultRowHeight="14.4" x14ac:dyDescent="0.3"/>
  <cols>
    <col min="1" max="1" width="43.88671875" style="230" customWidth="1"/>
    <col min="2" max="2" width="14.77734375" style="230" customWidth="1"/>
    <col min="3" max="12" width="9.109375" style="230"/>
    <col min="13" max="13" width="21.6640625" style="230" customWidth="1"/>
    <col min="14" max="14" width="16.88671875" style="230" customWidth="1"/>
    <col min="15" max="16" width="9.109375" style="230"/>
    <col min="17" max="17" width="18.109375" style="230" customWidth="1"/>
    <col min="18" max="18" width="11" style="230" customWidth="1"/>
    <col min="19" max="16384" width="9.109375" style="230"/>
  </cols>
  <sheetData>
    <row r="1" spans="1:20" ht="24" customHeight="1" x14ac:dyDescent="0.3">
      <c r="A1" s="230" t="s">
        <v>378</v>
      </c>
    </row>
    <row r="2" spans="1:20" x14ac:dyDescent="0.3">
      <c r="A2" s="341" t="s">
        <v>636</v>
      </c>
      <c r="B2" s="462">
        <v>601754</v>
      </c>
      <c r="C2" s="228">
        <v>60</v>
      </c>
      <c r="D2" s="30"/>
      <c r="E2" s="31"/>
    </row>
    <row r="3" spans="1:20" ht="15" customHeight="1" x14ac:dyDescent="0.3">
      <c r="A3" s="341" t="s">
        <v>637</v>
      </c>
      <c r="B3" s="462">
        <v>601757</v>
      </c>
      <c r="C3" s="228">
        <v>60</v>
      </c>
      <c r="D3" s="30"/>
      <c r="E3" s="31"/>
      <c r="G3" s="230">
        <v>200</v>
      </c>
      <c r="I3" s="230" t="s">
        <v>211</v>
      </c>
      <c r="O3" s="232"/>
      <c r="P3" s="232"/>
      <c r="S3" s="232"/>
      <c r="T3" s="232"/>
    </row>
    <row r="4" spans="1:20" ht="15" customHeight="1" x14ac:dyDescent="0.3">
      <c r="A4" s="341" t="s">
        <v>638</v>
      </c>
      <c r="B4" s="462">
        <v>601758</v>
      </c>
      <c r="C4" s="228">
        <v>60</v>
      </c>
      <c r="D4" s="30"/>
      <c r="E4" s="31"/>
      <c r="G4" s="230">
        <v>300</v>
      </c>
      <c r="I4" s="230" t="s">
        <v>212</v>
      </c>
      <c r="O4" s="232"/>
      <c r="P4" s="232"/>
      <c r="S4" s="232"/>
      <c r="T4" s="232"/>
    </row>
    <row r="5" spans="1:20" x14ac:dyDescent="0.3">
      <c r="B5" s="81"/>
      <c r="C5" s="228"/>
      <c r="D5" s="30"/>
      <c r="E5" s="31"/>
      <c r="G5" s="230">
        <v>400</v>
      </c>
      <c r="O5" s="232"/>
      <c r="P5" s="232"/>
      <c r="S5" s="232"/>
      <c r="T5" s="232"/>
    </row>
    <row r="6" spans="1:20" x14ac:dyDescent="0.3">
      <c r="B6" s="81"/>
      <c r="C6" s="228"/>
      <c r="D6" s="30"/>
      <c r="E6" s="31"/>
      <c r="G6" s="230">
        <v>500</v>
      </c>
      <c r="O6" s="232"/>
      <c r="P6" s="232"/>
      <c r="S6" s="232"/>
      <c r="T6" s="232"/>
    </row>
    <row r="7" spans="1:20" ht="15" thickBot="1" x14ac:dyDescent="0.35">
      <c r="A7" s="229"/>
      <c r="B7" s="81"/>
      <c r="C7" s="228"/>
      <c r="D7" s="30"/>
      <c r="E7" s="31"/>
      <c r="O7" s="232"/>
      <c r="P7" s="232"/>
      <c r="S7" s="232"/>
      <c r="T7" s="232"/>
    </row>
    <row r="8" spans="1:20" ht="15" thickBot="1" x14ac:dyDescent="0.35">
      <c r="A8" s="229"/>
      <c r="B8" s="81"/>
      <c r="C8" s="228"/>
      <c r="D8" s="30"/>
      <c r="E8" s="31"/>
      <c r="O8" s="232"/>
      <c r="P8" s="232"/>
      <c r="S8" s="232"/>
      <c r="T8" s="232"/>
    </row>
    <row r="9" spans="1:20" ht="15" thickBot="1" x14ac:dyDescent="0.35">
      <c r="A9" s="229"/>
      <c r="B9" s="81"/>
      <c r="C9" s="228"/>
      <c r="D9" s="30"/>
      <c r="E9" s="31"/>
      <c r="O9" s="232"/>
      <c r="P9" s="232"/>
      <c r="S9" s="232"/>
      <c r="T9" s="232"/>
    </row>
    <row r="10" spans="1:20" ht="15" thickBot="1" x14ac:dyDescent="0.35">
      <c r="A10" s="229"/>
      <c r="B10" s="81"/>
      <c r="C10" s="228"/>
      <c r="D10" s="30"/>
      <c r="E10" s="31"/>
      <c r="O10" s="232"/>
      <c r="P10" s="232"/>
      <c r="S10" s="232"/>
      <c r="T10" s="232"/>
    </row>
    <row r="11" spans="1:20" ht="15" thickBot="1" x14ac:dyDescent="0.35">
      <c r="A11" s="229"/>
      <c r="B11" s="81"/>
      <c r="C11" s="228"/>
      <c r="D11" s="30"/>
      <c r="E11" s="31"/>
      <c r="O11" s="232"/>
      <c r="P11" s="232"/>
      <c r="S11" s="232"/>
      <c r="T11" s="232"/>
    </row>
    <row r="12" spans="1:20" ht="15" thickBot="1" x14ac:dyDescent="0.35">
      <c r="A12" s="229"/>
      <c r="B12" s="81"/>
      <c r="C12" s="228"/>
      <c r="D12" s="30"/>
      <c r="E12" s="31"/>
      <c r="O12" s="232"/>
      <c r="P12" s="232"/>
      <c r="S12" s="232"/>
      <c r="T12" s="232"/>
    </row>
    <row r="13" spans="1:20" ht="15" thickBot="1" x14ac:dyDescent="0.35">
      <c r="A13" s="229"/>
      <c r="B13" s="81"/>
      <c r="C13" s="228"/>
      <c r="D13" s="30"/>
      <c r="E13" s="31"/>
      <c r="O13" s="232"/>
      <c r="P13" s="232"/>
      <c r="S13" s="232"/>
      <c r="T13" s="232"/>
    </row>
    <row r="14" spans="1:20" ht="15" thickBot="1" x14ac:dyDescent="0.35">
      <c r="A14" s="229"/>
      <c r="B14" s="81"/>
      <c r="C14" s="228"/>
      <c r="D14" s="30"/>
      <c r="E14" s="31"/>
      <c r="O14" s="232"/>
      <c r="P14" s="232"/>
      <c r="S14" s="232"/>
      <c r="T14" s="232"/>
    </row>
    <row r="15" spans="1:20" ht="15" thickBot="1" x14ac:dyDescent="0.35">
      <c r="A15" s="229"/>
      <c r="B15" s="81"/>
      <c r="C15" s="228"/>
      <c r="D15" s="30"/>
      <c r="E15" s="31"/>
      <c r="O15" s="232"/>
      <c r="P15" s="232"/>
      <c r="S15" s="232"/>
      <c r="T15" s="232"/>
    </row>
    <row r="16" spans="1:20" ht="15" thickBot="1" x14ac:dyDescent="0.35">
      <c r="A16" s="229"/>
      <c r="B16" s="81"/>
      <c r="C16" s="228"/>
      <c r="D16" s="30"/>
      <c r="E16" s="31"/>
      <c r="O16" s="232"/>
      <c r="P16" s="232"/>
      <c r="S16" s="232"/>
      <c r="T16" s="232"/>
    </row>
    <row r="17" spans="1:20" ht="15" thickBot="1" x14ac:dyDescent="0.35">
      <c r="A17" s="229"/>
      <c r="B17" s="81"/>
      <c r="C17" s="228"/>
      <c r="D17" s="30"/>
      <c r="E17" s="31"/>
      <c r="O17" s="232"/>
      <c r="P17" s="232"/>
      <c r="S17" s="232"/>
      <c r="T17" s="232"/>
    </row>
    <row r="18" spans="1:20" ht="15" thickBot="1" x14ac:dyDescent="0.35">
      <c r="A18" s="229"/>
      <c r="B18" s="81"/>
      <c r="C18" s="228"/>
      <c r="D18" s="30"/>
      <c r="E18" s="31"/>
      <c r="O18" s="232"/>
      <c r="P18" s="232"/>
      <c r="S18" s="232"/>
      <c r="T18" s="232"/>
    </row>
    <row r="19" spans="1:20" ht="15" thickBot="1" x14ac:dyDescent="0.35">
      <c r="A19" s="229"/>
      <c r="B19" s="81"/>
      <c r="C19" s="228"/>
      <c r="D19" s="30"/>
      <c r="E19" s="31"/>
      <c r="O19" s="232"/>
      <c r="P19" s="232"/>
      <c r="S19" s="232"/>
      <c r="T19" s="232"/>
    </row>
    <row r="20" spans="1:20" ht="15" thickBot="1" x14ac:dyDescent="0.35">
      <c r="A20" s="229"/>
      <c r="B20" s="81"/>
      <c r="C20" s="228"/>
      <c r="D20" s="30"/>
      <c r="E20" s="31"/>
      <c r="O20" s="232"/>
      <c r="P20" s="232"/>
      <c r="S20" s="232"/>
      <c r="T20" s="232"/>
    </row>
    <row r="21" spans="1:20" ht="15" thickBot="1" x14ac:dyDescent="0.35">
      <c r="A21" s="229"/>
      <c r="B21" s="81"/>
      <c r="C21" s="228"/>
      <c r="D21" s="30"/>
      <c r="E21" s="31"/>
      <c r="O21" s="232"/>
      <c r="P21" s="232"/>
      <c r="S21" s="232"/>
      <c r="T21" s="232"/>
    </row>
    <row r="22" spans="1:20" ht="15" thickBot="1" x14ac:dyDescent="0.35">
      <c r="A22" s="229"/>
      <c r="B22" s="81"/>
      <c r="C22" s="228"/>
      <c r="D22" s="30"/>
      <c r="E22" s="31"/>
      <c r="O22" s="232"/>
      <c r="P22" s="232"/>
      <c r="S22" s="232"/>
      <c r="T22" s="232"/>
    </row>
    <row r="23" spans="1:20" ht="15" thickBot="1" x14ac:dyDescent="0.35">
      <c r="A23" s="229"/>
      <c r="B23" s="81"/>
      <c r="C23" s="228"/>
      <c r="D23" s="30"/>
      <c r="E23" s="31"/>
      <c r="O23" s="232"/>
      <c r="P23" s="232"/>
      <c r="S23" s="232"/>
      <c r="T23" s="232"/>
    </row>
    <row r="24" spans="1:20" ht="21" customHeight="1" thickBot="1" x14ac:dyDescent="0.35">
      <c r="A24" s="229"/>
      <c r="B24" s="81"/>
      <c r="C24" s="228"/>
      <c r="D24" s="30"/>
      <c r="E24" s="31"/>
      <c r="O24" s="232"/>
      <c r="P24" s="232"/>
      <c r="S24" s="232"/>
      <c r="T24" s="232"/>
    </row>
    <row r="25" spans="1:20" ht="28.8" customHeight="1" thickBot="1" x14ac:dyDescent="0.35">
      <c r="A25" s="229"/>
      <c r="B25" s="81"/>
      <c r="C25" s="228"/>
      <c r="D25" s="30"/>
      <c r="E25" s="31"/>
      <c r="O25" s="232"/>
      <c r="P25" s="232"/>
      <c r="S25" s="232"/>
      <c r="T25" s="232"/>
    </row>
    <row r="26" spans="1:20" ht="15" thickBot="1" x14ac:dyDescent="0.35">
      <c r="A26" s="229"/>
      <c r="B26" s="81"/>
      <c r="C26" s="228"/>
      <c r="D26" s="30"/>
      <c r="E26" s="31"/>
      <c r="O26" s="232"/>
      <c r="P26" s="232"/>
      <c r="S26" s="232"/>
      <c r="T26" s="232"/>
    </row>
    <row r="27" spans="1:20" ht="15" thickBot="1" x14ac:dyDescent="0.35">
      <c r="A27" s="229"/>
      <c r="B27" s="81"/>
      <c r="C27" s="228"/>
      <c r="D27" s="30"/>
      <c r="E27" s="31"/>
      <c r="O27" s="232"/>
      <c r="P27" s="232"/>
      <c r="S27" s="232"/>
      <c r="T27" s="232"/>
    </row>
    <row r="28" spans="1:20" ht="15" thickBot="1" x14ac:dyDescent="0.35">
      <c r="A28" s="229"/>
      <c r="B28" s="81"/>
      <c r="C28" s="228"/>
      <c r="D28" s="30"/>
      <c r="E28" s="31"/>
      <c r="O28" s="232"/>
      <c r="P28" s="232"/>
      <c r="S28" s="232"/>
      <c r="T28" s="232"/>
    </row>
    <row r="29" spans="1:20" ht="15" thickBot="1" x14ac:dyDescent="0.35">
      <c r="A29" s="229"/>
      <c r="B29" s="81"/>
      <c r="C29" s="228"/>
      <c r="D29" s="30"/>
      <c r="E29" s="31"/>
      <c r="O29" s="232"/>
      <c r="P29" s="232"/>
      <c r="S29" s="232"/>
      <c r="T29" s="232"/>
    </row>
    <row r="30" spans="1:20" ht="15" thickBot="1" x14ac:dyDescent="0.35">
      <c r="A30" s="229"/>
      <c r="B30" s="81"/>
      <c r="C30" s="228"/>
      <c r="D30" s="30"/>
      <c r="E30" s="31"/>
      <c r="O30" s="232"/>
      <c r="P30" s="232"/>
      <c r="S30" s="232"/>
      <c r="T30" s="232"/>
    </row>
    <row r="31" spans="1:20" ht="15" thickBot="1" x14ac:dyDescent="0.35">
      <c r="A31" s="229"/>
      <c r="B31" s="81"/>
      <c r="C31" s="228"/>
      <c r="D31" s="30"/>
      <c r="E31" s="31"/>
      <c r="O31" s="232"/>
      <c r="P31" s="232"/>
      <c r="S31" s="232"/>
      <c r="T31" s="232"/>
    </row>
    <row r="32" spans="1:20" ht="15" thickBot="1" x14ac:dyDescent="0.35">
      <c r="A32" s="229"/>
      <c r="B32" s="81"/>
      <c r="C32" s="228"/>
      <c r="D32" s="30"/>
      <c r="E32" s="31"/>
      <c r="O32" s="232"/>
      <c r="P32" s="232"/>
      <c r="S32" s="232"/>
      <c r="T32" s="232"/>
    </row>
    <row r="33" spans="1:20" ht="15" thickBot="1" x14ac:dyDescent="0.35">
      <c r="A33" s="229"/>
      <c r="B33" s="81"/>
      <c r="C33" s="228"/>
      <c r="D33" s="30"/>
      <c r="E33" s="31"/>
      <c r="O33" s="232"/>
      <c r="P33" s="232"/>
      <c r="S33" s="232"/>
      <c r="T33" s="232"/>
    </row>
    <row r="34" spans="1:20" ht="15" thickBot="1" x14ac:dyDescent="0.35">
      <c r="A34" s="229"/>
      <c r="B34" s="81"/>
      <c r="C34" s="228"/>
      <c r="D34" s="30"/>
      <c r="E34" s="31"/>
      <c r="O34" s="232"/>
      <c r="P34" s="232"/>
      <c r="S34" s="232"/>
      <c r="T34" s="232"/>
    </row>
    <row r="35" spans="1:20" ht="15" thickBot="1" x14ac:dyDescent="0.35">
      <c r="A35" s="229"/>
      <c r="B35" s="81"/>
      <c r="C35" s="228"/>
      <c r="D35" s="30"/>
      <c r="E35" s="31"/>
      <c r="O35" s="232"/>
      <c r="P35" s="232"/>
      <c r="S35" s="232"/>
      <c r="T35" s="232"/>
    </row>
    <row r="36" spans="1:20" ht="15" thickBot="1" x14ac:dyDescent="0.35">
      <c r="A36" s="229"/>
      <c r="B36" s="81"/>
      <c r="C36" s="228"/>
      <c r="D36" s="30"/>
      <c r="E36" s="31"/>
      <c r="O36" s="232"/>
      <c r="P36" s="232"/>
      <c r="S36" s="232"/>
      <c r="T36" s="232"/>
    </row>
    <row r="37" spans="1:20" ht="15" thickBot="1" x14ac:dyDescent="0.35">
      <c r="A37" s="229"/>
      <c r="B37" s="81"/>
      <c r="C37" s="228"/>
      <c r="D37" s="30"/>
      <c r="E37" s="31"/>
      <c r="O37" s="232"/>
      <c r="P37" s="232"/>
      <c r="S37" s="232"/>
      <c r="T37" s="232"/>
    </row>
    <row r="38" spans="1:20" ht="15" thickBot="1" x14ac:dyDescent="0.35">
      <c r="A38" s="229"/>
      <c r="B38" s="81"/>
      <c r="C38" s="228"/>
      <c r="D38" s="30"/>
      <c r="E38" s="31"/>
      <c r="O38" s="232"/>
      <c r="P38" s="232"/>
      <c r="S38" s="232"/>
      <c r="T38" s="232"/>
    </row>
    <row r="39" spans="1:20" ht="15" thickBot="1" x14ac:dyDescent="0.35">
      <c r="A39" s="229"/>
      <c r="B39" s="81"/>
      <c r="C39" s="228"/>
      <c r="D39" s="30"/>
      <c r="E39" s="31"/>
      <c r="O39" s="232"/>
      <c r="P39" s="232"/>
      <c r="S39" s="232"/>
      <c r="T39" s="232"/>
    </row>
    <row r="40" spans="1:20" ht="15" thickBot="1" x14ac:dyDescent="0.35">
      <c r="A40" s="229"/>
      <c r="B40" s="81"/>
      <c r="C40" s="228"/>
      <c r="D40" s="30"/>
      <c r="E40" s="31"/>
      <c r="O40" s="232"/>
      <c r="P40" s="232"/>
      <c r="S40" s="232"/>
      <c r="T40" s="232"/>
    </row>
    <row r="41" spans="1:20" ht="15" thickBot="1" x14ac:dyDescent="0.35">
      <c r="A41" s="229"/>
      <c r="B41" s="81"/>
      <c r="C41" s="228"/>
      <c r="D41" s="30"/>
      <c r="E41" s="31"/>
      <c r="O41" s="232"/>
      <c r="P41" s="232"/>
      <c r="S41" s="232"/>
      <c r="T41" s="232"/>
    </row>
    <row r="42" spans="1:20" ht="15" thickBot="1" x14ac:dyDescent="0.35">
      <c r="A42" s="229"/>
      <c r="B42" s="81"/>
      <c r="C42" s="228"/>
      <c r="D42" s="30"/>
      <c r="E42" s="31"/>
      <c r="O42" s="232"/>
      <c r="P42" s="232"/>
      <c r="S42" s="232"/>
      <c r="T42" s="232"/>
    </row>
    <row r="43" spans="1:20" ht="15" thickBot="1" x14ac:dyDescent="0.35">
      <c r="A43" s="229"/>
      <c r="B43" s="81"/>
      <c r="C43" s="228"/>
      <c r="D43" s="30"/>
      <c r="E43" s="31"/>
      <c r="O43" s="232"/>
      <c r="P43" s="232"/>
      <c r="S43" s="232"/>
      <c r="T43" s="232"/>
    </row>
    <row r="44" spans="1:20" ht="15" thickBot="1" x14ac:dyDescent="0.35">
      <c r="A44" s="229"/>
      <c r="B44" s="81"/>
      <c r="C44" s="228"/>
      <c r="D44" s="30"/>
      <c r="E44" s="31"/>
      <c r="O44" s="232"/>
      <c r="P44" s="232"/>
      <c r="S44" s="232"/>
      <c r="T44" s="232"/>
    </row>
    <row r="45" spans="1:20" ht="15" thickBot="1" x14ac:dyDescent="0.35">
      <c r="A45" s="229"/>
      <c r="B45" s="81"/>
      <c r="C45" s="228"/>
      <c r="D45" s="30"/>
      <c r="E45" s="31"/>
      <c r="O45" s="232"/>
      <c r="P45" s="232"/>
      <c r="S45" s="232"/>
      <c r="T45" s="232"/>
    </row>
    <row r="46" spans="1:20" ht="19.8" customHeight="1" thickBot="1" x14ac:dyDescent="0.35">
      <c r="A46" s="229"/>
      <c r="B46" s="81"/>
      <c r="C46" s="228"/>
      <c r="D46" s="30"/>
      <c r="E46" s="31"/>
      <c r="O46" s="232"/>
      <c r="P46" s="232"/>
      <c r="S46" s="232"/>
      <c r="T46" s="232"/>
    </row>
    <row r="47" spans="1:20" ht="15" thickBot="1" x14ac:dyDescent="0.35">
      <c r="A47" s="229"/>
      <c r="B47" s="81"/>
      <c r="C47" s="228"/>
      <c r="D47" s="30"/>
      <c r="E47" s="31"/>
      <c r="O47" s="232"/>
      <c r="P47" s="232"/>
      <c r="S47" s="232"/>
      <c r="T47" s="232"/>
    </row>
    <row r="48" spans="1:20" ht="15" thickBot="1" x14ac:dyDescent="0.35">
      <c r="A48" s="229"/>
      <c r="B48" s="81"/>
      <c r="C48" s="228"/>
      <c r="D48" s="30"/>
      <c r="E48" s="31"/>
      <c r="O48" s="232"/>
      <c r="P48" s="232"/>
      <c r="S48" s="232"/>
      <c r="T48" s="232"/>
    </row>
    <row r="49" spans="1:20" ht="15" thickBot="1" x14ac:dyDescent="0.35">
      <c r="A49" s="229"/>
      <c r="B49" s="81"/>
      <c r="C49" s="228"/>
      <c r="D49" s="30"/>
      <c r="E49" s="31"/>
      <c r="O49" s="232"/>
      <c r="P49" s="232"/>
      <c r="S49" s="232"/>
      <c r="T49" s="232"/>
    </row>
    <row r="50" spans="1:20" ht="15" thickBot="1" x14ac:dyDescent="0.35">
      <c r="A50" s="229"/>
      <c r="B50" s="81"/>
      <c r="C50" s="228"/>
      <c r="D50" s="30"/>
      <c r="E50" s="31"/>
      <c r="O50" s="232"/>
      <c r="P50" s="232"/>
      <c r="S50" s="232"/>
      <c r="T50" s="232"/>
    </row>
    <row r="51" spans="1:20" ht="15" thickBot="1" x14ac:dyDescent="0.35">
      <c r="A51" s="229"/>
      <c r="B51" s="81"/>
      <c r="C51" s="228"/>
      <c r="D51" s="30"/>
      <c r="E51" s="31"/>
      <c r="O51" s="232"/>
      <c r="P51" s="232"/>
      <c r="S51" s="232"/>
      <c r="T51" s="232"/>
    </row>
    <row r="52" spans="1:20" ht="15" thickBot="1" x14ac:dyDescent="0.35">
      <c r="A52" s="229"/>
      <c r="B52" s="81"/>
      <c r="C52" s="228"/>
      <c r="D52" s="30"/>
      <c r="E52" s="31"/>
      <c r="O52" s="232"/>
      <c r="P52" s="232"/>
      <c r="S52" s="232"/>
      <c r="T52" s="232"/>
    </row>
    <row r="53" spans="1:20" ht="15" thickBot="1" x14ac:dyDescent="0.35">
      <c r="A53" s="229"/>
      <c r="B53" s="81"/>
      <c r="C53" s="228"/>
      <c r="D53" s="30"/>
      <c r="E53" s="31"/>
      <c r="O53" s="232"/>
      <c r="P53" s="232"/>
      <c r="S53" s="232"/>
      <c r="T53" s="232"/>
    </row>
    <row r="54" spans="1:20" ht="15" thickBot="1" x14ac:dyDescent="0.35">
      <c r="A54" s="229"/>
      <c r="B54" s="81"/>
      <c r="C54" s="228"/>
      <c r="D54" s="30"/>
      <c r="E54" s="31"/>
      <c r="O54" s="232"/>
      <c r="P54" s="232"/>
      <c r="S54" s="232"/>
      <c r="T54" s="232"/>
    </row>
    <row r="55" spans="1:20" ht="15" thickBot="1" x14ac:dyDescent="0.35">
      <c r="A55" s="229"/>
      <c r="B55" s="81"/>
      <c r="C55" s="228"/>
      <c r="D55" s="30"/>
      <c r="E55" s="31"/>
      <c r="O55" s="232"/>
      <c r="P55" s="232"/>
      <c r="S55" s="232"/>
      <c r="T55" s="232"/>
    </row>
    <row r="56" spans="1:20" ht="15" thickBot="1" x14ac:dyDescent="0.35">
      <c r="A56" s="229"/>
      <c r="B56" s="81"/>
      <c r="C56" s="228"/>
      <c r="D56" s="30"/>
      <c r="E56" s="31"/>
      <c r="O56" s="232"/>
      <c r="P56" s="232"/>
      <c r="S56" s="232"/>
      <c r="T56" s="232"/>
    </row>
    <row r="57" spans="1:20" ht="15" thickBot="1" x14ac:dyDescent="0.35">
      <c r="A57" s="229"/>
      <c r="B57" s="81"/>
      <c r="C57" s="228"/>
      <c r="D57" s="30"/>
      <c r="E57" s="31"/>
      <c r="O57" s="232"/>
      <c r="P57" s="232"/>
      <c r="S57" s="232"/>
      <c r="T57" s="232"/>
    </row>
    <row r="58" spans="1:20" ht="15" thickBot="1" x14ac:dyDescent="0.35">
      <c r="A58" s="229"/>
      <c r="B58" s="81"/>
      <c r="C58" s="228"/>
      <c r="D58" s="30"/>
      <c r="E58" s="31"/>
      <c r="O58" s="232"/>
      <c r="P58" s="232"/>
      <c r="S58" s="232"/>
      <c r="T58" s="232"/>
    </row>
    <row r="59" spans="1:20" ht="15" thickBot="1" x14ac:dyDescent="0.35">
      <c r="A59" s="229"/>
      <c r="B59" s="81"/>
      <c r="C59" s="228"/>
      <c r="D59" s="30"/>
      <c r="E59" s="31"/>
      <c r="O59" s="232"/>
      <c r="P59" s="232"/>
      <c r="S59" s="232"/>
      <c r="T59" s="232"/>
    </row>
    <row r="60" spans="1:20" ht="15" thickBot="1" x14ac:dyDescent="0.35">
      <c r="A60" s="229"/>
      <c r="B60" s="81"/>
      <c r="C60" s="228"/>
      <c r="D60" s="30"/>
      <c r="E60" s="31"/>
      <c r="O60" s="232"/>
      <c r="P60" s="232"/>
      <c r="S60" s="232"/>
      <c r="T60" s="232"/>
    </row>
    <row r="61" spans="1:20" ht="15" thickBot="1" x14ac:dyDescent="0.35">
      <c r="A61" s="229"/>
      <c r="B61" s="81"/>
      <c r="C61" s="228"/>
      <c r="D61" s="30"/>
      <c r="E61" s="31"/>
      <c r="O61" s="232"/>
      <c r="P61" s="232"/>
      <c r="S61" s="232"/>
      <c r="T61" s="232"/>
    </row>
    <row r="62" spans="1:20" ht="15" thickBot="1" x14ac:dyDescent="0.35">
      <c r="A62" s="229"/>
      <c r="B62" s="81"/>
      <c r="C62" s="228"/>
      <c r="D62" s="30"/>
      <c r="E62" s="31"/>
      <c r="O62" s="232"/>
      <c r="P62" s="232"/>
      <c r="S62" s="232"/>
      <c r="T62" s="232"/>
    </row>
    <row r="63" spans="1:20" ht="15" thickBot="1" x14ac:dyDescent="0.35">
      <c r="A63" s="229"/>
      <c r="B63" s="81"/>
      <c r="C63" s="228"/>
      <c r="D63" s="30"/>
      <c r="E63" s="31"/>
      <c r="O63" s="232"/>
      <c r="P63" s="232"/>
      <c r="S63" s="232"/>
      <c r="T63" s="232"/>
    </row>
    <row r="64" spans="1:20" ht="15" thickBot="1" x14ac:dyDescent="0.35">
      <c r="A64" s="229"/>
      <c r="B64" s="81"/>
      <c r="C64" s="228"/>
      <c r="D64" s="30"/>
      <c r="E64" s="31"/>
      <c r="O64" s="232"/>
      <c r="P64" s="232"/>
      <c r="S64" s="232"/>
      <c r="T64" s="232"/>
    </row>
    <row r="65" spans="1:20" ht="15" thickBot="1" x14ac:dyDescent="0.35">
      <c r="A65" s="229"/>
      <c r="B65" s="81"/>
      <c r="C65" s="228"/>
      <c r="D65" s="30"/>
      <c r="E65" s="31"/>
      <c r="O65" s="232"/>
      <c r="P65" s="232"/>
      <c r="S65" s="232"/>
      <c r="T65" s="232"/>
    </row>
    <row r="66" spans="1:20" ht="15" thickBot="1" x14ac:dyDescent="0.35">
      <c r="A66" s="229"/>
      <c r="B66" s="81"/>
      <c r="C66" s="228"/>
      <c r="D66" s="30"/>
      <c r="E66" s="31"/>
      <c r="O66" s="232"/>
      <c r="P66" s="232"/>
      <c r="S66" s="232"/>
      <c r="T66" s="232"/>
    </row>
    <row r="67" spans="1:20" ht="15" thickBot="1" x14ac:dyDescent="0.35">
      <c r="A67" s="229"/>
      <c r="B67" s="81"/>
      <c r="C67" s="228"/>
      <c r="D67" s="30"/>
      <c r="E67" s="31"/>
      <c r="O67" s="232"/>
      <c r="P67" s="232"/>
      <c r="S67" s="232"/>
      <c r="T67" s="232"/>
    </row>
    <row r="68" spans="1:20" x14ac:dyDescent="0.3">
      <c r="C68" s="228"/>
      <c r="O68" s="232"/>
      <c r="P68" s="232"/>
      <c r="S68" s="232"/>
      <c r="T68" s="232"/>
    </row>
    <row r="69" spans="1:20" x14ac:dyDescent="0.3">
      <c r="C69" s="228"/>
    </row>
    <row r="70" spans="1:20" x14ac:dyDescent="0.3">
      <c r="C70" s="228"/>
    </row>
    <row r="71" spans="1:20" x14ac:dyDescent="0.3">
      <c r="C71" s="228"/>
    </row>
    <row r="72" spans="1:20" x14ac:dyDescent="0.3">
      <c r="C72" s="228"/>
    </row>
    <row r="73" spans="1:20" x14ac:dyDescent="0.3">
      <c r="C73" s="228"/>
    </row>
    <row r="74" spans="1:20" x14ac:dyDescent="0.3">
      <c r="C74" s="228"/>
    </row>
    <row r="75" spans="1:20" x14ac:dyDescent="0.3">
      <c r="C75" s="228"/>
    </row>
    <row r="76" spans="1:20" x14ac:dyDescent="0.3">
      <c r="C76" s="228"/>
    </row>
    <row r="77" spans="1:20" x14ac:dyDescent="0.3">
      <c r="C77" s="228"/>
    </row>
    <row r="78" spans="1:20" x14ac:dyDescent="0.3">
      <c r="C78" s="228"/>
    </row>
    <row r="79" spans="1:20" x14ac:dyDescent="0.3">
      <c r="C79" s="228"/>
    </row>
    <row r="80" spans="1:20" x14ac:dyDescent="0.3">
      <c r="C80" s="228"/>
    </row>
    <row r="81" spans="3:3" x14ac:dyDescent="0.3">
      <c r="C81" s="228"/>
    </row>
    <row r="82" spans="3:3" x14ac:dyDescent="0.3">
      <c r="C82" s="228"/>
    </row>
    <row r="83" spans="3:3" x14ac:dyDescent="0.3">
      <c r="C83" s="228"/>
    </row>
    <row r="84" spans="3:3" x14ac:dyDescent="0.3">
      <c r="C84" s="228"/>
    </row>
    <row r="85" spans="3:3" x14ac:dyDescent="0.3">
      <c r="C85" s="228"/>
    </row>
    <row r="86" spans="3:3" x14ac:dyDescent="0.3">
      <c r="C86" s="228"/>
    </row>
    <row r="87" spans="3:3" x14ac:dyDescent="0.3">
      <c r="C87" s="228"/>
    </row>
    <row r="88" spans="3:3" x14ac:dyDescent="0.3">
      <c r="C88" s="228"/>
    </row>
    <row r="89" spans="3:3" x14ac:dyDescent="0.3">
      <c r="C89" s="228"/>
    </row>
    <row r="90" spans="3:3" x14ac:dyDescent="0.3">
      <c r="C90" s="228"/>
    </row>
    <row r="91" spans="3:3" x14ac:dyDescent="0.3">
      <c r="C91" s="228"/>
    </row>
    <row r="92" spans="3:3" x14ac:dyDescent="0.3">
      <c r="C92" s="228"/>
    </row>
    <row r="93" spans="3:3" x14ac:dyDescent="0.3">
      <c r="C93" s="228"/>
    </row>
    <row r="94" spans="3:3" x14ac:dyDescent="0.3">
      <c r="C94" s="228"/>
    </row>
  </sheetData>
  <sheetProtection algorithmName="SHA-512" hashValue="sDHkN8sCLcTUKY/xORbcD5cqIG3RR1qYQx3uE6RMvA1ZjBr0wbdGFAD9SwUKKaPlYC9iKwAisHg1DeaKndcsmQ==" saltValue="mMXl0kd/+DUewLz69E4Pe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369"/>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32" customWidth="1"/>
    <col min="5" max="5" width="17.109375" style="16" customWidth="1"/>
    <col min="6" max="6" width="21.5546875" style="232" customWidth="1"/>
    <col min="7" max="7" width="26.6640625" style="291" customWidth="1"/>
    <col min="8" max="8" width="25.109375" style="173" customWidth="1"/>
    <col min="9" max="9" width="24" style="232" customWidth="1"/>
    <col min="10" max="10" width="13.5546875" style="16" customWidth="1"/>
    <col min="11" max="11" width="11.77734375" style="16" customWidth="1"/>
    <col min="12" max="12" width="4" customWidth="1"/>
    <col min="13" max="13" width="11" style="16" hidden="1" customWidth="1"/>
    <col min="14" max="14" width="3.33203125" style="108"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32"/>
  </cols>
  <sheetData>
    <row r="1" spans="1:122" ht="15" thickBot="1" x14ac:dyDescent="0.35">
      <c r="B1" s="293" t="s">
        <v>242</v>
      </c>
      <c r="C1" s="293"/>
      <c r="E1" s="233" t="s">
        <v>10</v>
      </c>
      <c r="F1" s="234">
        <v>2022</v>
      </c>
      <c r="G1" s="58" t="s">
        <v>58</v>
      </c>
      <c r="H1" s="235"/>
      <c r="I1" s="236"/>
      <c r="J1" s="237"/>
      <c r="M1" s="16" t="s">
        <v>20</v>
      </c>
      <c r="O1" s="16">
        <v>1</v>
      </c>
      <c r="P1" s="16" t="s">
        <v>555</v>
      </c>
    </row>
    <row r="2" spans="1:122" ht="44.25" customHeight="1" thickBot="1" x14ac:dyDescent="0.35">
      <c r="B2" s="526" t="s">
        <v>180</v>
      </c>
      <c r="C2" s="527"/>
      <c r="D2" s="238" t="s">
        <v>378</v>
      </c>
      <c r="E2" s="524" t="s">
        <v>182</v>
      </c>
      <c r="F2" s="524"/>
      <c r="G2" s="525"/>
      <c r="H2" s="380" t="s">
        <v>701</v>
      </c>
      <c r="M2" s="16" t="s">
        <v>21</v>
      </c>
      <c r="N2" s="108">
        <v>50</v>
      </c>
      <c r="O2" s="16">
        <v>2</v>
      </c>
      <c r="P2" s="16">
        <v>9004</v>
      </c>
    </row>
    <row r="3" spans="1:122" ht="15" thickBot="1" x14ac:dyDescent="0.35">
      <c r="B3" s="294" t="s">
        <v>0</v>
      </c>
      <c r="C3" s="295"/>
      <c r="D3" s="240" t="e">
        <f>VLOOKUP(D2,'Unit Names(H)'!A2:B138,2,FALSE)</f>
        <v>#N/A</v>
      </c>
      <c r="E3" s="340"/>
      <c r="F3" s="241"/>
      <c r="G3" s="242"/>
      <c r="H3" s="239"/>
      <c r="N3" s="108">
        <v>51</v>
      </c>
      <c r="O3" s="16">
        <v>3</v>
      </c>
    </row>
    <row r="4" spans="1:122" ht="15" thickBot="1" x14ac:dyDescent="0.35">
      <c r="B4" s="296" t="s">
        <v>342</v>
      </c>
      <c r="C4" s="297"/>
      <c r="D4" s="243"/>
      <c r="E4" s="243"/>
      <c r="F4" s="244"/>
      <c r="G4" s="245"/>
      <c r="H4" s="239"/>
      <c r="I4" s="1"/>
      <c r="M4" s="16" t="s">
        <v>203</v>
      </c>
      <c r="N4" s="108">
        <v>52</v>
      </c>
      <c r="O4" s="16">
        <v>4</v>
      </c>
    </row>
    <row r="5" spans="1:122" ht="37.5" customHeight="1" x14ac:dyDescent="0.3">
      <c r="A5" s="225" t="s">
        <v>240</v>
      </c>
      <c r="B5" s="158" t="s">
        <v>44</v>
      </c>
      <c r="C5" s="158" t="s">
        <v>59</v>
      </c>
      <c r="D5" s="246" t="s">
        <v>1</v>
      </c>
      <c r="E5" s="246">
        <v>2021</v>
      </c>
      <c r="F5" s="247">
        <v>2022</v>
      </c>
      <c r="G5" s="248" t="s">
        <v>366</v>
      </c>
      <c r="H5" s="249" t="s">
        <v>185</v>
      </c>
      <c r="I5" s="234" t="s">
        <v>4</v>
      </c>
      <c r="M5" s="16" t="s">
        <v>268</v>
      </c>
    </row>
    <row r="6" spans="1:122" ht="21.75" customHeight="1" x14ac:dyDescent="0.3">
      <c r="A6" s="55"/>
      <c r="B6" s="304" t="s">
        <v>61</v>
      </c>
      <c r="C6" s="305"/>
      <c r="D6" s="306"/>
      <c r="E6" s="307"/>
      <c r="F6" s="310"/>
      <c r="G6" s="311"/>
      <c r="H6" s="15"/>
      <c r="I6" s="40"/>
      <c r="M6" s="16" t="s">
        <v>254</v>
      </c>
    </row>
    <row r="7" spans="1:122" ht="59.25" customHeight="1" x14ac:dyDescent="0.3">
      <c r="A7" s="55">
        <v>502</v>
      </c>
      <c r="B7" s="3" t="s">
        <v>24</v>
      </c>
      <c r="C7" s="225" t="s">
        <v>63</v>
      </c>
      <c r="D7" s="231" t="s">
        <v>343</v>
      </c>
      <c r="E7" s="224" t="e">
        <f>INDEX('PY1 Data(H)'!$A$1:$CZ$258,MATCH('Unit Data from Audit Worksheet'!$A7,'PY1 Data(H)'!$A$1:$A$258,0),MATCH('Unit Data from Audit Worksheet'!$D$2,'PY1 Data(H)'!$A$1:$CZ$1,0))</f>
        <v>#N/A</v>
      </c>
      <c r="F7" s="103">
        <v>0</v>
      </c>
      <c r="G7" s="251">
        <f>IF(F7&lt;0,"Note: Number is normally positive.",)</f>
        <v>0</v>
      </c>
      <c r="H7" s="15"/>
      <c r="I7" s="40"/>
      <c r="J7" s="166"/>
      <c r="K7" s="379"/>
      <c r="M7" s="16" t="s">
        <v>269</v>
      </c>
    </row>
    <row r="8" spans="1:122" ht="59.25" customHeight="1" x14ac:dyDescent="0.3">
      <c r="A8" s="55">
        <v>503</v>
      </c>
      <c r="B8" s="3" t="s">
        <v>24</v>
      </c>
      <c r="C8" s="225" t="s">
        <v>63</v>
      </c>
      <c r="D8" s="54" t="s">
        <v>62</v>
      </c>
      <c r="E8" s="224" t="e">
        <f>INDEX('PY1 Data(H)'!$A$1:$CZ$258,MATCH('Unit Data from Audit Worksheet'!$A8,'PY1 Data(H)'!$A$1:$A$258,0),MATCH('Unit Data from Audit Worksheet'!$D$2,'PY1 Data(H)'!$A$1:$CZ$1,0))</f>
        <v>#N/A</v>
      </c>
      <c r="F8" s="521">
        <v>0</v>
      </c>
      <c r="G8" s="251">
        <f>IF(F8&lt;0,"Note: Number is normally positive.",)</f>
        <v>0</v>
      </c>
      <c r="H8" s="15"/>
      <c r="I8" s="40"/>
      <c r="J8" s="166"/>
      <c r="K8" s="379"/>
      <c r="M8" s="16" t="s">
        <v>270</v>
      </c>
    </row>
    <row r="9" spans="1:122" ht="25.5" customHeight="1" x14ac:dyDescent="0.3">
      <c r="A9" s="55"/>
      <c r="B9" s="314" t="s">
        <v>204</v>
      </c>
      <c r="C9" s="498"/>
      <c r="D9" s="306"/>
      <c r="E9" s="307"/>
      <c r="F9" s="308"/>
      <c r="G9" s="309"/>
      <c r="H9" s="15"/>
      <c r="I9" s="40"/>
      <c r="J9" s="102"/>
      <c r="K9" s="379"/>
    </row>
    <row r="10" spans="1:122" s="16" customFormat="1" ht="86.25" customHeight="1" x14ac:dyDescent="0.3">
      <c r="A10" s="55">
        <v>592</v>
      </c>
      <c r="B10" s="225" t="s">
        <v>27</v>
      </c>
      <c r="C10" s="225" t="s">
        <v>206</v>
      </c>
      <c r="D10" s="231" t="s">
        <v>344</v>
      </c>
      <c r="E10" s="224" t="e">
        <f>INDEX('PY1 Data(H)'!$A$1:$CZ$258,MATCH('Unit Data from Audit Worksheet'!$A10,'PY1 Data(H)'!$A$1:$A$258,0),MATCH('Unit Data from Audit Worksheet'!$D$2,'PY1 Data(H)'!$A$1:$CZ$1,0))</f>
        <v>#N/A</v>
      </c>
      <c r="F10" s="107">
        <v>0</v>
      </c>
      <c r="G10" s="251"/>
      <c r="H10" s="252"/>
      <c r="J10" s="522"/>
      <c r="K10" s="379"/>
      <c r="L10"/>
      <c r="N10" s="108"/>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71.25" customHeight="1" x14ac:dyDescent="0.3">
      <c r="A11" s="55">
        <v>591</v>
      </c>
      <c r="B11" s="225" t="s">
        <v>27</v>
      </c>
      <c r="C11" s="225" t="s">
        <v>206</v>
      </c>
      <c r="D11" s="54" t="s">
        <v>207</v>
      </c>
      <c r="E11" s="224" t="e">
        <f>INDEX('PY1 Data(H)'!$A$1:$CZ$258,MATCH('Unit Data from Audit Worksheet'!$A11,'PY1 Data(H)'!$A$1:$A$258,0),MATCH('Unit Data from Audit Worksheet'!$D$2,'PY1 Data(H)'!$A$1:$CZ$1,0))</f>
        <v>#N/A</v>
      </c>
      <c r="F11" s="107">
        <v>0</v>
      </c>
      <c r="G11" s="251">
        <f>IF(F11&lt;0,"Error: Enter as positive.",)</f>
        <v>0</v>
      </c>
      <c r="H11" s="252"/>
      <c r="J11" s="522"/>
      <c r="K11" s="379"/>
      <c r="L11"/>
      <c r="N11" s="108"/>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40.5" customHeight="1" x14ac:dyDescent="0.3">
      <c r="A12" s="55"/>
      <c r="B12" s="314" t="s">
        <v>64</v>
      </c>
      <c r="C12" s="498"/>
      <c r="D12" s="303"/>
      <c r="E12" s="303"/>
      <c r="F12" s="312"/>
      <c r="G12" s="313"/>
      <c r="H12" s="258"/>
      <c r="I12" s="40"/>
      <c r="J12" s="102"/>
      <c r="K12" s="379"/>
    </row>
    <row r="13" spans="1:122" ht="59.25" customHeight="1" x14ac:dyDescent="0.3">
      <c r="A13" s="55">
        <v>90</v>
      </c>
      <c r="B13" s="3" t="s">
        <v>29</v>
      </c>
      <c r="C13" s="3" t="s">
        <v>345</v>
      </c>
      <c r="D13" s="17" t="s">
        <v>346</v>
      </c>
      <c r="E13" s="224" t="e">
        <f>INDEX('PY1 Data(H)'!$A$1:$CZ$258,MATCH('Unit Data from Audit Worksheet'!$A13,'PY1 Data(H)'!$A$1:$A$258,0),MATCH('Unit Data from Audit Worksheet'!$D$2,'PY1 Data(H)'!$A$1:$CZ$1,0))</f>
        <v>#N/A</v>
      </c>
      <c r="F13" s="107">
        <v>0</v>
      </c>
      <c r="G13" s="251">
        <f>IF(F13&lt;0,"Note: Number is normally positive.",)</f>
        <v>0</v>
      </c>
      <c r="H13" s="261"/>
      <c r="I13" s="40"/>
      <c r="J13" s="522"/>
      <c r="K13" s="379"/>
    </row>
    <row r="14" spans="1:122" ht="75" customHeight="1" x14ac:dyDescent="0.3">
      <c r="A14" s="55">
        <v>91</v>
      </c>
      <c r="B14" s="3" t="s">
        <v>26</v>
      </c>
      <c r="C14" s="3" t="s">
        <v>345</v>
      </c>
      <c r="D14" s="17" t="s">
        <v>347</v>
      </c>
      <c r="E14" s="224" t="e">
        <f>INDEX('PY1 Data(H)'!$A$1:$CZ$258,MATCH('Unit Data from Audit Worksheet'!$A14,'PY1 Data(H)'!$A$1:$A$258,0),MATCH('Unit Data from Audit Worksheet'!$D$2,'PY1 Data(H)'!$A$1:$CZ$1,0))</f>
        <v>#N/A</v>
      </c>
      <c r="F14" s="107">
        <v>0</v>
      </c>
      <c r="G14" s="251">
        <f>IF(F14&lt;0,"Note: Number is normally positive.",)</f>
        <v>0</v>
      </c>
      <c r="H14" s="15"/>
      <c r="I14" s="40"/>
      <c r="J14" s="522"/>
      <c r="K14" s="379"/>
    </row>
    <row r="15" spans="1:122" ht="66.75" customHeight="1" x14ac:dyDescent="0.3">
      <c r="A15" s="55">
        <v>581</v>
      </c>
      <c r="B15" s="225" t="s">
        <v>196</v>
      </c>
      <c r="C15" s="225" t="s">
        <v>345</v>
      </c>
      <c r="D15" s="298" t="s">
        <v>348</v>
      </c>
      <c r="E15" s="224" t="e">
        <f>INDEX('PY1 Data(H)'!$A$1:$CZ$258,MATCH('Unit Data from Audit Worksheet'!$A15,'PY1 Data(H)'!$A$1:$A$258,0),MATCH('Unit Data from Audit Worksheet'!$D$2,'PY1 Data(H)'!$A$1:$CZ$1,0))</f>
        <v>#N/A</v>
      </c>
      <c r="F15" s="107">
        <v>0</v>
      </c>
      <c r="G15" s="251"/>
      <c r="H15" s="15"/>
      <c r="I15" s="40"/>
      <c r="J15" s="102"/>
      <c r="K15" s="379"/>
    </row>
    <row r="16" spans="1:122" ht="67.5" customHeight="1" x14ac:dyDescent="0.3">
      <c r="A16" s="55">
        <v>511</v>
      </c>
      <c r="B16" s="3" t="s">
        <v>26</v>
      </c>
      <c r="C16" s="3" t="s">
        <v>345</v>
      </c>
      <c r="D16" s="18" t="s">
        <v>65</v>
      </c>
      <c r="E16" s="224" t="e">
        <f>INDEX('PY1 Data(H)'!$A$1:$CZ$258,MATCH('Unit Data from Audit Worksheet'!$A16,'PY1 Data(H)'!$A$1:$A$258,0),MATCH('Unit Data from Audit Worksheet'!$D$2,'PY1 Data(H)'!$A$1:$CZ$1,0))</f>
        <v>#N/A</v>
      </c>
      <c r="F16" s="107">
        <v>0</v>
      </c>
      <c r="G16" s="251">
        <f>IF(F16&lt;0,"Note: Number is normally positive.",)</f>
        <v>0</v>
      </c>
      <c r="H16" s="15"/>
      <c r="I16" s="40"/>
      <c r="J16" s="522"/>
      <c r="K16" s="379"/>
    </row>
    <row r="17" spans="1:11" ht="72" customHeight="1" x14ac:dyDescent="0.3">
      <c r="A17" s="110">
        <v>657</v>
      </c>
      <c r="B17" s="299" t="s">
        <v>26</v>
      </c>
      <c r="C17" s="299" t="s">
        <v>345</v>
      </c>
      <c r="D17" s="128" t="s">
        <v>349</v>
      </c>
      <c r="E17" s="224" t="e">
        <f>INDEX('PY1 Data(H)'!$A$1:$CZ$258,MATCH('Unit Data from Audit Worksheet'!$A17,'PY1 Data(H)'!$A$1:$A$258,0),MATCH('Unit Data from Audit Worksheet'!$D$2,'PY1 Data(H)'!$A$1:$CZ$1,0))</f>
        <v>#N/A</v>
      </c>
      <c r="F17" s="107">
        <v>0</v>
      </c>
      <c r="G17" s="262">
        <f>IF((F13+F14+F16)&gt;F17,"Error: Please review components of current assets above.  Account numbers (90+91+511)&gt;657",)</f>
        <v>0</v>
      </c>
      <c r="H17" s="15"/>
      <c r="I17" s="40"/>
      <c r="J17" s="522"/>
      <c r="K17" s="379"/>
    </row>
    <row r="18" spans="1:11" ht="70.5" customHeight="1" x14ac:dyDescent="0.3">
      <c r="A18" s="110">
        <v>658</v>
      </c>
      <c r="B18" s="299" t="s">
        <v>26</v>
      </c>
      <c r="C18" s="299" t="s">
        <v>345</v>
      </c>
      <c r="D18" s="112" t="s">
        <v>278</v>
      </c>
      <c r="E18" s="224" t="e">
        <f>INDEX('PY1 Data(H)'!$A$1:$CZ$258,MATCH('Unit Data from Audit Worksheet'!$A18,'PY1 Data(H)'!$A$1:$A$258,0),MATCH('Unit Data from Audit Worksheet'!$D$2,'PY1 Data(H)'!$A$1:$CZ$1,0))</f>
        <v>#N/A</v>
      </c>
      <c r="F18" s="107">
        <v>0</v>
      </c>
      <c r="G18" s="251"/>
      <c r="H18" s="15"/>
      <c r="I18" s="40"/>
      <c r="J18" s="102"/>
      <c r="K18" s="379"/>
    </row>
    <row r="19" spans="1:11" ht="50.25" customHeight="1" x14ac:dyDescent="0.3">
      <c r="A19" s="55">
        <v>382</v>
      </c>
      <c r="B19" s="3" t="s">
        <v>28</v>
      </c>
      <c r="C19" s="3" t="s">
        <v>345</v>
      </c>
      <c r="D19" s="53" t="s">
        <v>60</v>
      </c>
      <c r="E19" s="224" t="e">
        <f>INDEX('PY1 Data(H)'!$A$1:$CZ$258,MATCH('Unit Data from Audit Worksheet'!$A19,'PY1 Data(H)'!$A$1:$A$258,0),MATCH('Unit Data from Audit Worksheet'!$D$2,'PY1 Data(H)'!$A$1:$CZ$1,0))</f>
        <v>#N/A</v>
      </c>
      <c r="F19" s="107">
        <v>0</v>
      </c>
      <c r="G19" s="262">
        <f>IF(F17&gt;F19,"Error: Please review components of current assets above. Account numbers 657&gt;382",)</f>
        <v>0</v>
      </c>
      <c r="H19" s="15"/>
      <c r="I19" s="40"/>
      <c r="J19" s="522"/>
      <c r="K19" s="379"/>
    </row>
    <row r="20" spans="1:11" ht="57.75" customHeight="1" x14ac:dyDescent="0.3">
      <c r="A20" s="55">
        <v>360</v>
      </c>
      <c r="B20" s="3" t="s">
        <v>25</v>
      </c>
      <c r="C20" s="3" t="s">
        <v>345</v>
      </c>
      <c r="D20" s="54" t="s">
        <v>66</v>
      </c>
      <c r="E20" s="224" t="e">
        <f>INDEX('PY1 Data(H)'!$A$1:$CZ$258,MATCH('Unit Data from Audit Worksheet'!$A20,'PY1 Data(H)'!$A$1:$A$258,0),MATCH('Unit Data from Audit Worksheet'!$D$2,'PY1 Data(H)'!$A$1:$CZ$1,0))</f>
        <v>#N/A</v>
      </c>
      <c r="F20" s="107">
        <v>0</v>
      </c>
      <c r="G20" s="251"/>
      <c r="H20" s="15"/>
      <c r="I20" s="40"/>
      <c r="J20" s="522"/>
      <c r="K20" s="379"/>
    </row>
    <row r="21" spans="1:11" ht="62.25" customHeight="1" x14ac:dyDescent="0.3">
      <c r="A21" s="55">
        <v>580</v>
      </c>
      <c r="B21" s="225" t="s">
        <v>196</v>
      </c>
      <c r="C21" s="225" t="s">
        <v>345</v>
      </c>
      <c r="D21" s="298" t="s">
        <v>350</v>
      </c>
      <c r="E21" s="224" t="e">
        <f>INDEX('PY1 Data(H)'!$A$1:$CZ$258,MATCH('Unit Data from Audit Worksheet'!$A21,'PY1 Data(H)'!$A$1:$A$258,0),MATCH('Unit Data from Audit Worksheet'!$D$2,'PY1 Data(H)'!$A$1:$CZ$1,0))</f>
        <v>#N/A</v>
      </c>
      <c r="F21" s="107">
        <v>0</v>
      </c>
      <c r="G21" s="251"/>
      <c r="H21" s="15"/>
      <c r="I21" s="40"/>
      <c r="J21" s="102"/>
      <c r="K21" s="379"/>
    </row>
    <row r="22" spans="1:11" ht="114" customHeight="1" x14ac:dyDescent="0.3">
      <c r="A22" s="111">
        <v>639</v>
      </c>
      <c r="B22" s="299" t="s">
        <v>277</v>
      </c>
      <c r="C22" s="299" t="s">
        <v>345</v>
      </c>
      <c r="D22" s="128" t="s">
        <v>367</v>
      </c>
      <c r="E22" s="224" t="e">
        <f>INDEX('PY1 Data(H)'!$A$1:$CZ$258,MATCH('Unit Data from Audit Worksheet'!$A22,'PY1 Data(H)'!$A$1:$A$258,0),MATCH('Unit Data from Audit Worksheet'!$D$2,'PY1 Data(H)'!$A$1:$CZ$1,0))</f>
        <v>#N/A</v>
      </c>
      <c r="F22" s="107">
        <v>0</v>
      </c>
      <c r="G22" s="259"/>
      <c r="H22" s="263"/>
      <c r="I22" s="255"/>
      <c r="J22" s="522"/>
      <c r="K22" s="379"/>
    </row>
    <row r="23" spans="1:11" ht="124.5" customHeight="1" x14ac:dyDescent="0.3">
      <c r="A23" s="110">
        <v>640</v>
      </c>
      <c r="B23" s="499" t="s">
        <v>228</v>
      </c>
      <c r="C23" s="299" t="s">
        <v>345</v>
      </c>
      <c r="D23" s="128" t="s">
        <v>368</v>
      </c>
      <c r="E23" s="224" t="e">
        <f>INDEX('PY1 Data(H)'!$A$1:$CZ$258,MATCH('Unit Data from Audit Worksheet'!$A23,'PY1 Data(H)'!$A$1:$A$258,0),MATCH('Unit Data from Audit Worksheet'!$D$2,'PY1 Data(H)'!$A$1:$CZ$1,0))</f>
        <v>#N/A</v>
      </c>
      <c r="F23" s="107">
        <v>0</v>
      </c>
      <c r="G23" s="262">
        <f>IF(F23&gt;F22,"Error: Please review components of current liabilities above. Account numbers 640&gt;639",)</f>
        <v>0</v>
      </c>
      <c r="H23" s="255"/>
      <c r="I23" s="263"/>
      <c r="J23" s="102"/>
      <c r="K23" s="379"/>
    </row>
    <row r="24" spans="1:11" ht="133.5" customHeight="1" x14ac:dyDescent="0.3">
      <c r="A24" s="110">
        <v>641</v>
      </c>
      <c r="B24" s="499" t="s">
        <v>228</v>
      </c>
      <c r="C24" s="299" t="s">
        <v>345</v>
      </c>
      <c r="D24" s="128" t="s">
        <v>369</v>
      </c>
      <c r="E24" s="224" t="e">
        <f>INDEX('PY1 Data(H)'!$A$1:$CZ$258,MATCH('Unit Data from Audit Worksheet'!$A24,'PY1 Data(H)'!$A$1:$A$258,0),MATCH('Unit Data from Audit Worksheet'!$D$2,'PY1 Data(H)'!$A$1:$CZ$1,0))</f>
        <v>#N/A</v>
      </c>
      <c r="F24" s="107">
        <v>0</v>
      </c>
      <c r="G24" s="262">
        <f>IF(F24&gt;F22,"Error: Please review components of current liabilities above. Account numbers 641&gt;639",)</f>
        <v>0</v>
      </c>
      <c r="H24" s="255"/>
      <c r="I24" s="255"/>
      <c r="J24" s="522"/>
      <c r="K24" s="379"/>
    </row>
    <row r="25" spans="1:11" ht="118.5" customHeight="1" x14ac:dyDescent="0.3">
      <c r="A25" s="110">
        <v>642</v>
      </c>
      <c r="B25" s="499" t="s">
        <v>228</v>
      </c>
      <c r="C25" s="299" t="s">
        <v>345</v>
      </c>
      <c r="D25" s="128" t="s">
        <v>370</v>
      </c>
      <c r="E25" s="224" t="e">
        <f>INDEX('PY1 Data(H)'!$A$1:$CZ$258,MATCH('Unit Data from Audit Worksheet'!$A25,'PY1 Data(H)'!$A$1:$A$258,0),MATCH('Unit Data from Audit Worksheet'!$D$2,'PY1 Data(H)'!$A$1:$CZ$1,0))</f>
        <v>#N/A</v>
      </c>
      <c r="F25" s="107">
        <v>0</v>
      </c>
      <c r="G25" s="262">
        <f>IF(F25&gt;F22,"Error: Please review components of current liabilities above. Account numbers  642&gt;639",)</f>
        <v>0</v>
      </c>
      <c r="H25" s="255"/>
      <c r="I25" s="255"/>
      <c r="J25" s="102"/>
      <c r="K25" s="379"/>
    </row>
    <row r="26" spans="1:11" ht="81.75" customHeight="1" x14ac:dyDescent="0.3">
      <c r="A26" s="110">
        <v>643</v>
      </c>
      <c r="B26" s="499" t="s">
        <v>228</v>
      </c>
      <c r="C26" s="299" t="s">
        <v>345</v>
      </c>
      <c r="D26" s="128" t="s">
        <v>371</v>
      </c>
      <c r="E26" s="224" t="e">
        <f>INDEX('PY1 Data(H)'!$A$1:$CZ$258,MATCH('Unit Data from Audit Worksheet'!$A26,'PY1 Data(H)'!$A$1:$A$258,0),MATCH('Unit Data from Audit Worksheet'!$D$2,'PY1 Data(H)'!$A$1:$CZ$1,0))</f>
        <v>#N/A</v>
      </c>
      <c r="F26" s="107">
        <v>0</v>
      </c>
      <c r="G26" s="262">
        <f>IF(F26&gt;F22,"Error: Please review components of current liabilities above. Account numbers 643&gt;639",)</f>
        <v>0</v>
      </c>
      <c r="H26" s="255"/>
      <c r="I26" s="255"/>
      <c r="J26" s="102"/>
      <c r="K26" s="379"/>
    </row>
    <row r="27" spans="1:11" ht="108" customHeight="1" x14ac:dyDescent="0.3">
      <c r="A27" s="110">
        <v>644</v>
      </c>
      <c r="B27" s="499" t="s">
        <v>228</v>
      </c>
      <c r="C27" s="299" t="s">
        <v>345</v>
      </c>
      <c r="D27" s="128" t="s">
        <v>372</v>
      </c>
      <c r="E27" s="224" t="e">
        <f>INDEX('PY1 Data(H)'!$A$1:$CZ$258,MATCH('Unit Data from Audit Worksheet'!$A27,'PY1 Data(H)'!$A$1:$A$258,0),MATCH('Unit Data from Audit Worksheet'!$D$2,'PY1 Data(H)'!$A$1:$CZ$1,0))</f>
        <v>#N/A</v>
      </c>
      <c r="F27" s="107">
        <v>0</v>
      </c>
      <c r="G27" s="262">
        <f>IF(F27&gt;F22,"Error: Please review components of current liabilities above. Account number 644&gt;639",)</f>
        <v>0</v>
      </c>
      <c r="H27" s="255"/>
      <c r="I27" s="255"/>
      <c r="J27" s="102"/>
      <c r="K27" s="379"/>
    </row>
    <row r="28" spans="1:11" ht="99.75" customHeight="1" x14ac:dyDescent="0.3">
      <c r="A28" s="55">
        <v>384</v>
      </c>
      <c r="B28" s="3" t="s">
        <v>29</v>
      </c>
      <c r="C28" s="3" t="s">
        <v>345</v>
      </c>
      <c r="D28" s="21" t="s">
        <v>373</v>
      </c>
      <c r="E28" s="224" t="e">
        <f>INDEX('PY1 Data(H)'!$A$1:$CZ$258,MATCH('Unit Data from Audit Worksheet'!$A28,'PY1 Data(H)'!$A$1:$A$258,0),MATCH('Unit Data from Audit Worksheet'!$D$2,'PY1 Data(H)'!$A$1:$CZ$1,0))</f>
        <v>#N/A</v>
      </c>
      <c r="F28" s="256">
        <v>0</v>
      </c>
      <c r="G28" s="260">
        <f>IF(F28&gt;F22,"Error: Please review components of current liabilities above. Account number 384&gt;639",)</f>
        <v>0</v>
      </c>
      <c r="I28" s="40"/>
      <c r="J28" s="102"/>
      <c r="K28" s="379"/>
    </row>
    <row r="29" spans="1:11" ht="104.25" customHeight="1" x14ac:dyDescent="0.3">
      <c r="A29" s="55">
        <v>361</v>
      </c>
      <c r="B29" s="3" t="s">
        <v>25</v>
      </c>
      <c r="C29" s="3" t="s">
        <v>345</v>
      </c>
      <c r="D29" s="231" t="s">
        <v>351</v>
      </c>
      <c r="E29" s="224" t="e">
        <f>INDEX('PY1 Data(H)'!$A$1:$CZ$258,MATCH('Unit Data from Audit Worksheet'!$A29,'PY1 Data(H)'!$A$1:$A$258,0),MATCH('Unit Data from Audit Worksheet'!$D$2,'PY1 Data(H)'!$A$1:$CZ$1,0))</f>
        <v>#N/A</v>
      </c>
      <c r="F29" s="107">
        <v>0</v>
      </c>
      <c r="G29" s="257"/>
      <c r="H29" s="15"/>
      <c r="I29" s="40"/>
      <c r="J29" s="522"/>
      <c r="K29" s="379"/>
    </row>
    <row r="30" spans="1:11" ht="54" customHeight="1" x14ac:dyDescent="0.3">
      <c r="A30" s="55">
        <v>362</v>
      </c>
      <c r="B30" s="3" t="s">
        <v>25</v>
      </c>
      <c r="C30" s="3" t="s">
        <v>345</v>
      </c>
      <c r="D30" s="54" t="s">
        <v>67</v>
      </c>
      <c r="E30" s="224" t="e">
        <f>INDEX('PY1 Data(H)'!$A$1:$CZ$258,MATCH('Unit Data from Audit Worksheet'!$A30,'PY1 Data(H)'!$A$1:$A$258,0),MATCH('Unit Data from Audit Worksheet'!$D$2,'PY1 Data(H)'!$A$1:$CZ$1,0))</f>
        <v>#N/A</v>
      </c>
      <c r="F30" s="107">
        <v>0</v>
      </c>
      <c r="G30" s="251">
        <f>IF(H30=0,,"Error: Total assets less total liabilities do not equal total net position. Account numbers 382-360-362=0  The amount of the formula is in the cell to the right")</f>
        <v>0</v>
      </c>
      <c r="H30" s="254">
        <f>F19-F20-F30</f>
        <v>0</v>
      </c>
      <c r="I30" s="40"/>
      <c r="J30" s="522"/>
      <c r="K30" s="379"/>
    </row>
    <row r="31" spans="1:11" ht="26.25" customHeight="1" x14ac:dyDescent="0.3">
      <c r="A31" s="55"/>
      <c r="B31" s="497" t="s">
        <v>2</v>
      </c>
      <c r="C31" s="498"/>
      <c r="D31" s="303"/>
      <c r="E31" s="303"/>
      <c r="F31" s="312"/>
      <c r="G31" s="313"/>
      <c r="H31" s="15"/>
      <c r="I31" s="40"/>
      <c r="J31" s="102"/>
      <c r="K31" s="379"/>
    </row>
    <row r="32" spans="1:11" ht="112.5" customHeight="1" x14ac:dyDescent="0.3">
      <c r="A32" s="55">
        <v>97</v>
      </c>
      <c r="B32" s="3" t="s">
        <v>32</v>
      </c>
      <c r="C32" s="3" t="s">
        <v>352</v>
      </c>
      <c r="D32" s="21" t="s">
        <v>72</v>
      </c>
      <c r="E32" s="224" t="e">
        <f>INDEX('PY1 Data(H)'!$A$1:$CZ$258,MATCH('Unit Data from Audit Worksheet'!$A32,'PY1 Data(H)'!$A$1:$A$258,0),MATCH('Unit Data from Audit Worksheet'!$D$2,'PY1 Data(H)'!$A$1:$CZ$1,0))</f>
        <v>#N/A</v>
      </c>
      <c r="F32" s="107">
        <v>0</v>
      </c>
      <c r="G32" s="257"/>
      <c r="H32" s="15"/>
      <c r="I32" s="40"/>
      <c r="J32" s="102"/>
      <c r="K32" s="379"/>
    </row>
    <row r="33" spans="1:122" ht="87.75" customHeight="1" x14ac:dyDescent="0.3">
      <c r="A33" s="55">
        <v>93</v>
      </c>
      <c r="B33" s="3" t="s">
        <v>31</v>
      </c>
      <c r="C33" s="3" t="s">
        <v>352</v>
      </c>
      <c r="D33" s="21" t="s">
        <v>68</v>
      </c>
      <c r="E33" s="224" t="e">
        <f>INDEX('PY1 Data(H)'!$A$1:$CZ$258,MATCH('Unit Data from Audit Worksheet'!$A33,'PY1 Data(H)'!$A$1:$A$258,0),MATCH('Unit Data from Audit Worksheet'!$D$2,'PY1 Data(H)'!$A$1:$CZ$1,0))</f>
        <v>#N/A</v>
      </c>
      <c r="F33" s="107">
        <v>0</v>
      </c>
      <c r="G33" s="251">
        <f>IF(F32&gt;F33,"Error: Charges for services exceed total operating revenues. Account number 97&gt;93",)</f>
        <v>0</v>
      </c>
      <c r="H33" s="15"/>
      <c r="I33" s="40"/>
      <c r="J33" s="522"/>
      <c r="K33" s="379"/>
    </row>
    <row r="34" spans="1:122" ht="96" customHeight="1" x14ac:dyDescent="0.3">
      <c r="A34" s="55">
        <v>99</v>
      </c>
      <c r="B34" s="3" t="s">
        <v>26</v>
      </c>
      <c r="C34" s="3" t="s">
        <v>352</v>
      </c>
      <c r="D34" s="21" t="s">
        <v>73</v>
      </c>
      <c r="E34" s="224" t="e">
        <f>INDEX('PY1 Data(H)'!$A$1:$CZ$258,MATCH('Unit Data from Audit Worksheet'!$A34,'PY1 Data(H)'!$A$1:$A$258,0),MATCH('Unit Data from Audit Worksheet'!$D$2,'PY1 Data(H)'!$A$1:$CZ$1,0))</f>
        <v>#N/A</v>
      </c>
      <c r="F34" s="107">
        <v>0</v>
      </c>
      <c r="G34" s="251">
        <f t="shared" ref="G34:G43" si="0">IF(F34&lt;0,"Error: Enter as positive.",)</f>
        <v>0</v>
      </c>
      <c r="H34" s="15"/>
      <c r="I34" s="40"/>
      <c r="J34" s="522"/>
      <c r="K34" s="379"/>
    </row>
    <row r="35" spans="1:122" ht="79.5" customHeight="1" x14ac:dyDescent="0.3">
      <c r="A35" s="55">
        <v>52</v>
      </c>
      <c r="B35" s="3" t="s">
        <v>26</v>
      </c>
      <c r="C35" s="3" t="s">
        <v>352</v>
      </c>
      <c r="D35" s="21" t="s">
        <v>69</v>
      </c>
      <c r="E35" s="224" t="e">
        <f>INDEX('PY1 Data(H)'!$A$1:$CZ$258,MATCH('Unit Data from Audit Worksheet'!$A35,'PY1 Data(H)'!$A$1:$A$258,0),MATCH('Unit Data from Audit Worksheet'!$D$2,'PY1 Data(H)'!$A$1:$CZ$1,0))</f>
        <v>#N/A</v>
      </c>
      <c r="F35" s="107">
        <v>0</v>
      </c>
      <c r="G35" s="251">
        <f t="shared" si="0"/>
        <v>0</v>
      </c>
      <c r="H35" s="15"/>
      <c r="I35" s="40"/>
      <c r="J35" s="522"/>
      <c r="K35" s="379"/>
    </row>
    <row r="36" spans="1:122" ht="95.25" customHeight="1" x14ac:dyDescent="0.3">
      <c r="A36" s="55">
        <v>94</v>
      </c>
      <c r="B36" s="3" t="s">
        <v>31</v>
      </c>
      <c r="C36" s="3" t="s">
        <v>352</v>
      </c>
      <c r="D36" s="21" t="s">
        <v>70</v>
      </c>
      <c r="E36" s="224" t="e">
        <f>INDEX('PY1 Data(H)'!$A$1:$CZ$258,MATCH('Unit Data from Audit Worksheet'!$A36,'PY1 Data(H)'!$A$1:$A$258,0),MATCH('Unit Data from Audit Worksheet'!$D$2,'PY1 Data(H)'!$A$1:$CZ$1,0))</f>
        <v>#N/A</v>
      </c>
      <c r="F36" s="107">
        <v>0</v>
      </c>
      <c r="G36" s="251">
        <f t="shared" si="0"/>
        <v>0</v>
      </c>
      <c r="H36" s="15"/>
      <c r="I36" s="40"/>
      <c r="J36" s="522"/>
      <c r="K36" s="379"/>
    </row>
    <row r="37" spans="1:122" ht="100.5" customHeight="1" x14ac:dyDescent="0.3">
      <c r="A37" s="55">
        <v>98</v>
      </c>
      <c r="B37" s="3" t="s">
        <v>31</v>
      </c>
      <c r="C37" s="3" t="s">
        <v>352</v>
      </c>
      <c r="D37" s="21" t="s">
        <v>71</v>
      </c>
      <c r="E37" s="224" t="e">
        <f>INDEX('PY1 Data(H)'!$A$1:$CZ$258,MATCH('Unit Data from Audit Worksheet'!$A37,'PY1 Data(H)'!$A$1:$A$258,0),MATCH('Unit Data from Audit Worksheet'!$D$2,'PY1 Data(H)'!$A$1:$CZ$1,0))</f>
        <v>#N/A</v>
      </c>
      <c r="F37" s="107">
        <v>0</v>
      </c>
      <c r="G37" s="251">
        <f t="shared" si="0"/>
        <v>0</v>
      </c>
      <c r="H37" s="15"/>
      <c r="I37" s="40"/>
      <c r="J37" s="522"/>
      <c r="K37" s="379"/>
    </row>
    <row r="38" spans="1:122" ht="95.25" customHeight="1" x14ac:dyDescent="0.3">
      <c r="A38" s="55">
        <v>363</v>
      </c>
      <c r="B38" s="3" t="s">
        <v>25</v>
      </c>
      <c r="C38" s="3" t="s">
        <v>352</v>
      </c>
      <c r="D38" s="17" t="s">
        <v>353</v>
      </c>
      <c r="E38" s="224" t="e">
        <f>INDEX('PY1 Data(H)'!$A$1:$CZ$258,MATCH('Unit Data from Audit Worksheet'!$A38,'PY1 Data(H)'!$A$1:$A$258,0),MATCH('Unit Data from Audit Worksheet'!$D$2,'PY1 Data(H)'!$A$1:$CZ$1,0))</f>
        <v>#N/A</v>
      </c>
      <c r="F38" s="107">
        <v>0</v>
      </c>
      <c r="G38" s="251">
        <f t="shared" si="0"/>
        <v>0</v>
      </c>
      <c r="H38" s="15"/>
      <c r="I38" s="40"/>
      <c r="J38" s="102"/>
      <c r="K38" s="379"/>
    </row>
    <row r="39" spans="1:122" ht="83.25" customHeight="1" x14ac:dyDescent="0.3">
      <c r="A39" s="55">
        <v>364</v>
      </c>
      <c r="B39" s="3" t="s">
        <v>25</v>
      </c>
      <c r="C39" s="3" t="s">
        <v>352</v>
      </c>
      <c r="D39" s="17" t="s">
        <v>354</v>
      </c>
      <c r="E39" s="224" t="e">
        <f>INDEX('PY1 Data(H)'!$A$1:$CZ$258,MATCH('Unit Data from Audit Worksheet'!$A39,'PY1 Data(H)'!$A$1:$A$258,0),MATCH('Unit Data from Audit Worksheet'!$D$2,'PY1 Data(H)'!$A$1:$CZ$1,0))</f>
        <v>#N/A</v>
      </c>
      <c r="F39" s="107">
        <v>0</v>
      </c>
      <c r="G39" s="251">
        <f t="shared" si="0"/>
        <v>0</v>
      </c>
      <c r="H39" s="15"/>
      <c r="I39" s="40"/>
      <c r="J39" s="522"/>
      <c r="K39" s="379"/>
    </row>
    <row r="40" spans="1:122" ht="93" customHeight="1" x14ac:dyDescent="0.3">
      <c r="A40" s="55">
        <v>192</v>
      </c>
      <c r="B40" s="3" t="s">
        <v>26</v>
      </c>
      <c r="C40" s="3" t="s">
        <v>352</v>
      </c>
      <c r="D40" s="17" t="s">
        <v>355</v>
      </c>
      <c r="E40" s="224" t="e">
        <f>INDEX('PY1 Data(H)'!$A$1:$CZ$258,MATCH('Unit Data from Audit Worksheet'!$A40,'PY1 Data(H)'!$A$1:$A$258,0),MATCH('Unit Data from Audit Worksheet'!$D$2,'PY1 Data(H)'!$A$1:$CZ$1,0))</f>
        <v>#N/A</v>
      </c>
      <c r="F40" s="107">
        <v>0</v>
      </c>
      <c r="G40" s="251">
        <f t="shared" si="0"/>
        <v>0</v>
      </c>
      <c r="H40" s="15"/>
      <c r="I40" s="40"/>
      <c r="J40" s="102"/>
      <c r="K40" s="379"/>
    </row>
    <row r="41" spans="1:122" ht="93" customHeight="1" x14ac:dyDescent="0.3">
      <c r="A41" s="445">
        <v>1054</v>
      </c>
      <c r="B41" s="500" t="s">
        <v>304</v>
      </c>
      <c r="C41" s="500" t="s">
        <v>616</v>
      </c>
      <c r="D41" s="460" t="s">
        <v>635</v>
      </c>
      <c r="E41" s="447" t="s">
        <v>615</v>
      </c>
      <c r="F41" s="107">
        <v>0</v>
      </c>
      <c r="G41" s="251">
        <f t="shared" si="0"/>
        <v>0</v>
      </c>
      <c r="H41" s="15"/>
      <c r="I41" s="40"/>
      <c r="J41" s="102"/>
      <c r="K41" s="379"/>
      <c r="L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02"/>
      <c r="CF41" s="102"/>
      <c r="CG41" s="102"/>
      <c r="CH41" s="102"/>
      <c r="CI41" s="102"/>
      <c r="CJ41" s="102"/>
      <c r="CK41" s="102"/>
      <c r="CL41" s="102"/>
      <c r="CM41" s="102"/>
      <c r="CN41" s="102"/>
      <c r="CO41" s="102"/>
      <c r="CP41" s="102"/>
      <c r="CQ41" s="102"/>
      <c r="CR41" s="102"/>
      <c r="CS41" s="102"/>
      <c r="CT41" s="102"/>
      <c r="CU41" s="102"/>
      <c r="CV41" s="102"/>
      <c r="CW41" s="102"/>
      <c r="CX41" s="102"/>
      <c r="CY41" s="102"/>
      <c r="CZ41" s="102"/>
      <c r="DA41" s="102"/>
      <c r="DB41" s="102"/>
      <c r="DC41" s="102"/>
      <c r="DD41" s="102"/>
      <c r="DE41" s="102"/>
      <c r="DF41" s="102"/>
      <c r="DG41" s="102"/>
      <c r="DH41" s="102"/>
      <c r="DI41" s="102"/>
      <c r="DJ41" s="102"/>
      <c r="DK41" s="102"/>
      <c r="DL41" s="102"/>
      <c r="DM41" s="102"/>
      <c r="DN41" s="102"/>
      <c r="DO41" s="102"/>
      <c r="DP41" s="102"/>
      <c r="DQ41" s="102"/>
      <c r="DR41" s="102"/>
    </row>
    <row r="42" spans="1:122" ht="108" customHeight="1" x14ac:dyDescent="0.3">
      <c r="A42" s="55">
        <v>365</v>
      </c>
      <c r="B42" s="3" t="s">
        <v>31</v>
      </c>
      <c r="C42" s="3" t="s">
        <v>352</v>
      </c>
      <c r="D42" s="17" t="s">
        <v>356</v>
      </c>
      <c r="E42" s="224" t="e">
        <f>INDEX('PY1 Data(H)'!$A$1:$CZ$258,MATCH('Unit Data from Audit Worksheet'!$A42,'PY1 Data(H)'!$A$1:$A$258,0),MATCH('Unit Data from Audit Worksheet'!$D$2,'PY1 Data(H)'!$A$1:$CZ$1,0))</f>
        <v>#N/A</v>
      </c>
      <c r="F42" s="106">
        <v>0</v>
      </c>
      <c r="G42" s="251">
        <f t="shared" si="0"/>
        <v>0</v>
      </c>
      <c r="H42" s="15"/>
      <c r="I42" s="40"/>
      <c r="J42" s="102"/>
      <c r="K42" s="379"/>
    </row>
    <row r="43" spans="1:122" ht="84.75" customHeight="1" x14ac:dyDescent="0.3">
      <c r="A43" s="55">
        <v>366</v>
      </c>
      <c r="B43" s="3" t="s">
        <v>31</v>
      </c>
      <c r="C43" s="3" t="s">
        <v>352</v>
      </c>
      <c r="D43" s="17" t="s">
        <v>357</v>
      </c>
      <c r="E43" s="224" t="e">
        <f>INDEX('PY1 Data(H)'!$A$1:$CZ$258,MATCH('Unit Data from Audit Worksheet'!$A43,'PY1 Data(H)'!$A$1:$A$258,0),MATCH('Unit Data from Audit Worksheet'!$D$2,'PY1 Data(H)'!$A$1:$CZ$1,0))</f>
        <v>#N/A</v>
      </c>
      <c r="F43" s="106">
        <v>0</v>
      </c>
      <c r="G43" s="251">
        <f t="shared" si="0"/>
        <v>0</v>
      </c>
      <c r="H43" s="15"/>
      <c r="I43" s="40"/>
      <c r="J43" s="102"/>
      <c r="K43" s="379"/>
    </row>
    <row r="44" spans="1:122" s="16" customFormat="1" ht="105.6" customHeight="1" x14ac:dyDescent="0.3">
      <c r="A44" s="55">
        <v>53</v>
      </c>
      <c r="B44" s="225" t="s">
        <v>31</v>
      </c>
      <c r="C44" s="225" t="s">
        <v>352</v>
      </c>
      <c r="D44" s="231" t="s">
        <v>358</v>
      </c>
      <c r="E44" s="224" t="e">
        <f>INDEX('PY1 Data(H)'!$A$1:$CZ$258,MATCH('Unit Data from Audit Worksheet'!$A44,'PY1 Data(H)'!$A$1:$A$258,0),MATCH('Unit Data from Audit Worksheet'!$D$2,'PY1 Data(H)'!$A$1:$CZ$1,0))</f>
        <v>#N/A</v>
      </c>
      <c r="F44" s="106">
        <v>0</v>
      </c>
      <c r="G44" s="251">
        <f>IF(H44=0,,"Error: Total revenues less total expenses do not equal total change in net position. Account number 93-94+363-364+192+365-366-53=0  The amount of the formula is in the cell to the right")</f>
        <v>0</v>
      </c>
      <c r="H44" s="254">
        <f>+F33-F36+F38-F39+F40+F42-F43-F44</f>
        <v>0</v>
      </c>
      <c r="I44" s="40"/>
      <c r="J44" s="522"/>
      <c r="K44" s="379"/>
      <c r="L44"/>
      <c r="N44" s="108"/>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6" customFormat="1" ht="135" customHeight="1" x14ac:dyDescent="0.3">
      <c r="A45" s="55">
        <v>378</v>
      </c>
      <c r="B45" s="157" t="s">
        <v>25</v>
      </c>
      <c r="C45" s="225" t="s">
        <v>352</v>
      </c>
      <c r="D45" s="231" t="s">
        <v>359</v>
      </c>
      <c r="E45" s="224" t="e">
        <f>INDEX('PY1 Data(H)'!$A$1:$CZ$258,MATCH('Unit Data from Audit Worksheet'!$A45,'PY1 Data(H)'!$A$1:$A$258,0),MATCH('Unit Data from Audit Worksheet'!$D$2,'PY1 Data(H)'!$A$1:$CZ$1,0))</f>
        <v>#N/A</v>
      </c>
      <c r="F45" s="106">
        <v>0</v>
      </c>
      <c r="G45" s="251" t="e">
        <f>IF(F30-F44-F45=E30,,"Error: Beginning Balance does not agree with our records.  Acct #s (362-53-378)=prior year 362  The amount of the formula is in the cell to the right")</f>
        <v>#N/A</v>
      </c>
      <c r="H45" s="254" t="e">
        <f>+F30-F44-F45-E30</f>
        <v>#N/A</v>
      </c>
      <c r="I45" s="488" t="s">
        <v>685</v>
      </c>
      <c r="J45" s="102"/>
      <c r="K45" s="379"/>
      <c r="L45"/>
      <c r="N45" s="108"/>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6" customFormat="1" ht="27" customHeight="1" x14ac:dyDescent="0.3">
      <c r="A46" s="55"/>
      <c r="B46" s="314" t="s">
        <v>700</v>
      </c>
      <c r="C46" s="498"/>
      <c r="D46" s="315"/>
      <c r="E46" s="303"/>
      <c r="F46" s="318"/>
      <c r="G46" s="319"/>
      <c r="H46" s="254"/>
      <c r="I46" s="523"/>
      <c r="J46" s="102"/>
      <c r="K46" s="379"/>
      <c r="L46" s="102"/>
      <c r="N46" s="108"/>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102"/>
      <c r="BX46" s="102"/>
      <c r="BY46" s="102"/>
      <c r="BZ46" s="102"/>
      <c r="CA46" s="102"/>
      <c r="CB46" s="102"/>
      <c r="CC46" s="102"/>
      <c r="CD46" s="102"/>
      <c r="CE46" s="102"/>
      <c r="CF46" s="102"/>
      <c r="CG46" s="102"/>
      <c r="CH46" s="102"/>
      <c r="CI46" s="102"/>
      <c r="CJ46" s="102"/>
      <c r="CK46" s="102"/>
      <c r="CL46" s="102"/>
      <c r="CM46" s="102"/>
      <c r="CN46" s="102"/>
      <c r="CO46" s="102"/>
      <c r="CP46" s="102"/>
      <c r="CQ46" s="102"/>
      <c r="CR46" s="102"/>
      <c r="CS46" s="102"/>
      <c r="CT46" s="102"/>
      <c r="CU46" s="102"/>
      <c r="CV46" s="102"/>
      <c r="CW46" s="102"/>
      <c r="CX46" s="102"/>
      <c r="CY46" s="102"/>
      <c r="CZ46" s="102"/>
      <c r="DA46" s="102"/>
      <c r="DB46" s="102"/>
      <c r="DC46" s="102"/>
      <c r="DD46" s="102"/>
      <c r="DE46" s="102"/>
      <c r="DF46" s="102"/>
      <c r="DG46" s="102"/>
      <c r="DH46" s="102"/>
      <c r="DI46" s="102"/>
      <c r="DJ46" s="102"/>
      <c r="DK46" s="102"/>
      <c r="DL46" s="102"/>
      <c r="DM46" s="102"/>
      <c r="DN46" s="102"/>
      <c r="DO46" s="102"/>
      <c r="DP46" s="102"/>
      <c r="DQ46" s="102"/>
      <c r="DR46" s="102"/>
    </row>
    <row r="47" spans="1:122" ht="19.2" customHeight="1" x14ac:dyDescent="0.3">
      <c r="A47" s="55"/>
      <c r="B47" s="497" t="s">
        <v>2</v>
      </c>
      <c r="C47" s="498"/>
      <c r="D47" s="315"/>
      <c r="E47" s="303"/>
      <c r="F47" s="318"/>
      <c r="G47" s="319"/>
      <c r="H47" s="15"/>
      <c r="I47" s="40"/>
      <c r="J47" s="102"/>
      <c r="K47" s="379"/>
    </row>
    <row r="48" spans="1:122" ht="48" customHeight="1" x14ac:dyDescent="0.3">
      <c r="A48" s="55">
        <v>55</v>
      </c>
      <c r="B48" s="3" t="s">
        <v>27</v>
      </c>
      <c r="C48" s="501" t="s">
        <v>361</v>
      </c>
      <c r="D48" s="17" t="s">
        <v>362</v>
      </c>
      <c r="E48" s="224" t="e">
        <f>INDEX('Unit Data'!$A$1:$CZ$258,MATCH('Unit Data from Audit Worksheet'!$A48,'Unit Data'!$A$1:$A$258,0),MATCH('Unit Data from Audit Worksheet'!$D$2,'Unit Data'!$A$1:$CZ$1,0))</f>
        <v>#N/A</v>
      </c>
      <c r="F48" s="106">
        <v>0</v>
      </c>
      <c r="G48" s="257"/>
      <c r="H48" s="15"/>
      <c r="I48" s="40"/>
      <c r="J48" s="522"/>
      <c r="K48" s="379"/>
    </row>
    <row r="49" spans="1:1880" ht="60" customHeight="1" x14ac:dyDescent="0.3">
      <c r="A49" s="55">
        <v>101</v>
      </c>
      <c r="B49" s="3" t="s">
        <v>30</v>
      </c>
      <c r="C49" s="501" t="s">
        <v>361</v>
      </c>
      <c r="D49" s="17" t="s">
        <v>363</v>
      </c>
      <c r="E49" s="224" t="e">
        <f>INDEX('Unit Data'!$A$1:$CZ$258,MATCH('Unit Data from Audit Worksheet'!$A49,'Unit Data'!$A$1:$A$258,0),MATCH('Unit Data from Audit Worksheet'!$D$2,'Unit Data'!$A$1:$CZ$1,0))</f>
        <v>#N/A</v>
      </c>
      <c r="F49" s="106">
        <v>0</v>
      </c>
      <c r="G49" s="251">
        <f>IF(F49&lt;0,"Error: Enter as positive.",)</f>
        <v>0</v>
      </c>
      <c r="H49" s="15"/>
      <c r="I49" s="40"/>
      <c r="J49" s="522"/>
      <c r="K49" s="379"/>
    </row>
    <row r="50" spans="1:1880" ht="71.25" customHeight="1" x14ac:dyDescent="0.3">
      <c r="A50" s="55">
        <v>100</v>
      </c>
      <c r="B50" s="3" t="s">
        <v>31</v>
      </c>
      <c r="C50" s="501" t="s">
        <v>361</v>
      </c>
      <c r="D50" s="17" t="s">
        <v>360</v>
      </c>
      <c r="E50" s="224" t="e">
        <f>INDEX('Unit Data'!$A$1:$CZ$258,MATCH('Unit Data from Audit Worksheet'!$A50,'Unit Data'!$A$1:$A$258,0),MATCH('Unit Data from Audit Worksheet'!$D$2,'Unit Data'!$A$1:$CZ$1,0))</f>
        <v>#N/A</v>
      </c>
      <c r="F50" s="106">
        <v>0</v>
      </c>
      <c r="G50" s="251">
        <f>IF(F50&lt;0,"Error: Enter as positive.",)</f>
        <v>0</v>
      </c>
      <c r="H50" s="15"/>
      <c r="I50" s="40"/>
      <c r="J50" s="102"/>
      <c r="K50" s="379"/>
    </row>
    <row r="51" spans="1:1880" ht="34.5" customHeight="1" x14ac:dyDescent="0.3">
      <c r="A51" s="55"/>
      <c r="B51" s="498"/>
      <c r="C51" s="498"/>
      <c r="D51" s="316" t="s">
        <v>3</v>
      </c>
      <c r="E51" s="321"/>
      <c r="F51" s="322"/>
      <c r="G51" s="323"/>
      <c r="H51" s="15"/>
      <c r="I51" s="40"/>
      <c r="J51" s="102"/>
      <c r="K51" s="379"/>
    </row>
    <row r="52" spans="1:1880" ht="55.5" customHeight="1" x14ac:dyDescent="0.3">
      <c r="A52" s="55">
        <v>527</v>
      </c>
      <c r="B52" s="225" t="s">
        <v>26</v>
      </c>
      <c r="C52" s="225" t="s">
        <v>75</v>
      </c>
      <c r="D52" s="21" t="s">
        <v>364</v>
      </c>
      <c r="E52" s="224" t="e">
        <f>INDEX('PY1 Data(H)'!$A$1:$CZ$258,MATCH('Unit Data from Audit Worksheet'!$A52,'PY1 Data(H)'!$A$1:$A$258,0),MATCH('Unit Data from Audit Worksheet'!$D$2,'PY1 Data(H)'!$A$1:$CZ$1,0))</f>
        <v>#N/A</v>
      </c>
      <c r="F52" s="106">
        <v>0</v>
      </c>
      <c r="G52" s="257"/>
      <c r="H52" s="15"/>
      <c r="I52" s="253"/>
      <c r="J52" s="522"/>
      <c r="K52" s="379"/>
    </row>
    <row r="53" spans="1:1880" ht="55.5" customHeight="1" x14ac:dyDescent="0.3">
      <c r="A53" s="55">
        <v>356</v>
      </c>
      <c r="B53" s="225" t="s">
        <v>31</v>
      </c>
      <c r="C53" s="225" t="s">
        <v>75</v>
      </c>
      <c r="D53" s="54" t="s">
        <v>5</v>
      </c>
      <c r="E53" s="224" t="e">
        <f>INDEX('PY1 Data(H)'!$A$1:$CZ$258,MATCH('Unit Data from Audit Worksheet'!$A53,'PY1 Data(H)'!$A$1:$A$258,0),MATCH('Unit Data from Audit Worksheet'!$D$2,'PY1 Data(H)'!$A$1:$CZ$1,0))</f>
        <v>#N/A</v>
      </c>
      <c r="F53" s="106">
        <v>0</v>
      </c>
      <c r="G53" s="257"/>
      <c r="H53" s="15"/>
      <c r="I53" s="253"/>
      <c r="J53" s="522"/>
      <c r="K53" s="379"/>
    </row>
    <row r="54" spans="1:1880" ht="55.5" customHeight="1" x14ac:dyDescent="0.3">
      <c r="A54" s="55">
        <v>357</v>
      </c>
      <c r="B54" s="225" t="s">
        <v>25</v>
      </c>
      <c r="C54" s="225" t="s">
        <v>76</v>
      </c>
      <c r="D54" s="54" t="s">
        <v>6</v>
      </c>
      <c r="E54" s="224" t="e">
        <f>INDEX('PY1 Data(H)'!$A$1:$CZ$258,MATCH('Unit Data from Audit Worksheet'!$A54,'PY1 Data(H)'!$A$1:$A$258,0),MATCH('Unit Data from Audit Worksheet'!$D$2,'PY1 Data(H)'!$A$1:$CZ$1,0))</f>
        <v>#N/A</v>
      </c>
      <c r="F54" s="106">
        <v>0</v>
      </c>
      <c r="G54" s="251">
        <f>IF(F54&lt;0,"Error: Enter as positive.",)</f>
        <v>0</v>
      </c>
      <c r="H54" s="15"/>
      <c r="I54" s="253"/>
      <c r="J54" s="522"/>
      <c r="K54" s="379"/>
    </row>
    <row r="55" spans="1:1880" s="268" customFormat="1" ht="33" customHeight="1" x14ac:dyDescent="0.3">
      <c r="A55" s="55"/>
      <c r="B55" s="300" t="s">
        <v>225</v>
      </c>
      <c r="C55" s="502"/>
      <c r="D55" s="48"/>
      <c r="E55" s="267"/>
      <c r="F55" s="264"/>
      <c r="G55" s="250"/>
      <c r="H55" s="15"/>
      <c r="I55" s="266"/>
      <c r="J55" s="102"/>
      <c r="K55" s="379"/>
      <c r="L55"/>
      <c r="M55" s="16"/>
      <c r="N55" s="108"/>
      <c r="O55" s="16"/>
      <c r="P55" s="16"/>
      <c r="Q55" s="16"/>
      <c r="R55" s="16"/>
      <c r="S55" s="16"/>
      <c r="T55" s="16"/>
      <c r="U55" s="16"/>
      <c r="V55" s="16"/>
      <c r="W55" s="16"/>
      <c r="X55" s="16"/>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c r="JT55" s="16"/>
      <c r="JU55" s="16"/>
      <c r="JV55" s="16"/>
      <c r="JW55" s="16"/>
      <c r="JX55" s="16"/>
      <c r="JY55" s="16"/>
      <c r="JZ55" s="16"/>
      <c r="KA55" s="16"/>
      <c r="KB55" s="16"/>
      <c r="KC55" s="16"/>
      <c r="KD55" s="16"/>
      <c r="KE55" s="16"/>
      <c r="KF55" s="16"/>
      <c r="KG55" s="16"/>
      <c r="KH55" s="16"/>
      <c r="KI55" s="16"/>
      <c r="KJ55" s="16"/>
      <c r="KK55" s="16"/>
      <c r="KL55" s="16"/>
      <c r="KM55" s="16"/>
      <c r="KN55" s="16"/>
      <c r="KO55" s="16"/>
      <c r="KP55" s="16"/>
      <c r="KQ55" s="16"/>
      <c r="KR55" s="16"/>
      <c r="KS55" s="16"/>
      <c r="KT55" s="16"/>
      <c r="KU55" s="16"/>
      <c r="KV55" s="16"/>
      <c r="KW55" s="16"/>
      <c r="KX55" s="16"/>
      <c r="KY55" s="16"/>
      <c r="KZ55" s="16"/>
      <c r="LA55" s="16"/>
      <c r="LB55" s="16"/>
      <c r="LC55" s="16"/>
      <c r="LD55" s="16"/>
      <c r="LE55" s="16"/>
      <c r="LF55" s="16"/>
      <c r="LG55" s="16"/>
      <c r="LH55" s="16"/>
      <c r="LI55" s="16"/>
      <c r="LJ55" s="16"/>
      <c r="LK55" s="16"/>
      <c r="LL55" s="16"/>
      <c r="LM55" s="16"/>
      <c r="LN55" s="16"/>
      <c r="LO55" s="16"/>
      <c r="LP55" s="16"/>
      <c r="LQ55" s="16"/>
      <c r="LR55" s="16"/>
      <c r="LS55" s="16"/>
      <c r="LT55" s="16"/>
      <c r="LU55" s="16"/>
      <c r="LV55" s="16"/>
      <c r="LW55" s="16"/>
      <c r="LX55" s="16"/>
      <c r="LY55" s="16"/>
      <c r="LZ55" s="16"/>
      <c r="MA55" s="16"/>
      <c r="MB55" s="16"/>
      <c r="MC55" s="16"/>
      <c r="MD55" s="16"/>
      <c r="ME55" s="16"/>
      <c r="MF55" s="16"/>
      <c r="MG55" s="16"/>
      <c r="MH55" s="16"/>
      <c r="MI55" s="16"/>
      <c r="MJ55" s="16"/>
      <c r="MK55" s="16"/>
      <c r="ML55" s="16"/>
      <c r="MM55" s="16"/>
      <c r="MN55" s="16"/>
      <c r="MO55" s="16"/>
      <c r="MP55" s="16"/>
      <c r="MQ55" s="16"/>
      <c r="MR55" s="16"/>
      <c r="MS55" s="16"/>
      <c r="MT55" s="16"/>
      <c r="MU55" s="16"/>
      <c r="MV55" s="16"/>
      <c r="MW55" s="16"/>
      <c r="MX55" s="16"/>
      <c r="MY55" s="16"/>
      <c r="MZ55" s="16"/>
      <c r="NA55" s="16"/>
      <c r="NB55" s="16"/>
      <c r="NC55" s="16"/>
      <c r="ND55" s="16"/>
      <c r="NE55" s="16"/>
      <c r="NF55" s="16"/>
      <c r="NG55" s="16"/>
      <c r="NH55" s="16"/>
      <c r="NI55" s="16"/>
      <c r="NJ55" s="16"/>
      <c r="NK55" s="16"/>
      <c r="NL55" s="16"/>
      <c r="NM55" s="16"/>
      <c r="NN55" s="16"/>
      <c r="NO55" s="16"/>
      <c r="NP55" s="16"/>
      <c r="NQ55" s="16"/>
      <c r="NR55" s="16"/>
      <c r="NS55" s="16"/>
      <c r="NT55" s="16"/>
      <c r="NU55" s="16"/>
      <c r="NV55" s="16"/>
      <c r="NW55" s="16"/>
      <c r="NX55" s="16"/>
      <c r="NY55" s="16"/>
      <c r="NZ55" s="16"/>
      <c r="OA55" s="16"/>
      <c r="OB55" s="16"/>
      <c r="OC55" s="16"/>
      <c r="OD55" s="16"/>
      <c r="OE55" s="16"/>
      <c r="OF55" s="16"/>
      <c r="OG55" s="16"/>
      <c r="OH55" s="16"/>
      <c r="OI55" s="16"/>
      <c r="OJ55" s="16"/>
      <c r="OK55" s="16"/>
      <c r="OL55" s="16"/>
      <c r="OM55" s="16"/>
      <c r="ON55" s="16"/>
      <c r="OO55" s="16"/>
      <c r="OP55" s="16"/>
      <c r="OQ55" s="16"/>
      <c r="OR55" s="16"/>
      <c r="OS55" s="16"/>
      <c r="OT55" s="16"/>
      <c r="OU55" s="16"/>
      <c r="OV55" s="16"/>
      <c r="OW55" s="16"/>
      <c r="OX55" s="16"/>
      <c r="OY55" s="16"/>
      <c r="OZ55" s="16"/>
      <c r="PA55" s="16"/>
      <c r="PB55" s="16"/>
      <c r="PC55" s="16"/>
      <c r="PD55" s="16"/>
      <c r="PE55" s="16"/>
      <c r="PF55" s="16"/>
      <c r="PG55" s="16"/>
      <c r="PH55" s="16"/>
      <c r="PI55" s="16"/>
      <c r="PJ55" s="16"/>
      <c r="PK55" s="16"/>
      <c r="PL55" s="16"/>
      <c r="PM55" s="16"/>
      <c r="PN55" s="16"/>
      <c r="PO55" s="16"/>
      <c r="PP55" s="16"/>
      <c r="PQ55" s="16"/>
      <c r="PR55" s="16"/>
      <c r="PS55" s="16"/>
      <c r="PT55" s="16"/>
      <c r="PU55" s="16"/>
      <c r="PV55" s="16"/>
      <c r="PW55" s="16"/>
      <c r="PX55" s="16"/>
      <c r="PY55" s="16"/>
      <c r="PZ55" s="16"/>
      <c r="QA55" s="16"/>
      <c r="QB55" s="16"/>
      <c r="QC55" s="16"/>
      <c r="QD55" s="16"/>
      <c r="QE55" s="16"/>
      <c r="QF55" s="16"/>
      <c r="QG55" s="16"/>
      <c r="QH55" s="16"/>
      <c r="QI55" s="16"/>
      <c r="QJ55" s="16"/>
      <c r="QK55" s="16"/>
      <c r="QL55" s="16"/>
      <c r="QM55" s="16"/>
      <c r="QN55" s="16"/>
      <c r="QO55" s="16"/>
      <c r="QP55" s="16"/>
      <c r="QQ55" s="16"/>
      <c r="QR55" s="16"/>
      <c r="QS55" s="16"/>
      <c r="QT55" s="16"/>
      <c r="QU55" s="16"/>
      <c r="QV55" s="16"/>
      <c r="QW55" s="16"/>
      <c r="QX55" s="16"/>
      <c r="QY55" s="16"/>
      <c r="QZ55" s="16"/>
      <c r="RA55" s="16"/>
      <c r="RB55" s="16"/>
      <c r="RC55" s="16"/>
      <c r="RD55" s="16"/>
      <c r="RE55" s="16"/>
      <c r="RF55" s="16"/>
      <c r="RG55" s="16"/>
      <c r="RH55" s="16"/>
      <c r="RI55" s="16"/>
      <c r="RJ55" s="16"/>
      <c r="RK55" s="16"/>
      <c r="RL55" s="16"/>
      <c r="RM55" s="16"/>
      <c r="RN55" s="16"/>
      <c r="RO55" s="16"/>
      <c r="RP55" s="16"/>
      <c r="RQ55" s="16"/>
      <c r="RR55" s="16"/>
      <c r="RS55" s="16"/>
      <c r="RT55" s="16"/>
      <c r="RU55" s="16"/>
      <c r="RV55" s="16"/>
      <c r="RW55" s="16"/>
      <c r="RX55" s="16"/>
      <c r="RY55" s="16"/>
      <c r="RZ55" s="16"/>
      <c r="SA55" s="16"/>
      <c r="SB55" s="16"/>
      <c r="SC55" s="16"/>
      <c r="SD55" s="16"/>
      <c r="SE55" s="16"/>
      <c r="SF55" s="16"/>
      <c r="SG55" s="16"/>
      <c r="SH55" s="16"/>
      <c r="SI55" s="16"/>
      <c r="SJ55" s="16"/>
      <c r="SK55" s="16"/>
      <c r="SL55" s="16"/>
      <c r="SM55" s="16"/>
      <c r="SN55" s="16"/>
      <c r="SO55" s="16"/>
      <c r="SP55" s="16"/>
      <c r="SQ55" s="16"/>
      <c r="SR55" s="16"/>
      <c r="SS55" s="16"/>
      <c r="ST55" s="16"/>
      <c r="SU55" s="16"/>
      <c r="SV55" s="16"/>
      <c r="SW55" s="16"/>
      <c r="SX55" s="16"/>
      <c r="SY55" s="16"/>
      <c r="SZ55" s="16"/>
      <c r="TA55" s="16"/>
      <c r="TB55" s="16"/>
      <c r="TC55" s="16"/>
      <c r="TD55" s="16"/>
      <c r="TE55" s="16"/>
      <c r="TF55" s="16"/>
      <c r="TG55" s="16"/>
      <c r="TH55" s="16"/>
      <c r="TI55" s="16"/>
      <c r="TJ55" s="16"/>
      <c r="TK55" s="16"/>
      <c r="TL55" s="16"/>
      <c r="TM55" s="16"/>
      <c r="TN55" s="16"/>
      <c r="TO55" s="16"/>
      <c r="TP55" s="16"/>
      <c r="TQ55" s="16"/>
      <c r="TR55" s="16"/>
      <c r="TS55" s="16"/>
      <c r="TT55" s="16"/>
      <c r="TU55" s="16"/>
      <c r="TV55" s="16"/>
      <c r="TW55" s="16"/>
      <c r="TX55" s="16"/>
      <c r="TY55" s="16"/>
      <c r="TZ55" s="16"/>
      <c r="UA55" s="16"/>
      <c r="UB55" s="16"/>
      <c r="UC55" s="16"/>
      <c r="UD55" s="16"/>
      <c r="UE55" s="16"/>
      <c r="UF55" s="16"/>
      <c r="UG55" s="16"/>
      <c r="UH55" s="16"/>
      <c r="UI55" s="16"/>
      <c r="UJ55" s="16"/>
      <c r="UK55" s="16"/>
      <c r="UL55" s="16"/>
      <c r="UM55" s="16"/>
      <c r="UN55" s="16"/>
      <c r="UO55" s="16"/>
      <c r="UP55" s="16"/>
      <c r="UQ55" s="16"/>
      <c r="UR55" s="16"/>
      <c r="US55" s="16"/>
      <c r="UT55" s="16"/>
      <c r="UU55" s="16"/>
      <c r="UV55" s="16"/>
      <c r="UW55" s="16"/>
      <c r="UX55" s="16"/>
      <c r="UY55" s="16"/>
      <c r="UZ55" s="16"/>
      <c r="VA55" s="16"/>
      <c r="VB55" s="16"/>
      <c r="VC55" s="16"/>
      <c r="VD55" s="16"/>
      <c r="VE55" s="16"/>
      <c r="VF55" s="16"/>
      <c r="VG55" s="16"/>
      <c r="VH55" s="16"/>
      <c r="VI55" s="16"/>
      <c r="VJ55" s="16"/>
      <c r="VK55" s="16"/>
      <c r="VL55" s="16"/>
      <c r="VM55" s="16"/>
      <c r="VN55" s="16"/>
      <c r="VO55" s="16"/>
      <c r="VP55" s="16"/>
      <c r="VQ55" s="16"/>
      <c r="VR55" s="16"/>
      <c r="VS55" s="16"/>
      <c r="VT55" s="16"/>
      <c r="VU55" s="16"/>
      <c r="VV55" s="16"/>
      <c r="VW55" s="16"/>
      <c r="VX55" s="16"/>
      <c r="VY55" s="16"/>
      <c r="VZ55" s="16"/>
      <c r="WA55" s="16"/>
      <c r="WB55" s="16"/>
      <c r="WC55" s="16"/>
      <c r="WD55" s="16"/>
      <c r="WE55" s="16"/>
      <c r="WF55" s="16"/>
      <c r="WG55" s="16"/>
      <c r="WH55" s="16"/>
      <c r="WI55" s="16"/>
      <c r="WJ55" s="16"/>
      <c r="WK55" s="16"/>
      <c r="WL55" s="16"/>
      <c r="WM55" s="16"/>
      <c r="WN55" s="16"/>
      <c r="WO55" s="16"/>
      <c r="WP55" s="16"/>
      <c r="WQ55" s="16"/>
      <c r="WR55" s="16"/>
      <c r="WS55" s="16"/>
      <c r="WT55" s="16"/>
      <c r="WU55" s="16"/>
      <c r="WV55" s="16"/>
      <c r="WW55" s="16"/>
      <c r="WX55" s="16"/>
      <c r="WY55" s="16"/>
      <c r="WZ55" s="16"/>
      <c r="XA55" s="16"/>
      <c r="XB55" s="16"/>
      <c r="XC55" s="16"/>
      <c r="XD55" s="16"/>
      <c r="XE55" s="16"/>
      <c r="XF55" s="16"/>
      <c r="XG55" s="16"/>
      <c r="XH55" s="16"/>
      <c r="XI55" s="16"/>
      <c r="XJ55" s="16"/>
      <c r="XK55" s="16"/>
      <c r="XL55" s="16"/>
      <c r="XM55" s="16"/>
      <c r="XN55" s="16"/>
      <c r="XO55" s="16"/>
      <c r="XP55" s="16"/>
      <c r="XQ55" s="16"/>
      <c r="XR55" s="16"/>
      <c r="XS55" s="16"/>
      <c r="XT55" s="16"/>
      <c r="XU55" s="16"/>
      <c r="XV55" s="16"/>
      <c r="XW55" s="16"/>
      <c r="XX55" s="16"/>
      <c r="XY55" s="16"/>
      <c r="XZ55" s="16"/>
      <c r="YA55" s="16"/>
      <c r="YB55" s="16"/>
      <c r="YC55" s="16"/>
      <c r="YD55" s="16"/>
      <c r="YE55" s="16"/>
      <c r="YF55" s="16"/>
      <c r="YG55" s="16"/>
      <c r="YH55" s="16"/>
      <c r="YI55" s="16"/>
      <c r="YJ55" s="16"/>
      <c r="YK55" s="16"/>
      <c r="YL55" s="16"/>
      <c r="YM55" s="16"/>
      <c r="YN55" s="16"/>
      <c r="YO55" s="16"/>
      <c r="YP55" s="16"/>
      <c r="YQ55" s="16"/>
      <c r="YR55" s="16"/>
      <c r="YS55" s="16"/>
      <c r="YT55" s="16"/>
      <c r="YU55" s="16"/>
      <c r="YV55" s="16"/>
      <c r="YW55" s="16"/>
      <c r="YX55" s="16"/>
      <c r="YY55" s="16"/>
      <c r="YZ55" s="16"/>
      <c r="ZA55" s="16"/>
      <c r="ZB55" s="16"/>
      <c r="ZC55" s="16"/>
      <c r="ZD55" s="16"/>
      <c r="ZE55" s="16"/>
      <c r="ZF55" s="16"/>
      <c r="ZG55" s="16"/>
      <c r="ZH55" s="16"/>
      <c r="ZI55" s="16"/>
      <c r="ZJ55" s="16"/>
      <c r="ZK55" s="16"/>
      <c r="ZL55" s="16"/>
      <c r="ZM55" s="16"/>
      <c r="ZN55" s="16"/>
      <c r="ZO55" s="16"/>
      <c r="ZP55" s="16"/>
      <c r="ZQ55" s="16"/>
      <c r="ZR55" s="16"/>
      <c r="ZS55" s="16"/>
      <c r="ZT55" s="16"/>
      <c r="ZU55" s="16"/>
      <c r="ZV55" s="16"/>
      <c r="ZW55" s="16"/>
      <c r="ZX55" s="16"/>
      <c r="ZY55" s="16"/>
      <c r="ZZ55" s="16"/>
      <c r="AAA55" s="16"/>
      <c r="AAB55" s="16"/>
      <c r="AAC55" s="16"/>
      <c r="AAD55" s="16"/>
      <c r="AAE55" s="16"/>
      <c r="AAF55" s="16"/>
      <c r="AAG55" s="16"/>
      <c r="AAH55" s="16"/>
      <c r="AAI55" s="16"/>
      <c r="AAJ55" s="16"/>
      <c r="AAK55" s="16"/>
      <c r="AAL55" s="16"/>
      <c r="AAM55" s="16"/>
      <c r="AAN55" s="16"/>
      <c r="AAO55" s="16"/>
      <c r="AAP55" s="16"/>
      <c r="AAQ55" s="16"/>
      <c r="AAR55" s="16"/>
      <c r="AAS55" s="16"/>
      <c r="AAT55" s="16"/>
      <c r="AAU55" s="16"/>
      <c r="AAV55" s="16"/>
      <c r="AAW55" s="16"/>
      <c r="AAX55" s="16"/>
      <c r="AAY55" s="16"/>
      <c r="AAZ55" s="16"/>
      <c r="ABA55" s="16"/>
      <c r="ABB55" s="16"/>
      <c r="ABC55" s="16"/>
      <c r="ABD55" s="16"/>
      <c r="ABE55" s="16"/>
      <c r="ABF55" s="16"/>
      <c r="ABG55" s="16"/>
      <c r="ABH55" s="16"/>
      <c r="ABI55" s="16"/>
      <c r="ABJ55" s="16"/>
      <c r="ABK55" s="16"/>
      <c r="ABL55" s="16"/>
      <c r="ABM55" s="16"/>
      <c r="ABN55" s="16"/>
      <c r="ABO55" s="16"/>
      <c r="ABP55" s="16"/>
      <c r="ABQ55" s="16"/>
      <c r="ABR55" s="16"/>
      <c r="ABS55" s="16"/>
      <c r="ABT55" s="16"/>
      <c r="ABU55" s="16"/>
      <c r="ABV55" s="16"/>
      <c r="ABW55" s="16"/>
      <c r="ABX55" s="16"/>
      <c r="ABY55" s="16"/>
      <c r="ABZ55" s="16"/>
      <c r="ACA55" s="16"/>
      <c r="ACB55" s="16"/>
      <c r="ACC55" s="16"/>
      <c r="ACD55" s="16"/>
      <c r="ACE55" s="16"/>
      <c r="ACF55" s="16"/>
      <c r="ACG55" s="16"/>
      <c r="ACH55" s="16"/>
      <c r="ACI55" s="16"/>
      <c r="ACJ55" s="16"/>
      <c r="ACK55" s="16"/>
      <c r="ACL55" s="16"/>
      <c r="ACM55" s="16"/>
      <c r="ACN55" s="16"/>
      <c r="ACO55" s="16"/>
      <c r="ACP55" s="16"/>
      <c r="ACQ55" s="16"/>
      <c r="ACR55" s="16"/>
      <c r="ACS55" s="16"/>
      <c r="ACT55" s="16"/>
      <c r="ACU55" s="16"/>
      <c r="ACV55" s="16"/>
      <c r="ACW55" s="16"/>
      <c r="ACX55" s="16"/>
      <c r="ACY55" s="16"/>
      <c r="ACZ55" s="16"/>
      <c r="ADA55" s="16"/>
      <c r="ADB55" s="16"/>
      <c r="ADC55" s="16"/>
      <c r="ADD55" s="16"/>
      <c r="ADE55" s="16"/>
      <c r="ADF55" s="16"/>
      <c r="ADG55" s="16"/>
      <c r="ADH55" s="16"/>
      <c r="ADI55" s="16"/>
      <c r="ADJ55" s="16"/>
      <c r="ADK55" s="16"/>
      <c r="ADL55" s="16"/>
      <c r="ADM55" s="16"/>
      <c r="ADN55" s="16"/>
      <c r="ADO55" s="16"/>
      <c r="ADP55" s="16"/>
      <c r="ADQ55" s="16"/>
      <c r="ADR55" s="16"/>
      <c r="ADS55" s="16"/>
      <c r="ADT55" s="16"/>
      <c r="ADU55" s="16"/>
      <c r="ADV55" s="16"/>
      <c r="ADW55" s="16"/>
      <c r="ADX55" s="16"/>
      <c r="ADY55" s="16"/>
      <c r="ADZ55" s="16"/>
      <c r="AEA55" s="16"/>
      <c r="AEB55" s="16"/>
      <c r="AEC55" s="16"/>
      <c r="AED55" s="16"/>
      <c r="AEE55" s="16"/>
      <c r="AEF55" s="16"/>
      <c r="AEG55" s="16"/>
      <c r="AEH55" s="16"/>
      <c r="AEI55" s="16"/>
      <c r="AEJ55" s="16"/>
      <c r="AEK55" s="16"/>
      <c r="AEL55" s="16"/>
      <c r="AEM55" s="16"/>
      <c r="AEN55" s="16"/>
      <c r="AEO55" s="16"/>
      <c r="AEP55" s="16"/>
      <c r="AEQ55" s="16"/>
      <c r="AER55" s="16"/>
      <c r="AES55" s="16"/>
      <c r="AET55" s="16"/>
      <c r="AEU55" s="16"/>
      <c r="AEV55" s="16"/>
      <c r="AEW55" s="16"/>
      <c r="AEX55" s="16"/>
      <c r="AEY55" s="16"/>
      <c r="AEZ55" s="16"/>
      <c r="AFA55" s="16"/>
      <c r="AFB55" s="16"/>
      <c r="AFC55" s="16"/>
      <c r="AFD55" s="16"/>
      <c r="AFE55" s="16"/>
      <c r="AFF55" s="16"/>
      <c r="AFG55" s="16"/>
      <c r="AFH55" s="16"/>
      <c r="AFI55" s="16"/>
      <c r="AFJ55" s="16"/>
      <c r="AFK55" s="16"/>
      <c r="AFL55" s="16"/>
      <c r="AFM55" s="16"/>
      <c r="AFN55" s="16"/>
      <c r="AFO55" s="16"/>
      <c r="AFP55" s="16"/>
      <c r="AFQ55" s="16"/>
      <c r="AFR55" s="16"/>
      <c r="AFS55" s="16"/>
      <c r="AFT55" s="16"/>
      <c r="AFU55" s="16"/>
      <c r="AFV55" s="16"/>
      <c r="AFW55" s="16"/>
      <c r="AFX55" s="16"/>
      <c r="AFY55" s="16"/>
      <c r="AFZ55" s="16"/>
      <c r="AGA55" s="16"/>
      <c r="AGB55" s="16"/>
      <c r="AGC55" s="16"/>
      <c r="AGD55" s="16"/>
      <c r="AGE55" s="16"/>
      <c r="AGF55" s="16"/>
      <c r="AGG55" s="16"/>
      <c r="AGH55" s="16"/>
      <c r="AGI55" s="16"/>
      <c r="AGJ55" s="16"/>
      <c r="AGK55" s="16"/>
      <c r="AGL55" s="16"/>
      <c r="AGM55" s="16"/>
      <c r="AGN55" s="16"/>
      <c r="AGO55" s="16"/>
      <c r="AGP55" s="16"/>
      <c r="AGQ55" s="16"/>
      <c r="AGR55" s="16"/>
      <c r="AGS55" s="16"/>
      <c r="AGT55" s="16"/>
      <c r="AGU55" s="16"/>
      <c r="AGV55" s="16"/>
      <c r="AGW55" s="16"/>
      <c r="AGX55" s="16"/>
      <c r="AGY55" s="16"/>
      <c r="AGZ55" s="16"/>
      <c r="AHA55" s="16"/>
      <c r="AHB55" s="16"/>
      <c r="AHC55" s="16"/>
      <c r="AHD55" s="16"/>
      <c r="AHE55" s="16"/>
      <c r="AHF55" s="16"/>
      <c r="AHG55" s="16"/>
      <c r="AHH55" s="16"/>
      <c r="AHI55" s="16"/>
      <c r="AHJ55" s="16"/>
      <c r="AHK55" s="16"/>
      <c r="AHL55" s="16"/>
      <c r="AHM55" s="16"/>
      <c r="AHN55" s="16"/>
      <c r="AHO55" s="16"/>
      <c r="AHP55" s="16"/>
      <c r="AHQ55" s="16"/>
      <c r="AHR55" s="16"/>
      <c r="AHS55" s="16"/>
      <c r="AHT55" s="16"/>
      <c r="AHU55" s="16"/>
      <c r="AHV55" s="16"/>
      <c r="AHW55" s="16"/>
      <c r="AHX55" s="16"/>
      <c r="AHY55" s="16"/>
      <c r="AHZ55" s="16"/>
      <c r="AIA55" s="16"/>
      <c r="AIB55" s="16"/>
      <c r="AIC55" s="16"/>
      <c r="AID55" s="16"/>
      <c r="AIE55" s="16"/>
      <c r="AIF55" s="16"/>
      <c r="AIG55" s="16"/>
      <c r="AIH55" s="16"/>
      <c r="AII55" s="16"/>
      <c r="AIJ55" s="16"/>
      <c r="AIK55" s="16"/>
      <c r="AIL55" s="16"/>
      <c r="AIM55" s="16"/>
      <c r="AIN55" s="16"/>
      <c r="AIO55" s="16"/>
      <c r="AIP55" s="16"/>
      <c r="AIQ55" s="16"/>
      <c r="AIR55" s="16"/>
      <c r="AIS55" s="16"/>
      <c r="AIT55" s="16"/>
      <c r="AIU55" s="16"/>
      <c r="AIV55" s="16"/>
      <c r="AIW55" s="16"/>
      <c r="AIX55" s="16"/>
      <c r="AIY55" s="16"/>
      <c r="AIZ55" s="16"/>
      <c r="AJA55" s="16"/>
      <c r="AJB55" s="16"/>
      <c r="AJC55" s="16"/>
      <c r="AJD55" s="16"/>
      <c r="AJE55" s="16"/>
      <c r="AJF55" s="16"/>
      <c r="AJG55" s="16"/>
      <c r="AJH55" s="16"/>
      <c r="AJI55" s="16"/>
      <c r="AJJ55" s="16"/>
      <c r="AJK55" s="16"/>
      <c r="AJL55" s="16"/>
      <c r="AJM55" s="16"/>
      <c r="AJN55" s="16"/>
      <c r="AJO55" s="16"/>
      <c r="AJP55" s="16"/>
      <c r="AJQ55" s="16"/>
      <c r="AJR55" s="16"/>
      <c r="AJS55" s="16"/>
      <c r="AJT55" s="16"/>
      <c r="AJU55" s="16"/>
      <c r="AJV55" s="16"/>
      <c r="AJW55" s="16"/>
      <c r="AJX55" s="16"/>
      <c r="AJY55" s="16"/>
      <c r="AJZ55" s="16"/>
      <c r="AKA55" s="16"/>
      <c r="AKB55" s="16"/>
      <c r="AKC55" s="16"/>
      <c r="AKD55" s="16"/>
      <c r="AKE55" s="16"/>
      <c r="AKF55" s="16"/>
      <c r="AKG55" s="16"/>
      <c r="AKH55" s="16"/>
      <c r="AKI55" s="16"/>
      <c r="AKJ55" s="16"/>
      <c r="AKK55" s="16"/>
      <c r="AKL55" s="16"/>
      <c r="AKM55" s="16"/>
      <c r="AKN55" s="16"/>
      <c r="AKO55" s="16"/>
      <c r="AKP55" s="16"/>
      <c r="AKQ55" s="16"/>
      <c r="AKR55" s="16"/>
      <c r="AKS55" s="16"/>
      <c r="AKT55" s="16"/>
      <c r="AKU55" s="16"/>
      <c r="AKV55" s="16"/>
      <c r="AKW55" s="16"/>
      <c r="AKX55" s="16"/>
      <c r="AKY55" s="16"/>
      <c r="AKZ55" s="16"/>
      <c r="ALA55" s="16"/>
      <c r="ALB55" s="16"/>
      <c r="ALC55" s="16"/>
      <c r="ALD55" s="16"/>
      <c r="ALE55" s="16"/>
      <c r="ALF55" s="16"/>
      <c r="ALG55" s="16"/>
      <c r="ALH55" s="16"/>
      <c r="ALI55" s="16"/>
      <c r="ALJ55" s="16"/>
      <c r="ALK55" s="16"/>
      <c r="ALL55" s="16"/>
      <c r="ALM55" s="16"/>
      <c r="ALN55" s="16"/>
      <c r="ALO55" s="16"/>
      <c r="ALP55" s="16"/>
      <c r="ALQ55" s="16"/>
      <c r="ALR55" s="16"/>
      <c r="ALS55" s="16"/>
      <c r="ALT55" s="16"/>
      <c r="ALU55" s="16"/>
      <c r="ALV55" s="16"/>
      <c r="ALW55" s="16"/>
      <c r="ALX55" s="16"/>
      <c r="ALY55" s="16"/>
      <c r="ALZ55" s="16"/>
      <c r="AMA55" s="16"/>
      <c r="AMB55" s="16"/>
      <c r="AMC55" s="16"/>
      <c r="AMD55" s="16"/>
      <c r="AME55" s="16"/>
      <c r="AMF55" s="16"/>
      <c r="AMG55" s="16"/>
      <c r="AMH55" s="16"/>
      <c r="AMI55" s="16"/>
      <c r="AMJ55" s="16"/>
      <c r="AMK55" s="16"/>
      <c r="AML55" s="16"/>
      <c r="AMM55" s="16"/>
      <c r="AMN55" s="16"/>
      <c r="AMO55" s="16"/>
      <c r="AMP55" s="16"/>
      <c r="AMQ55" s="16"/>
      <c r="AMR55" s="16"/>
      <c r="AMS55" s="16"/>
      <c r="AMT55" s="16"/>
      <c r="AMU55" s="16"/>
      <c r="AMV55" s="16"/>
      <c r="AMW55" s="16"/>
      <c r="AMX55" s="16"/>
      <c r="AMY55" s="16"/>
      <c r="AMZ55" s="16"/>
      <c r="ANA55" s="16"/>
      <c r="ANB55" s="16"/>
      <c r="ANC55" s="16"/>
      <c r="AND55" s="16"/>
      <c r="ANE55" s="16"/>
      <c r="ANF55" s="16"/>
      <c r="ANG55" s="16"/>
      <c r="ANH55" s="16"/>
      <c r="ANI55" s="16"/>
      <c r="ANJ55" s="16"/>
      <c r="ANK55" s="16"/>
      <c r="ANL55" s="16"/>
      <c r="ANM55" s="16"/>
      <c r="ANN55" s="16"/>
      <c r="ANO55" s="16"/>
      <c r="ANP55" s="16"/>
      <c r="ANQ55" s="16"/>
      <c r="ANR55" s="16"/>
      <c r="ANS55" s="16"/>
      <c r="ANT55" s="16"/>
      <c r="ANU55" s="16"/>
      <c r="ANV55" s="16"/>
      <c r="ANW55" s="16"/>
      <c r="ANX55" s="16"/>
      <c r="ANY55" s="16"/>
      <c r="ANZ55" s="16"/>
      <c r="AOA55" s="16"/>
      <c r="AOB55" s="16"/>
      <c r="AOC55" s="16"/>
      <c r="AOD55" s="16"/>
      <c r="AOE55" s="16"/>
      <c r="AOF55" s="16"/>
      <c r="AOG55" s="16"/>
      <c r="AOH55" s="16"/>
      <c r="AOI55" s="16"/>
      <c r="AOJ55" s="16"/>
      <c r="AOK55" s="16"/>
      <c r="AOL55" s="16"/>
      <c r="AOM55" s="16"/>
      <c r="AON55" s="16"/>
      <c r="AOO55" s="16"/>
      <c r="AOP55" s="16"/>
      <c r="AOQ55" s="16"/>
      <c r="AOR55" s="16"/>
      <c r="AOS55" s="16"/>
      <c r="AOT55" s="16"/>
      <c r="AOU55" s="16"/>
      <c r="AOV55" s="16"/>
      <c r="AOW55" s="16"/>
      <c r="AOX55" s="16"/>
      <c r="AOY55" s="16"/>
      <c r="AOZ55" s="16"/>
      <c r="APA55" s="16"/>
      <c r="APB55" s="16"/>
      <c r="APC55" s="16"/>
      <c r="APD55" s="16"/>
      <c r="APE55" s="16"/>
      <c r="APF55" s="16"/>
      <c r="APG55" s="16"/>
      <c r="APH55" s="16"/>
      <c r="API55" s="16"/>
      <c r="APJ55" s="16"/>
      <c r="APK55" s="16"/>
      <c r="APL55" s="16"/>
      <c r="APM55" s="16"/>
      <c r="APN55" s="16"/>
      <c r="APO55" s="16"/>
      <c r="APP55" s="16"/>
      <c r="APQ55" s="16"/>
      <c r="APR55" s="16"/>
      <c r="APS55" s="16"/>
      <c r="APT55" s="16"/>
      <c r="APU55" s="16"/>
      <c r="APV55" s="16"/>
      <c r="APW55" s="16"/>
      <c r="APX55" s="16"/>
      <c r="APY55" s="16"/>
      <c r="APZ55" s="16"/>
      <c r="AQA55" s="16"/>
      <c r="AQB55" s="16"/>
      <c r="AQC55" s="16"/>
      <c r="AQD55" s="16"/>
      <c r="AQE55" s="16"/>
      <c r="AQF55" s="16"/>
      <c r="AQG55" s="16"/>
      <c r="AQH55" s="16"/>
      <c r="AQI55" s="16"/>
      <c r="AQJ55" s="16"/>
      <c r="AQK55" s="16"/>
      <c r="AQL55" s="16"/>
      <c r="AQM55" s="16"/>
      <c r="AQN55" s="16"/>
      <c r="AQO55" s="16"/>
      <c r="AQP55" s="16"/>
      <c r="AQQ55" s="16"/>
      <c r="AQR55" s="16"/>
      <c r="AQS55" s="16"/>
      <c r="AQT55" s="16"/>
      <c r="AQU55" s="16"/>
      <c r="AQV55" s="16"/>
      <c r="AQW55" s="16"/>
      <c r="AQX55" s="16"/>
      <c r="AQY55" s="16"/>
      <c r="AQZ55" s="16"/>
      <c r="ARA55" s="16"/>
      <c r="ARB55" s="16"/>
      <c r="ARC55" s="16"/>
      <c r="ARD55" s="16"/>
      <c r="ARE55" s="16"/>
      <c r="ARF55" s="16"/>
      <c r="ARG55" s="16"/>
      <c r="ARH55" s="16"/>
      <c r="ARI55" s="16"/>
      <c r="ARJ55" s="16"/>
      <c r="ARK55" s="16"/>
      <c r="ARL55" s="16"/>
      <c r="ARM55" s="16"/>
      <c r="ARN55" s="16"/>
      <c r="ARO55" s="16"/>
      <c r="ARP55" s="16"/>
      <c r="ARQ55" s="16"/>
      <c r="ARR55" s="16"/>
      <c r="ARS55" s="16"/>
      <c r="ART55" s="16"/>
      <c r="ARU55" s="16"/>
      <c r="ARV55" s="16"/>
      <c r="ARW55" s="16"/>
      <c r="ARX55" s="16"/>
      <c r="ARY55" s="16"/>
      <c r="ARZ55" s="16"/>
      <c r="ASA55" s="16"/>
      <c r="ASB55" s="16"/>
      <c r="ASC55" s="16"/>
      <c r="ASD55" s="16"/>
      <c r="ASE55" s="16"/>
      <c r="ASF55" s="16"/>
      <c r="ASG55" s="16"/>
      <c r="ASH55" s="16"/>
      <c r="ASI55" s="16"/>
      <c r="ASJ55" s="16"/>
      <c r="ASK55" s="16"/>
      <c r="ASL55" s="16"/>
      <c r="ASM55" s="16"/>
      <c r="ASN55" s="16"/>
      <c r="ASO55" s="16"/>
      <c r="ASP55" s="16"/>
      <c r="ASQ55" s="16"/>
      <c r="ASR55" s="16"/>
      <c r="ASS55" s="16"/>
      <c r="AST55" s="16"/>
      <c r="ASU55" s="16"/>
      <c r="ASV55" s="16"/>
      <c r="ASW55" s="16"/>
      <c r="ASX55" s="16"/>
      <c r="ASY55" s="16"/>
      <c r="ASZ55" s="16"/>
      <c r="ATA55" s="16"/>
      <c r="ATB55" s="16"/>
      <c r="ATC55" s="16"/>
      <c r="ATD55" s="16"/>
      <c r="ATE55" s="16"/>
      <c r="ATF55" s="16"/>
      <c r="ATG55" s="16"/>
      <c r="ATH55" s="16"/>
      <c r="ATI55" s="16"/>
      <c r="ATJ55" s="16"/>
      <c r="ATK55" s="16"/>
      <c r="ATL55" s="16"/>
      <c r="ATM55" s="16"/>
      <c r="ATN55" s="16"/>
      <c r="ATO55" s="16"/>
      <c r="ATP55" s="16"/>
      <c r="ATQ55" s="16"/>
      <c r="ATR55" s="16"/>
      <c r="ATS55" s="16"/>
      <c r="ATT55" s="16"/>
      <c r="ATU55" s="16"/>
      <c r="ATV55" s="16"/>
      <c r="ATW55" s="16"/>
      <c r="ATX55" s="16"/>
      <c r="ATY55" s="16"/>
      <c r="ATZ55" s="16"/>
      <c r="AUA55" s="16"/>
      <c r="AUB55" s="16"/>
      <c r="AUC55" s="16"/>
      <c r="AUD55" s="16"/>
      <c r="AUE55" s="16"/>
      <c r="AUF55" s="16"/>
      <c r="AUG55" s="16"/>
      <c r="AUH55" s="16"/>
      <c r="AUI55" s="16"/>
      <c r="AUJ55" s="16"/>
      <c r="AUK55" s="16"/>
      <c r="AUL55" s="16"/>
      <c r="AUM55" s="16"/>
      <c r="AUN55" s="16"/>
      <c r="AUO55" s="16"/>
      <c r="AUP55" s="16"/>
      <c r="AUQ55" s="16"/>
      <c r="AUR55" s="16"/>
      <c r="AUS55" s="16"/>
      <c r="AUT55" s="16"/>
      <c r="AUU55" s="16"/>
      <c r="AUV55" s="16"/>
      <c r="AUW55" s="16"/>
      <c r="AUX55" s="16"/>
      <c r="AUY55" s="16"/>
      <c r="AUZ55" s="16"/>
      <c r="AVA55" s="16"/>
      <c r="AVB55" s="16"/>
      <c r="AVC55" s="16"/>
      <c r="AVD55" s="16"/>
      <c r="AVE55" s="16"/>
      <c r="AVF55" s="16"/>
      <c r="AVG55" s="16"/>
      <c r="AVH55" s="16"/>
      <c r="AVI55" s="16"/>
      <c r="AVJ55" s="16"/>
      <c r="AVK55" s="16"/>
      <c r="AVL55" s="16"/>
      <c r="AVM55" s="16"/>
      <c r="AVN55" s="16"/>
      <c r="AVO55" s="16"/>
      <c r="AVP55" s="16"/>
      <c r="AVQ55" s="16"/>
      <c r="AVR55" s="16"/>
      <c r="AVS55" s="16"/>
      <c r="AVT55" s="16"/>
      <c r="AVU55" s="16"/>
      <c r="AVV55" s="16"/>
      <c r="AVW55" s="16"/>
      <c r="AVX55" s="16"/>
      <c r="AVY55" s="16"/>
      <c r="AVZ55" s="16"/>
      <c r="AWA55" s="16"/>
      <c r="AWB55" s="16"/>
      <c r="AWC55" s="16"/>
      <c r="AWD55" s="16"/>
      <c r="AWE55" s="16"/>
      <c r="AWF55" s="16"/>
      <c r="AWG55" s="16"/>
      <c r="AWH55" s="16"/>
      <c r="AWI55" s="16"/>
      <c r="AWJ55" s="16"/>
      <c r="AWK55" s="16"/>
      <c r="AWL55" s="16"/>
      <c r="AWM55" s="16"/>
      <c r="AWN55" s="16"/>
      <c r="AWO55" s="16"/>
      <c r="AWP55" s="16"/>
      <c r="AWQ55" s="16"/>
      <c r="AWR55" s="16"/>
      <c r="AWS55" s="16"/>
      <c r="AWT55" s="16"/>
      <c r="AWU55" s="16"/>
      <c r="AWV55" s="16"/>
      <c r="AWW55" s="16"/>
      <c r="AWX55" s="16"/>
      <c r="AWY55" s="16"/>
      <c r="AWZ55" s="16"/>
      <c r="AXA55" s="16"/>
      <c r="AXB55" s="16"/>
      <c r="AXC55" s="16"/>
      <c r="AXD55" s="16"/>
      <c r="AXE55" s="16"/>
      <c r="AXF55" s="16"/>
      <c r="AXG55" s="16"/>
      <c r="AXH55" s="16"/>
      <c r="AXI55" s="16"/>
      <c r="AXJ55" s="16"/>
      <c r="AXK55" s="16"/>
      <c r="AXL55" s="16"/>
      <c r="AXM55" s="16"/>
      <c r="AXN55" s="16"/>
      <c r="AXO55" s="16"/>
      <c r="AXP55" s="16"/>
      <c r="AXQ55" s="16"/>
      <c r="AXR55" s="16"/>
      <c r="AXS55" s="16"/>
      <c r="AXT55" s="16"/>
      <c r="AXU55" s="16"/>
      <c r="AXV55" s="16"/>
      <c r="AXW55" s="16"/>
      <c r="AXX55" s="16"/>
      <c r="AXY55" s="16"/>
      <c r="AXZ55" s="16"/>
      <c r="AYA55" s="16"/>
      <c r="AYB55" s="16"/>
      <c r="AYC55" s="16"/>
      <c r="AYD55" s="16"/>
      <c r="AYE55" s="16"/>
      <c r="AYF55" s="16"/>
      <c r="AYG55" s="16"/>
      <c r="AYH55" s="16"/>
      <c r="AYI55" s="16"/>
      <c r="AYJ55" s="16"/>
      <c r="AYK55" s="16"/>
      <c r="AYL55" s="16"/>
      <c r="AYM55" s="16"/>
      <c r="AYN55" s="16"/>
      <c r="AYO55" s="16"/>
      <c r="AYP55" s="16"/>
      <c r="AYQ55" s="16"/>
      <c r="AYR55" s="16"/>
      <c r="AYS55" s="16"/>
      <c r="AYT55" s="16"/>
      <c r="AYU55" s="16"/>
      <c r="AYV55" s="16"/>
      <c r="AYW55" s="16"/>
      <c r="AYX55" s="16"/>
      <c r="AYY55" s="16"/>
      <c r="AYZ55" s="16"/>
      <c r="AZA55" s="16"/>
      <c r="AZB55" s="16"/>
      <c r="AZC55" s="16"/>
      <c r="AZD55" s="16"/>
      <c r="AZE55" s="16"/>
      <c r="AZF55" s="16"/>
      <c r="AZG55" s="16"/>
      <c r="AZH55" s="16"/>
      <c r="AZI55" s="16"/>
      <c r="AZJ55" s="16"/>
      <c r="AZK55" s="16"/>
      <c r="AZL55" s="16"/>
      <c r="AZM55" s="16"/>
      <c r="AZN55" s="16"/>
      <c r="AZO55" s="16"/>
      <c r="AZP55" s="16"/>
      <c r="AZQ55" s="16"/>
      <c r="AZR55" s="16"/>
      <c r="AZS55" s="16"/>
      <c r="AZT55" s="16"/>
      <c r="AZU55" s="16"/>
      <c r="AZV55" s="16"/>
      <c r="AZW55" s="16"/>
      <c r="AZX55" s="16"/>
      <c r="AZY55" s="16"/>
      <c r="AZZ55" s="16"/>
      <c r="BAA55" s="16"/>
      <c r="BAB55" s="16"/>
      <c r="BAC55" s="16"/>
      <c r="BAD55" s="16"/>
      <c r="BAE55" s="16"/>
      <c r="BAF55" s="16"/>
      <c r="BAG55" s="16"/>
      <c r="BAH55" s="16"/>
      <c r="BAI55" s="16"/>
      <c r="BAJ55" s="16"/>
      <c r="BAK55" s="16"/>
      <c r="BAL55" s="16"/>
      <c r="BAM55" s="16"/>
      <c r="BAN55" s="16"/>
      <c r="BAO55" s="16"/>
      <c r="BAP55" s="16"/>
      <c r="BAQ55" s="16"/>
      <c r="BAR55" s="16"/>
      <c r="BAS55" s="16"/>
      <c r="BAT55" s="16"/>
      <c r="BAU55" s="16"/>
      <c r="BAV55" s="16"/>
      <c r="BAW55" s="16"/>
      <c r="BAX55" s="16"/>
      <c r="BAY55" s="16"/>
      <c r="BAZ55" s="16"/>
      <c r="BBA55" s="16"/>
      <c r="BBB55" s="16"/>
      <c r="BBC55" s="16"/>
      <c r="BBD55" s="16"/>
      <c r="BBE55" s="16"/>
      <c r="BBF55" s="16"/>
      <c r="BBG55" s="16"/>
      <c r="BBH55" s="16"/>
      <c r="BBI55" s="16"/>
      <c r="BBJ55" s="16"/>
      <c r="BBK55" s="16"/>
      <c r="BBL55" s="16"/>
      <c r="BBM55" s="16"/>
      <c r="BBN55" s="16"/>
      <c r="BBO55" s="16"/>
      <c r="BBP55" s="16"/>
      <c r="BBQ55" s="16"/>
      <c r="BBR55" s="16"/>
      <c r="BBS55" s="16"/>
      <c r="BBT55" s="16"/>
      <c r="BBU55" s="16"/>
      <c r="BBV55" s="16"/>
      <c r="BBW55" s="16"/>
      <c r="BBX55" s="16"/>
      <c r="BBY55" s="16"/>
      <c r="BBZ55" s="16"/>
      <c r="BCA55" s="16"/>
      <c r="BCB55" s="16"/>
      <c r="BCC55" s="16"/>
      <c r="BCD55" s="16"/>
      <c r="BCE55" s="16"/>
      <c r="BCF55" s="16"/>
      <c r="BCG55" s="16"/>
      <c r="BCH55" s="16"/>
      <c r="BCI55" s="16"/>
      <c r="BCJ55" s="16"/>
      <c r="BCK55" s="16"/>
      <c r="BCL55" s="16"/>
      <c r="BCM55" s="16"/>
      <c r="BCN55" s="16"/>
      <c r="BCO55" s="16"/>
      <c r="BCP55" s="16"/>
      <c r="BCQ55" s="16"/>
      <c r="BCR55" s="16"/>
      <c r="BCS55" s="16"/>
      <c r="BCT55" s="16"/>
      <c r="BCU55" s="16"/>
      <c r="BCV55" s="16"/>
      <c r="BCW55" s="16"/>
      <c r="BCX55" s="16"/>
      <c r="BCY55" s="16"/>
      <c r="BCZ55" s="16"/>
      <c r="BDA55" s="16"/>
      <c r="BDB55" s="16"/>
      <c r="BDC55" s="16"/>
      <c r="BDD55" s="16"/>
      <c r="BDE55" s="16"/>
      <c r="BDF55" s="16"/>
      <c r="BDG55" s="16"/>
      <c r="BDH55" s="16"/>
      <c r="BDI55" s="16"/>
      <c r="BDJ55" s="16"/>
      <c r="BDK55" s="16"/>
      <c r="BDL55" s="16"/>
      <c r="BDM55" s="16"/>
      <c r="BDN55" s="16"/>
      <c r="BDO55" s="16"/>
      <c r="BDP55" s="16"/>
      <c r="BDQ55" s="16"/>
      <c r="BDR55" s="16"/>
      <c r="BDS55" s="16"/>
      <c r="BDT55" s="16"/>
      <c r="BDU55" s="16"/>
      <c r="BDV55" s="16"/>
      <c r="BDW55" s="16"/>
      <c r="BDX55" s="16"/>
      <c r="BDY55" s="16"/>
      <c r="BDZ55" s="16"/>
      <c r="BEA55" s="16"/>
      <c r="BEB55" s="16"/>
      <c r="BEC55" s="16"/>
      <c r="BED55" s="16"/>
      <c r="BEE55" s="16"/>
      <c r="BEF55" s="16"/>
      <c r="BEG55" s="16"/>
      <c r="BEH55" s="16"/>
      <c r="BEI55" s="16"/>
      <c r="BEJ55" s="16"/>
      <c r="BEK55" s="16"/>
      <c r="BEL55" s="16"/>
      <c r="BEM55" s="16"/>
      <c r="BEN55" s="16"/>
      <c r="BEO55" s="16"/>
      <c r="BEP55" s="16"/>
      <c r="BEQ55" s="16"/>
      <c r="BER55" s="16"/>
      <c r="BES55" s="16"/>
      <c r="BET55" s="16"/>
      <c r="BEU55" s="16"/>
      <c r="BEV55" s="16"/>
      <c r="BEW55" s="16"/>
      <c r="BEX55" s="16"/>
      <c r="BEY55" s="16"/>
      <c r="BEZ55" s="16"/>
      <c r="BFA55" s="16"/>
      <c r="BFB55" s="16"/>
      <c r="BFC55" s="16"/>
      <c r="BFD55" s="16"/>
      <c r="BFE55" s="16"/>
      <c r="BFF55" s="16"/>
      <c r="BFG55" s="16"/>
      <c r="BFH55" s="16"/>
      <c r="BFI55" s="16"/>
      <c r="BFJ55" s="16"/>
      <c r="BFK55" s="16"/>
      <c r="BFL55" s="16"/>
      <c r="BFM55" s="16"/>
      <c r="BFN55" s="16"/>
      <c r="BFO55" s="16"/>
      <c r="BFP55" s="16"/>
      <c r="BFQ55" s="16"/>
      <c r="BFR55" s="16"/>
      <c r="BFS55" s="16"/>
      <c r="BFT55" s="16"/>
      <c r="BFU55" s="16"/>
      <c r="BFV55" s="16"/>
      <c r="BFW55" s="16"/>
      <c r="BFX55" s="16"/>
      <c r="BFY55" s="16"/>
      <c r="BFZ55" s="16"/>
      <c r="BGA55" s="16"/>
      <c r="BGB55" s="16"/>
      <c r="BGC55" s="16"/>
      <c r="BGD55" s="16"/>
      <c r="BGE55" s="16"/>
      <c r="BGF55" s="16"/>
      <c r="BGG55" s="16"/>
      <c r="BGH55" s="16"/>
      <c r="BGI55" s="16"/>
      <c r="BGJ55" s="16"/>
      <c r="BGK55" s="16"/>
      <c r="BGL55" s="16"/>
      <c r="BGM55" s="16"/>
      <c r="BGN55" s="16"/>
      <c r="BGO55" s="16"/>
      <c r="BGP55" s="16"/>
      <c r="BGQ55" s="16"/>
      <c r="BGR55" s="16"/>
      <c r="BGS55" s="16"/>
      <c r="BGT55" s="16"/>
      <c r="BGU55" s="16"/>
      <c r="BGV55" s="16"/>
      <c r="BGW55" s="16"/>
      <c r="BGX55" s="16"/>
      <c r="BGY55" s="16"/>
      <c r="BGZ55" s="16"/>
      <c r="BHA55" s="16"/>
      <c r="BHB55" s="16"/>
      <c r="BHC55" s="16"/>
      <c r="BHD55" s="16"/>
      <c r="BHE55" s="16"/>
      <c r="BHF55" s="16"/>
      <c r="BHG55" s="16"/>
      <c r="BHH55" s="16"/>
      <c r="BHI55" s="16"/>
      <c r="BHJ55" s="16"/>
      <c r="BHK55" s="16"/>
      <c r="BHL55" s="16"/>
      <c r="BHM55" s="16"/>
      <c r="BHN55" s="16"/>
      <c r="BHO55" s="16"/>
      <c r="BHP55" s="16"/>
      <c r="BHQ55" s="16"/>
      <c r="BHR55" s="16"/>
      <c r="BHS55" s="16"/>
      <c r="BHT55" s="16"/>
      <c r="BHU55" s="16"/>
      <c r="BHV55" s="16"/>
      <c r="BHW55" s="16"/>
      <c r="BHX55" s="16"/>
      <c r="BHY55" s="16"/>
      <c r="BHZ55" s="16"/>
      <c r="BIA55" s="16"/>
      <c r="BIB55" s="16"/>
      <c r="BIC55" s="16"/>
      <c r="BID55" s="16"/>
      <c r="BIE55" s="16"/>
      <c r="BIF55" s="16"/>
      <c r="BIG55" s="16"/>
      <c r="BIH55" s="16"/>
      <c r="BII55" s="16"/>
      <c r="BIJ55" s="16"/>
      <c r="BIK55" s="16"/>
      <c r="BIL55" s="16"/>
      <c r="BIM55" s="16"/>
      <c r="BIN55" s="16"/>
      <c r="BIO55" s="16"/>
      <c r="BIP55" s="16"/>
      <c r="BIQ55" s="16"/>
      <c r="BIR55" s="16"/>
      <c r="BIS55" s="16"/>
      <c r="BIT55" s="16"/>
      <c r="BIU55" s="16"/>
      <c r="BIV55" s="16"/>
      <c r="BIW55" s="16"/>
      <c r="BIX55" s="16"/>
      <c r="BIY55" s="16"/>
      <c r="BIZ55" s="16"/>
      <c r="BJA55" s="16"/>
      <c r="BJB55" s="16"/>
      <c r="BJC55" s="16"/>
      <c r="BJD55" s="16"/>
      <c r="BJE55" s="16"/>
      <c r="BJF55" s="16"/>
      <c r="BJG55" s="16"/>
      <c r="BJH55" s="16"/>
      <c r="BJI55" s="16"/>
      <c r="BJJ55" s="16"/>
      <c r="BJK55" s="16"/>
      <c r="BJL55" s="16"/>
      <c r="BJM55" s="16"/>
      <c r="BJN55" s="16"/>
      <c r="BJO55" s="16"/>
      <c r="BJP55" s="16"/>
      <c r="BJQ55" s="16"/>
      <c r="BJR55" s="16"/>
      <c r="BJS55" s="16"/>
      <c r="BJT55" s="16"/>
      <c r="BJU55" s="16"/>
      <c r="BJV55" s="16"/>
      <c r="BJW55" s="16"/>
      <c r="BJX55" s="16"/>
      <c r="BJY55" s="16"/>
      <c r="BJZ55" s="16"/>
      <c r="BKA55" s="16"/>
      <c r="BKB55" s="16"/>
      <c r="BKC55" s="16"/>
      <c r="BKD55" s="16"/>
      <c r="BKE55" s="16"/>
      <c r="BKF55" s="16"/>
      <c r="BKG55" s="16"/>
      <c r="BKH55" s="16"/>
      <c r="BKI55" s="16"/>
      <c r="BKJ55" s="16"/>
      <c r="BKK55" s="16"/>
      <c r="BKL55" s="16"/>
      <c r="BKM55" s="16"/>
      <c r="BKN55" s="16"/>
      <c r="BKO55" s="16"/>
      <c r="BKP55" s="16"/>
      <c r="BKQ55" s="16"/>
      <c r="BKR55" s="16"/>
      <c r="BKS55" s="16"/>
      <c r="BKT55" s="16"/>
      <c r="BKU55" s="16"/>
      <c r="BKV55" s="16"/>
      <c r="BKW55" s="16"/>
      <c r="BKX55" s="16"/>
      <c r="BKY55" s="16"/>
      <c r="BKZ55" s="16"/>
      <c r="BLA55" s="16"/>
      <c r="BLB55" s="16"/>
      <c r="BLC55" s="16"/>
      <c r="BLD55" s="16"/>
      <c r="BLE55" s="16"/>
      <c r="BLF55" s="16"/>
      <c r="BLG55" s="16"/>
      <c r="BLH55" s="16"/>
      <c r="BLI55" s="16"/>
      <c r="BLJ55" s="16"/>
      <c r="BLK55" s="16"/>
      <c r="BLL55" s="16"/>
      <c r="BLM55" s="16"/>
      <c r="BLN55" s="16"/>
      <c r="BLO55" s="16"/>
      <c r="BLP55" s="16"/>
      <c r="BLQ55" s="16"/>
      <c r="BLR55" s="16"/>
      <c r="BLS55" s="16"/>
      <c r="BLT55" s="16"/>
      <c r="BLU55" s="16"/>
      <c r="BLV55" s="16"/>
      <c r="BLW55" s="16"/>
      <c r="BLX55" s="16"/>
      <c r="BLY55" s="16"/>
      <c r="BLZ55" s="16"/>
      <c r="BMA55" s="16"/>
      <c r="BMB55" s="16"/>
      <c r="BMC55" s="16"/>
      <c r="BMD55" s="16"/>
      <c r="BME55" s="16"/>
      <c r="BMF55" s="16"/>
      <c r="BMG55" s="16"/>
      <c r="BMH55" s="16"/>
      <c r="BMI55" s="16"/>
      <c r="BMJ55" s="16"/>
      <c r="BMK55" s="16"/>
      <c r="BML55" s="16"/>
      <c r="BMM55" s="16"/>
      <c r="BMN55" s="16"/>
      <c r="BMO55" s="16"/>
      <c r="BMP55" s="16"/>
      <c r="BMQ55" s="16"/>
      <c r="BMR55" s="16"/>
      <c r="BMS55" s="16"/>
      <c r="BMT55" s="16"/>
      <c r="BMU55" s="16"/>
      <c r="BMV55" s="16"/>
      <c r="BMW55" s="16"/>
      <c r="BMX55" s="16"/>
      <c r="BMY55" s="16"/>
      <c r="BMZ55" s="16"/>
      <c r="BNA55" s="16"/>
      <c r="BNB55" s="16"/>
      <c r="BNC55" s="16"/>
      <c r="BND55" s="16"/>
      <c r="BNE55" s="16"/>
      <c r="BNF55" s="16"/>
      <c r="BNG55" s="16"/>
      <c r="BNH55" s="16"/>
      <c r="BNI55" s="16"/>
      <c r="BNJ55" s="16"/>
      <c r="BNK55" s="16"/>
      <c r="BNL55" s="16"/>
      <c r="BNM55" s="16"/>
      <c r="BNN55" s="16"/>
      <c r="BNO55" s="16"/>
      <c r="BNP55" s="16"/>
      <c r="BNQ55" s="16"/>
      <c r="BNR55" s="16"/>
      <c r="BNS55" s="16"/>
      <c r="BNT55" s="16"/>
      <c r="BNU55" s="16"/>
      <c r="BNV55" s="16"/>
      <c r="BNW55" s="16"/>
      <c r="BNX55" s="16"/>
      <c r="BNY55" s="16"/>
      <c r="BNZ55" s="16"/>
      <c r="BOA55" s="16"/>
      <c r="BOB55" s="16"/>
      <c r="BOC55" s="16"/>
      <c r="BOD55" s="16"/>
      <c r="BOE55" s="16"/>
      <c r="BOF55" s="16"/>
      <c r="BOG55" s="16"/>
      <c r="BOH55" s="16"/>
      <c r="BOI55" s="16"/>
      <c r="BOJ55" s="16"/>
      <c r="BOK55" s="16"/>
      <c r="BOL55" s="16"/>
      <c r="BOM55" s="16"/>
      <c r="BON55" s="16"/>
      <c r="BOO55" s="16"/>
      <c r="BOP55" s="16"/>
      <c r="BOQ55" s="16"/>
      <c r="BOR55" s="16"/>
      <c r="BOS55" s="16"/>
      <c r="BOT55" s="16"/>
      <c r="BOU55" s="16"/>
      <c r="BOV55" s="16"/>
      <c r="BOW55" s="16"/>
      <c r="BOX55" s="16"/>
      <c r="BOY55" s="16"/>
      <c r="BOZ55" s="16"/>
      <c r="BPA55" s="16"/>
      <c r="BPB55" s="16"/>
      <c r="BPC55" s="16"/>
      <c r="BPD55" s="16"/>
      <c r="BPE55" s="16"/>
      <c r="BPF55" s="16"/>
      <c r="BPG55" s="16"/>
      <c r="BPH55" s="16"/>
      <c r="BPI55" s="16"/>
      <c r="BPJ55" s="16"/>
      <c r="BPK55" s="16"/>
      <c r="BPL55" s="16"/>
      <c r="BPM55" s="16"/>
      <c r="BPN55" s="16"/>
      <c r="BPO55" s="16"/>
      <c r="BPP55" s="16"/>
      <c r="BPQ55" s="16"/>
      <c r="BPR55" s="16"/>
      <c r="BPS55" s="16"/>
      <c r="BPT55" s="16"/>
      <c r="BPU55" s="16"/>
      <c r="BPV55" s="16"/>
      <c r="BPW55" s="16"/>
      <c r="BPX55" s="16"/>
      <c r="BPY55" s="16"/>
      <c r="BPZ55" s="16"/>
      <c r="BQA55" s="16"/>
      <c r="BQB55" s="16"/>
      <c r="BQC55" s="16"/>
      <c r="BQD55" s="16"/>
      <c r="BQE55" s="16"/>
      <c r="BQF55" s="16"/>
      <c r="BQG55" s="16"/>
      <c r="BQH55" s="16"/>
      <c r="BQI55" s="16"/>
      <c r="BQJ55" s="16"/>
      <c r="BQK55" s="16"/>
      <c r="BQL55" s="16"/>
      <c r="BQM55" s="16"/>
      <c r="BQN55" s="16"/>
      <c r="BQO55" s="16"/>
      <c r="BQP55" s="16"/>
      <c r="BQQ55" s="16"/>
      <c r="BQR55" s="16"/>
      <c r="BQS55" s="16"/>
      <c r="BQT55" s="16"/>
      <c r="BQU55" s="16"/>
      <c r="BQV55" s="16"/>
      <c r="BQW55" s="16"/>
      <c r="BQX55" s="16"/>
      <c r="BQY55" s="16"/>
      <c r="BQZ55" s="16"/>
      <c r="BRA55" s="16"/>
      <c r="BRB55" s="16"/>
      <c r="BRC55" s="16"/>
      <c r="BRD55" s="16"/>
      <c r="BRE55" s="16"/>
      <c r="BRF55" s="16"/>
      <c r="BRG55" s="16"/>
      <c r="BRH55" s="16"/>
      <c r="BRI55" s="16"/>
      <c r="BRJ55" s="16"/>
      <c r="BRK55" s="16"/>
      <c r="BRL55" s="16"/>
      <c r="BRM55" s="16"/>
      <c r="BRN55" s="16"/>
      <c r="BRO55" s="16"/>
      <c r="BRP55" s="16"/>
      <c r="BRQ55" s="16"/>
      <c r="BRR55" s="16"/>
      <c r="BRS55" s="16"/>
      <c r="BRT55" s="16"/>
      <c r="BRU55" s="16"/>
      <c r="BRV55" s="16"/>
      <c r="BRW55" s="16"/>
      <c r="BRX55" s="16"/>
      <c r="BRY55" s="16"/>
      <c r="BRZ55" s="16"/>
      <c r="BSA55" s="16"/>
      <c r="BSB55" s="16"/>
      <c r="BSC55" s="16"/>
      <c r="BSD55" s="16"/>
      <c r="BSE55" s="16"/>
      <c r="BSF55" s="16"/>
      <c r="BSG55" s="16"/>
      <c r="BSH55" s="16"/>
      <c r="BSI55" s="16"/>
      <c r="BSJ55" s="16"/>
      <c r="BSK55" s="16"/>
      <c r="BSL55" s="16"/>
      <c r="BSM55" s="16"/>
      <c r="BSN55" s="16"/>
      <c r="BSO55" s="16"/>
      <c r="BSP55" s="16"/>
      <c r="BSQ55" s="16"/>
      <c r="BSR55" s="16"/>
      <c r="BSS55" s="16"/>
      <c r="BST55" s="16"/>
      <c r="BSU55" s="16"/>
      <c r="BSV55" s="16"/>
      <c r="BSW55" s="16"/>
      <c r="BSX55" s="16"/>
      <c r="BSY55" s="16"/>
      <c r="BSZ55" s="16"/>
      <c r="BTA55" s="16"/>
      <c r="BTB55" s="16"/>
      <c r="BTC55" s="16"/>
      <c r="BTD55" s="16"/>
      <c r="BTE55" s="16"/>
      <c r="BTF55" s="16"/>
      <c r="BTG55" s="16"/>
      <c r="BTH55" s="16"/>
    </row>
    <row r="56" spans="1:1880" s="268" customFormat="1" ht="110.25" customHeight="1" x14ac:dyDescent="0.3">
      <c r="A56" s="59">
        <v>622</v>
      </c>
      <c r="B56" s="503" t="s">
        <v>205</v>
      </c>
      <c r="C56" s="504" t="s">
        <v>224</v>
      </c>
      <c r="D56" s="59" t="s">
        <v>337</v>
      </c>
      <c r="E56" s="224" t="e">
        <f>INDEX('PY1 Data(H)'!$A$1:$CZ$258,MATCH('Unit Data from Audit Worksheet'!$A56,'PY1 Data(H)'!$A$1:$A$258,0),MATCH('Unit Data from Audit Worksheet'!$D$2,'PY1 Data(H)'!$A$1:$CZ$1,0))</f>
        <v>#N/A</v>
      </c>
      <c r="F56" s="107">
        <v>0</v>
      </c>
      <c r="G56" s="251"/>
      <c r="H56" s="15"/>
      <c r="I56" s="266"/>
      <c r="J56" s="102"/>
      <c r="K56" s="379"/>
      <c r="L56"/>
      <c r="M56" s="16"/>
      <c r="N56" s="108"/>
      <c r="O56" s="16"/>
      <c r="P56" s="16"/>
      <c r="Q56" s="16"/>
      <c r="R56" s="16"/>
      <c r="S56" s="16"/>
      <c r="T56" s="16"/>
      <c r="U56" s="16"/>
      <c r="V56" s="16"/>
      <c r="W56" s="16"/>
      <c r="X56" s="1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c r="JG56" s="16"/>
      <c r="JH56" s="16"/>
      <c r="JI56" s="16"/>
      <c r="JJ56" s="16"/>
      <c r="JK56" s="16"/>
      <c r="JL56" s="16"/>
      <c r="JM56" s="16"/>
      <c r="JN56" s="16"/>
      <c r="JO56" s="16"/>
      <c r="JP56" s="16"/>
      <c r="JQ56" s="16"/>
      <c r="JR56" s="16"/>
      <c r="JS56" s="16"/>
      <c r="JT56" s="16"/>
      <c r="JU56" s="16"/>
      <c r="JV56" s="16"/>
      <c r="JW56" s="16"/>
      <c r="JX56" s="16"/>
      <c r="JY56" s="16"/>
      <c r="JZ56" s="16"/>
      <c r="KA56" s="16"/>
      <c r="KB56" s="16"/>
      <c r="KC56" s="16"/>
      <c r="KD56" s="16"/>
      <c r="KE56" s="16"/>
      <c r="KF56" s="16"/>
      <c r="KG56" s="16"/>
      <c r="KH56" s="16"/>
      <c r="KI56" s="16"/>
      <c r="KJ56" s="16"/>
      <c r="KK56" s="16"/>
      <c r="KL56" s="16"/>
      <c r="KM56" s="16"/>
      <c r="KN56" s="16"/>
      <c r="KO56" s="16"/>
      <c r="KP56" s="16"/>
      <c r="KQ56" s="16"/>
      <c r="KR56" s="16"/>
      <c r="KS56" s="16"/>
      <c r="KT56" s="16"/>
      <c r="KU56" s="16"/>
      <c r="KV56" s="16"/>
      <c r="KW56" s="16"/>
      <c r="KX56" s="16"/>
      <c r="KY56" s="16"/>
      <c r="KZ56" s="16"/>
      <c r="LA56" s="16"/>
      <c r="LB56" s="16"/>
      <c r="LC56" s="16"/>
      <c r="LD56" s="16"/>
      <c r="LE56" s="16"/>
      <c r="LF56" s="16"/>
      <c r="LG56" s="16"/>
      <c r="LH56" s="16"/>
      <c r="LI56" s="16"/>
      <c r="LJ56" s="16"/>
      <c r="LK56" s="16"/>
      <c r="LL56" s="16"/>
      <c r="LM56" s="16"/>
      <c r="LN56" s="16"/>
      <c r="LO56" s="16"/>
      <c r="LP56" s="16"/>
      <c r="LQ56" s="16"/>
      <c r="LR56" s="16"/>
      <c r="LS56" s="16"/>
      <c r="LT56" s="16"/>
      <c r="LU56" s="16"/>
      <c r="LV56" s="16"/>
      <c r="LW56" s="16"/>
      <c r="LX56" s="16"/>
      <c r="LY56" s="16"/>
      <c r="LZ56" s="16"/>
      <c r="MA56" s="16"/>
      <c r="MB56" s="16"/>
      <c r="MC56" s="16"/>
      <c r="MD56" s="16"/>
      <c r="ME56" s="16"/>
      <c r="MF56" s="16"/>
      <c r="MG56" s="16"/>
      <c r="MH56" s="16"/>
      <c r="MI56" s="16"/>
      <c r="MJ56" s="16"/>
      <c r="MK56" s="16"/>
      <c r="ML56" s="16"/>
      <c r="MM56" s="16"/>
      <c r="MN56" s="16"/>
      <c r="MO56" s="16"/>
      <c r="MP56" s="16"/>
      <c r="MQ56" s="16"/>
      <c r="MR56" s="16"/>
      <c r="MS56" s="16"/>
      <c r="MT56" s="16"/>
      <c r="MU56" s="16"/>
      <c r="MV56" s="16"/>
      <c r="MW56" s="16"/>
      <c r="MX56" s="16"/>
      <c r="MY56" s="16"/>
      <c r="MZ56" s="16"/>
      <c r="NA56" s="16"/>
      <c r="NB56" s="16"/>
      <c r="NC56" s="16"/>
      <c r="ND56" s="16"/>
      <c r="NE56" s="16"/>
      <c r="NF56" s="16"/>
      <c r="NG56" s="16"/>
      <c r="NH56" s="16"/>
      <c r="NI56" s="16"/>
      <c r="NJ56" s="16"/>
      <c r="NK56" s="16"/>
      <c r="NL56" s="16"/>
      <c r="NM56" s="16"/>
      <c r="NN56" s="16"/>
      <c r="NO56" s="16"/>
      <c r="NP56" s="16"/>
      <c r="NQ56" s="16"/>
      <c r="NR56" s="16"/>
      <c r="NS56" s="16"/>
      <c r="NT56" s="16"/>
      <c r="NU56" s="16"/>
      <c r="NV56" s="16"/>
      <c r="NW56" s="16"/>
      <c r="NX56" s="16"/>
      <c r="NY56" s="16"/>
      <c r="NZ56" s="16"/>
      <c r="OA56" s="16"/>
      <c r="OB56" s="16"/>
      <c r="OC56" s="16"/>
      <c r="OD56" s="16"/>
      <c r="OE56" s="16"/>
      <c r="OF56" s="16"/>
      <c r="OG56" s="16"/>
      <c r="OH56" s="16"/>
      <c r="OI56" s="16"/>
      <c r="OJ56" s="16"/>
      <c r="OK56" s="16"/>
      <c r="OL56" s="16"/>
      <c r="OM56" s="16"/>
      <c r="ON56" s="16"/>
      <c r="OO56" s="16"/>
      <c r="OP56" s="16"/>
      <c r="OQ56" s="16"/>
      <c r="OR56" s="16"/>
      <c r="OS56" s="16"/>
      <c r="OT56" s="16"/>
      <c r="OU56" s="16"/>
      <c r="OV56" s="16"/>
      <c r="OW56" s="16"/>
      <c r="OX56" s="16"/>
      <c r="OY56" s="16"/>
      <c r="OZ56" s="16"/>
      <c r="PA56" s="16"/>
      <c r="PB56" s="16"/>
      <c r="PC56" s="16"/>
      <c r="PD56" s="16"/>
      <c r="PE56" s="16"/>
      <c r="PF56" s="16"/>
      <c r="PG56" s="16"/>
      <c r="PH56" s="16"/>
      <c r="PI56" s="16"/>
      <c r="PJ56" s="16"/>
      <c r="PK56" s="16"/>
      <c r="PL56" s="16"/>
      <c r="PM56" s="16"/>
      <c r="PN56" s="16"/>
      <c r="PO56" s="16"/>
      <c r="PP56" s="16"/>
      <c r="PQ56" s="16"/>
      <c r="PR56" s="16"/>
      <c r="PS56" s="16"/>
      <c r="PT56" s="16"/>
      <c r="PU56" s="16"/>
      <c r="PV56" s="16"/>
      <c r="PW56" s="16"/>
      <c r="PX56" s="16"/>
      <c r="PY56" s="16"/>
      <c r="PZ56" s="16"/>
      <c r="QA56" s="16"/>
      <c r="QB56" s="16"/>
      <c r="QC56" s="16"/>
      <c r="QD56" s="16"/>
      <c r="QE56" s="16"/>
      <c r="QF56" s="16"/>
      <c r="QG56" s="16"/>
      <c r="QH56" s="16"/>
      <c r="QI56" s="16"/>
      <c r="QJ56" s="16"/>
      <c r="QK56" s="16"/>
      <c r="QL56" s="16"/>
      <c r="QM56" s="16"/>
      <c r="QN56" s="16"/>
      <c r="QO56" s="16"/>
      <c r="QP56" s="16"/>
      <c r="QQ56" s="16"/>
      <c r="QR56" s="16"/>
      <c r="QS56" s="16"/>
      <c r="QT56" s="16"/>
      <c r="QU56" s="16"/>
      <c r="QV56" s="16"/>
      <c r="QW56" s="16"/>
      <c r="QX56" s="16"/>
      <c r="QY56" s="16"/>
      <c r="QZ56" s="16"/>
      <c r="RA56" s="16"/>
      <c r="RB56" s="16"/>
      <c r="RC56" s="16"/>
      <c r="RD56" s="16"/>
      <c r="RE56" s="16"/>
      <c r="RF56" s="16"/>
      <c r="RG56" s="16"/>
      <c r="RH56" s="16"/>
      <c r="RI56" s="16"/>
      <c r="RJ56" s="16"/>
      <c r="RK56" s="16"/>
      <c r="RL56" s="16"/>
      <c r="RM56" s="16"/>
      <c r="RN56" s="16"/>
      <c r="RO56" s="16"/>
      <c r="RP56" s="16"/>
      <c r="RQ56" s="16"/>
      <c r="RR56" s="16"/>
      <c r="RS56" s="16"/>
      <c r="RT56" s="16"/>
      <c r="RU56" s="16"/>
      <c r="RV56" s="16"/>
      <c r="RW56" s="16"/>
      <c r="RX56" s="16"/>
      <c r="RY56" s="16"/>
      <c r="RZ56" s="16"/>
      <c r="SA56" s="16"/>
      <c r="SB56" s="16"/>
      <c r="SC56" s="16"/>
      <c r="SD56" s="16"/>
      <c r="SE56" s="16"/>
      <c r="SF56" s="16"/>
      <c r="SG56" s="16"/>
      <c r="SH56" s="16"/>
      <c r="SI56" s="16"/>
      <c r="SJ56" s="16"/>
      <c r="SK56" s="16"/>
      <c r="SL56" s="16"/>
      <c r="SM56" s="16"/>
      <c r="SN56" s="16"/>
      <c r="SO56" s="16"/>
      <c r="SP56" s="16"/>
      <c r="SQ56" s="16"/>
      <c r="SR56" s="16"/>
      <c r="SS56" s="16"/>
      <c r="ST56" s="16"/>
      <c r="SU56" s="16"/>
      <c r="SV56" s="16"/>
      <c r="SW56" s="16"/>
      <c r="SX56" s="16"/>
      <c r="SY56" s="16"/>
      <c r="SZ56" s="16"/>
      <c r="TA56" s="16"/>
      <c r="TB56" s="16"/>
      <c r="TC56" s="16"/>
      <c r="TD56" s="16"/>
      <c r="TE56" s="16"/>
      <c r="TF56" s="16"/>
      <c r="TG56" s="16"/>
      <c r="TH56" s="16"/>
      <c r="TI56" s="16"/>
      <c r="TJ56" s="16"/>
      <c r="TK56" s="16"/>
      <c r="TL56" s="16"/>
      <c r="TM56" s="16"/>
      <c r="TN56" s="16"/>
      <c r="TO56" s="16"/>
      <c r="TP56" s="16"/>
      <c r="TQ56" s="16"/>
      <c r="TR56" s="16"/>
      <c r="TS56" s="16"/>
      <c r="TT56" s="16"/>
      <c r="TU56" s="16"/>
      <c r="TV56" s="16"/>
      <c r="TW56" s="16"/>
      <c r="TX56" s="16"/>
      <c r="TY56" s="16"/>
      <c r="TZ56" s="16"/>
      <c r="UA56" s="16"/>
      <c r="UB56" s="16"/>
      <c r="UC56" s="16"/>
      <c r="UD56" s="16"/>
      <c r="UE56" s="16"/>
      <c r="UF56" s="16"/>
      <c r="UG56" s="16"/>
      <c r="UH56" s="16"/>
      <c r="UI56" s="16"/>
      <c r="UJ56" s="16"/>
      <c r="UK56" s="16"/>
      <c r="UL56" s="16"/>
      <c r="UM56" s="16"/>
      <c r="UN56" s="16"/>
      <c r="UO56" s="16"/>
      <c r="UP56" s="16"/>
      <c r="UQ56" s="16"/>
      <c r="UR56" s="16"/>
      <c r="US56" s="16"/>
      <c r="UT56" s="16"/>
      <c r="UU56" s="16"/>
      <c r="UV56" s="16"/>
      <c r="UW56" s="16"/>
      <c r="UX56" s="16"/>
      <c r="UY56" s="16"/>
      <c r="UZ56" s="16"/>
      <c r="VA56" s="16"/>
      <c r="VB56" s="16"/>
      <c r="VC56" s="16"/>
      <c r="VD56" s="16"/>
      <c r="VE56" s="16"/>
      <c r="VF56" s="16"/>
      <c r="VG56" s="16"/>
      <c r="VH56" s="16"/>
      <c r="VI56" s="16"/>
      <c r="VJ56" s="16"/>
      <c r="VK56" s="16"/>
      <c r="VL56" s="16"/>
      <c r="VM56" s="16"/>
      <c r="VN56" s="16"/>
      <c r="VO56" s="16"/>
      <c r="VP56" s="16"/>
      <c r="VQ56" s="16"/>
      <c r="VR56" s="16"/>
      <c r="VS56" s="16"/>
      <c r="VT56" s="16"/>
      <c r="VU56" s="16"/>
      <c r="VV56" s="16"/>
      <c r="VW56" s="16"/>
      <c r="VX56" s="16"/>
      <c r="VY56" s="16"/>
      <c r="VZ56" s="16"/>
      <c r="WA56" s="16"/>
      <c r="WB56" s="16"/>
      <c r="WC56" s="16"/>
      <c r="WD56" s="16"/>
      <c r="WE56" s="16"/>
      <c r="WF56" s="16"/>
      <c r="WG56" s="16"/>
      <c r="WH56" s="16"/>
      <c r="WI56" s="16"/>
      <c r="WJ56" s="16"/>
      <c r="WK56" s="16"/>
      <c r="WL56" s="16"/>
      <c r="WM56" s="16"/>
      <c r="WN56" s="16"/>
      <c r="WO56" s="16"/>
      <c r="WP56" s="16"/>
      <c r="WQ56" s="16"/>
      <c r="WR56" s="16"/>
      <c r="WS56" s="16"/>
      <c r="WT56" s="16"/>
      <c r="WU56" s="16"/>
      <c r="WV56" s="16"/>
      <c r="WW56" s="16"/>
      <c r="WX56" s="16"/>
      <c r="WY56" s="16"/>
      <c r="WZ56" s="16"/>
      <c r="XA56" s="16"/>
      <c r="XB56" s="16"/>
      <c r="XC56" s="16"/>
      <c r="XD56" s="16"/>
      <c r="XE56" s="16"/>
      <c r="XF56" s="16"/>
      <c r="XG56" s="16"/>
      <c r="XH56" s="16"/>
      <c r="XI56" s="16"/>
      <c r="XJ56" s="16"/>
      <c r="XK56" s="16"/>
      <c r="XL56" s="16"/>
      <c r="XM56" s="16"/>
      <c r="XN56" s="16"/>
      <c r="XO56" s="16"/>
      <c r="XP56" s="16"/>
      <c r="XQ56" s="16"/>
      <c r="XR56" s="16"/>
      <c r="XS56" s="16"/>
      <c r="XT56" s="16"/>
      <c r="XU56" s="16"/>
      <c r="XV56" s="16"/>
      <c r="XW56" s="16"/>
      <c r="XX56" s="16"/>
      <c r="XY56" s="16"/>
      <c r="XZ56" s="16"/>
      <c r="YA56" s="16"/>
      <c r="YB56" s="16"/>
      <c r="YC56" s="16"/>
      <c r="YD56" s="16"/>
      <c r="YE56" s="16"/>
      <c r="YF56" s="16"/>
      <c r="YG56" s="16"/>
      <c r="YH56" s="16"/>
      <c r="YI56" s="16"/>
      <c r="YJ56" s="16"/>
      <c r="YK56" s="16"/>
      <c r="YL56" s="16"/>
      <c r="YM56" s="16"/>
      <c r="YN56" s="16"/>
      <c r="YO56" s="16"/>
      <c r="YP56" s="16"/>
      <c r="YQ56" s="16"/>
      <c r="YR56" s="16"/>
      <c r="YS56" s="16"/>
      <c r="YT56" s="16"/>
      <c r="YU56" s="16"/>
      <c r="YV56" s="16"/>
      <c r="YW56" s="16"/>
      <c r="YX56" s="16"/>
      <c r="YY56" s="16"/>
      <c r="YZ56" s="16"/>
      <c r="ZA56" s="16"/>
      <c r="ZB56" s="16"/>
      <c r="ZC56" s="16"/>
      <c r="ZD56" s="16"/>
      <c r="ZE56" s="16"/>
      <c r="ZF56" s="16"/>
      <c r="ZG56" s="16"/>
      <c r="ZH56" s="16"/>
      <c r="ZI56" s="16"/>
      <c r="ZJ56" s="16"/>
      <c r="ZK56" s="16"/>
      <c r="ZL56" s="16"/>
      <c r="ZM56" s="16"/>
      <c r="ZN56" s="16"/>
      <c r="ZO56" s="16"/>
      <c r="ZP56" s="16"/>
      <c r="ZQ56" s="16"/>
      <c r="ZR56" s="16"/>
      <c r="ZS56" s="16"/>
      <c r="ZT56" s="16"/>
      <c r="ZU56" s="16"/>
      <c r="ZV56" s="16"/>
      <c r="ZW56" s="16"/>
      <c r="ZX56" s="16"/>
      <c r="ZY56" s="16"/>
      <c r="ZZ56" s="16"/>
      <c r="AAA56" s="16"/>
      <c r="AAB56" s="16"/>
      <c r="AAC56" s="16"/>
      <c r="AAD56" s="16"/>
      <c r="AAE56" s="16"/>
      <c r="AAF56" s="16"/>
      <c r="AAG56" s="16"/>
      <c r="AAH56" s="16"/>
      <c r="AAI56" s="16"/>
      <c r="AAJ56" s="16"/>
      <c r="AAK56" s="16"/>
      <c r="AAL56" s="16"/>
      <c r="AAM56" s="16"/>
      <c r="AAN56" s="16"/>
      <c r="AAO56" s="16"/>
      <c r="AAP56" s="16"/>
      <c r="AAQ56" s="16"/>
      <c r="AAR56" s="16"/>
      <c r="AAS56" s="16"/>
      <c r="AAT56" s="16"/>
      <c r="AAU56" s="16"/>
      <c r="AAV56" s="16"/>
      <c r="AAW56" s="16"/>
      <c r="AAX56" s="16"/>
      <c r="AAY56" s="16"/>
      <c r="AAZ56" s="16"/>
      <c r="ABA56" s="16"/>
      <c r="ABB56" s="16"/>
      <c r="ABC56" s="16"/>
      <c r="ABD56" s="16"/>
      <c r="ABE56" s="16"/>
      <c r="ABF56" s="16"/>
      <c r="ABG56" s="16"/>
      <c r="ABH56" s="16"/>
      <c r="ABI56" s="16"/>
      <c r="ABJ56" s="16"/>
      <c r="ABK56" s="16"/>
      <c r="ABL56" s="16"/>
      <c r="ABM56" s="16"/>
      <c r="ABN56" s="16"/>
      <c r="ABO56" s="16"/>
      <c r="ABP56" s="16"/>
      <c r="ABQ56" s="16"/>
      <c r="ABR56" s="16"/>
      <c r="ABS56" s="16"/>
      <c r="ABT56" s="16"/>
      <c r="ABU56" s="16"/>
      <c r="ABV56" s="16"/>
      <c r="ABW56" s="16"/>
      <c r="ABX56" s="16"/>
      <c r="ABY56" s="16"/>
      <c r="ABZ56" s="16"/>
      <c r="ACA56" s="16"/>
      <c r="ACB56" s="16"/>
      <c r="ACC56" s="16"/>
      <c r="ACD56" s="16"/>
      <c r="ACE56" s="16"/>
      <c r="ACF56" s="16"/>
      <c r="ACG56" s="16"/>
      <c r="ACH56" s="16"/>
      <c r="ACI56" s="16"/>
      <c r="ACJ56" s="16"/>
      <c r="ACK56" s="16"/>
      <c r="ACL56" s="16"/>
      <c r="ACM56" s="16"/>
      <c r="ACN56" s="16"/>
      <c r="ACO56" s="16"/>
      <c r="ACP56" s="16"/>
      <c r="ACQ56" s="16"/>
      <c r="ACR56" s="16"/>
      <c r="ACS56" s="16"/>
      <c r="ACT56" s="16"/>
      <c r="ACU56" s="16"/>
      <c r="ACV56" s="16"/>
      <c r="ACW56" s="16"/>
      <c r="ACX56" s="16"/>
      <c r="ACY56" s="16"/>
      <c r="ACZ56" s="16"/>
      <c r="ADA56" s="16"/>
      <c r="ADB56" s="16"/>
      <c r="ADC56" s="16"/>
      <c r="ADD56" s="16"/>
      <c r="ADE56" s="16"/>
      <c r="ADF56" s="16"/>
      <c r="ADG56" s="16"/>
      <c r="ADH56" s="16"/>
      <c r="ADI56" s="16"/>
      <c r="ADJ56" s="16"/>
      <c r="ADK56" s="16"/>
      <c r="ADL56" s="16"/>
      <c r="ADM56" s="16"/>
      <c r="ADN56" s="16"/>
      <c r="ADO56" s="16"/>
      <c r="ADP56" s="16"/>
      <c r="ADQ56" s="16"/>
      <c r="ADR56" s="16"/>
      <c r="ADS56" s="16"/>
      <c r="ADT56" s="16"/>
      <c r="ADU56" s="16"/>
      <c r="ADV56" s="16"/>
      <c r="ADW56" s="16"/>
      <c r="ADX56" s="16"/>
      <c r="ADY56" s="16"/>
      <c r="ADZ56" s="16"/>
      <c r="AEA56" s="16"/>
      <c r="AEB56" s="16"/>
      <c r="AEC56" s="16"/>
      <c r="AED56" s="16"/>
      <c r="AEE56" s="16"/>
      <c r="AEF56" s="16"/>
      <c r="AEG56" s="16"/>
      <c r="AEH56" s="16"/>
      <c r="AEI56" s="16"/>
      <c r="AEJ56" s="16"/>
      <c r="AEK56" s="16"/>
      <c r="AEL56" s="16"/>
      <c r="AEM56" s="16"/>
      <c r="AEN56" s="16"/>
      <c r="AEO56" s="16"/>
      <c r="AEP56" s="16"/>
      <c r="AEQ56" s="16"/>
      <c r="AER56" s="16"/>
      <c r="AES56" s="16"/>
      <c r="AET56" s="16"/>
      <c r="AEU56" s="16"/>
      <c r="AEV56" s="16"/>
      <c r="AEW56" s="16"/>
      <c r="AEX56" s="16"/>
      <c r="AEY56" s="16"/>
      <c r="AEZ56" s="16"/>
      <c r="AFA56" s="16"/>
      <c r="AFB56" s="16"/>
      <c r="AFC56" s="16"/>
      <c r="AFD56" s="16"/>
      <c r="AFE56" s="16"/>
      <c r="AFF56" s="16"/>
      <c r="AFG56" s="16"/>
      <c r="AFH56" s="16"/>
      <c r="AFI56" s="16"/>
      <c r="AFJ56" s="16"/>
      <c r="AFK56" s="16"/>
      <c r="AFL56" s="16"/>
      <c r="AFM56" s="16"/>
      <c r="AFN56" s="16"/>
      <c r="AFO56" s="16"/>
      <c r="AFP56" s="16"/>
      <c r="AFQ56" s="16"/>
      <c r="AFR56" s="16"/>
      <c r="AFS56" s="16"/>
      <c r="AFT56" s="16"/>
      <c r="AFU56" s="16"/>
      <c r="AFV56" s="16"/>
      <c r="AFW56" s="16"/>
      <c r="AFX56" s="16"/>
      <c r="AFY56" s="16"/>
      <c r="AFZ56" s="16"/>
      <c r="AGA56" s="16"/>
      <c r="AGB56" s="16"/>
      <c r="AGC56" s="16"/>
      <c r="AGD56" s="16"/>
      <c r="AGE56" s="16"/>
      <c r="AGF56" s="16"/>
      <c r="AGG56" s="16"/>
      <c r="AGH56" s="16"/>
      <c r="AGI56" s="16"/>
      <c r="AGJ56" s="16"/>
      <c r="AGK56" s="16"/>
      <c r="AGL56" s="16"/>
      <c r="AGM56" s="16"/>
      <c r="AGN56" s="16"/>
      <c r="AGO56" s="16"/>
      <c r="AGP56" s="16"/>
      <c r="AGQ56" s="16"/>
      <c r="AGR56" s="16"/>
      <c r="AGS56" s="16"/>
      <c r="AGT56" s="16"/>
      <c r="AGU56" s="16"/>
      <c r="AGV56" s="16"/>
      <c r="AGW56" s="16"/>
      <c r="AGX56" s="16"/>
      <c r="AGY56" s="16"/>
      <c r="AGZ56" s="16"/>
      <c r="AHA56" s="16"/>
      <c r="AHB56" s="16"/>
      <c r="AHC56" s="16"/>
      <c r="AHD56" s="16"/>
      <c r="AHE56" s="16"/>
      <c r="AHF56" s="16"/>
      <c r="AHG56" s="16"/>
      <c r="AHH56" s="16"/>
      <c r="AHI56" s="16"/>
      <c r="AHJ56" s="16"/>
      <c r="AHK56" s="16"/>
      <c r="AHL56" s="16"/>
      <c r="AHM56" s="16"/>
      <c r="AHN56" s="16"/>
      <c r="AHO56" s="16"/>
      <c r="AHP56" s="16"/>
      <c r="AHQ56" s="16"/>
      <c r="AHR56" s="16"/>
      <c r="AHS56" s="16"/>
      <c r="AHT56" s="16"/>
      <c r="AHU56" s="16"/>
      <c r="AHV56" s="16"/>
      <c r="AHW56" s="16"/>
      <c r="AHX56" s="16"/>
      <c r="AHY56" s="16"/>
      <c r="AHZ56" s="16"/>
      <c r="AIA56" s="16"/>
      <c r="AIB56" s="16"/>
      <c r="AIC56" s="16"/>
      <c r="AID56" s="16"/>
      <c r="AIE56" s="16"/>
      <c r="AIF56" s="16"/>
      <c r="AIG56" s="16"/>
      <c r="AIH56" s="16"/>
      <c r="AII56" s="16"/>
      <c r="AIJ56" s="16"/>
      <c r="AIK56" s="16"/>
      <c r="AIL56" s="16"/>
      <c r="AIM56" s="16"/>
      <c r="AIN56" s="16"/>
      <c r="AIO56" s="16"/>
      <c r="AIP56" s="16"/>
      <c r="AIQ56" s="16"/>
      <c r="AIR56" s="16"/>
      <c r="AIS56" s="16"/>
      <c r="AIT56" s="16"/>
      <c r="AIU56" s="16"/>
      <c r="AIV56" s="16"/>
      <c r="AIW56" s="16"/>
      <c r="AIX56" s="16"/>
      <c r="AIY56" s="16"/>
      <c r="AIZ56" s="16"/>
      <c r="AJA56" s="16"/>
      <c r="AJB56" s="16"/>
      <c r="AJC56" s="16"/>
      <c r="AJD56" s="16"/>
      <c r="AJE56" s="16"/>
      <c r="AJF56" s="16"/>
      <c r="AJG56" s="16"/>
      <c r="AJH56" s="16"/>
      <c r="AJI56" s="16"/>
      <c r="AJJ56" s="16"/>
      <c r="AJK56" s="16"/>
      <c r="AJL56" s="16"/>
      <c r="AJM56" s="16"/>
      <c r="AJN56" s="16"/>
      <c r="AJO56" s="16"/>
      <c r="AJP56" s="16"/>
      <c r="AJQ56" s="16"/>
      <c r="AJR56" s="16"/>
      <c r="AJS56" s="16"/>
      <c r="AJT56" s="16"/>
      <c r="AJU56" s="16"/>
      <c r="AJV56" s="16"/>
      <c r="AJW56" s="16"/>
      <c r="AJX56" s="16"/>
      <c r="AJY56" s="16"/>
      <c r="AJZ56" s="16"/>
      <c r="AKA56" s="16"/>
      <c r="AKB56" s="16"/>
      <c r="AKC56" s="16"/>
      <c r="AKD56" s="16"/>
      <c r="AKE56" s="16"/>
      <c r="AKF56" s="16"/>
      <c r="AKG56" s="16"/>
      <c r="AKH56" s="16"/>
      <c r="AKI56" s="16"/>
      <c r="AKJ56" s="16"/>
      <c r="AKK56" s="16"/>
      <c r="AKL56" s="16"/>
      <c r="AKM56" s="16"/>
      <c r="AKN56" s="16"/>
      <c r="AKO56" s="16"/>
      <c r="AKP56" s="16"/>
      <c r="AKQ56" s="16"/>
      <c r="AKR56" s="16"/>
      <c r="AKS56" s="16"/>
      <c r="AKT56" s="16"/>
      <c r="AKU56" s="16"/>
      <c r="AKV56" s="16"/>
      <c r="AKW56" s="16"/>
      <c r="AKX56" s="16"/>
      <c r="AKY56" s="16"/>
      <c r="AKZ56" s="16"/>
      <c r="ALA56" s="16"/>
      <c r="ALB56" s="16"/>
      <c r="ALC56" s="16"/>
      <c r="ALD56" s="16"/>
      <c r="ALE56" s="16"/>
      <c r="ALF56" s="16"/>
      <c r="ALG56" s="16"/>
      <c r="ALH56" s="16"/>
      <c r="ALI56" s="16"/>
      <c r="ALJ56" s="16"/>
      <c r="ALK56" s="16"/>
      <c r="ALL56" s="16"/>
      <c r="ALM56" s="16"/>
      <c r="ALN56" s="16"/>
      <c r="ALO56" s="16"/>
      <c r="ALP56" s="16"/>
      <c r="ALQ56" s="16"/>
      <c r="ALR56" s="16"/>
      <c r="ALS56" s="16"/>
      <c r="ALT56" s="16"/>
      <c r="ALU56" s="16"/>
      <c r="ALV56" s="16"/>
      <c r="ALW56" s="16"/>
      <c r="ALX56" s="16"/>
      <c r="ALY56" s="16"/>
      <c r="ALZ56" s="16"/>
      <c r="AMA56" s="16"/>
      <c r="AMB56" s="16"/>
      <c r="AMC56" s="16"/>
      <c r="AMD56" s="16"/>
      <c r="AME56" s="16"/>
      <c r="AMF56" s="16"/>
      <c r="AMG56" s="16"/>
      <c r="AMH56" s="16"/>
      <c r="AMI56" s="16"/>
      <c r="AMJ56" s="16"/>
      <c r="AMK56" s="16"/>
      <c r="AML56" s="16"/>
      <c r="AMM56" s="16"/>
      <c r="AMN56" s="16"/>
      <c r="AMO56" s="16"/>
      <c r="AMP56" s="16"/>
      <c r="AMQ56" s="16"/>
      <c r="AMR56" s="16"/>
      <c r="AMS56" s="16"/>
      <c r="AMT56" s="16"/>
      <c r="AMU56" s="16"/>
      <c r="AMV56" s="16"/>
      <c r="AMW56" s="16"/>
      <c r="AMX56" s="16"/>
      <c r="AMY56" s="16"/>
      <c r="AMZ56" s="16"/>
      <c r="ANA56" s="16"/>
      <c r="ANB56" s="16"/>
      <c r="ANC56" s="16"/>
      <c r="AND56" s="16"/>
      <c r="ANE56" s="16"/>
      <c r="ANF56" s="16"/>
      <c r="ANG56" s="16"/>
      <c r="ANH56" s="16"/>
      <c r="ANI56" s="16"/>
      <c r="ANJ56" s="16"/>
      <c r="ANK56" s="16"/>
      <c r="ANL56" s="16"/>
      <c r="ANM56" s="16"/>
      <c r="ANN56" s="16"/>
      <c r="ANO56" s="16"/>
      <c r="ANP56" s="16"/>
      <c r="ANQ56" s="16"/>
      <c r="ANR56" s="16"/>
      <c r="ANS56" s="16"/>
      <c r="ANT56" s="16"/>
      <c r="ANU56" s="16"/>
      <c r="ANV56" s="16"/>
      <c r="ANW56" s="16"/>
      <c r="ANX56" s="16"/>
      <c r="ANY56" s="16"/>
      <c r="ANZ56" s="16"/>
      <c r="AOA56" s="16"/>
      <c r="AOB56" s="16"/>
      <c r="AOC56" s="16"/>
      <c r="AOD56" s="16"/>
      <c r="AOE56" s="16"/>
      <c r="AOF56" s="16"/>
      <c r="AOG56" s="16"/>
      <c r="AOH56" s="16"/>
      <c r="AOI56" s="16"/>
      <c r="AOJ56" s="16"/>
      <c r="AOK56" s="16"/>
      <c r="AOL56" s="16"/>
      <c r="AOM56" s="16"/>
      <c r="AON56" s="16"/>
      <c r="AOO56" s="16"/>
      <c r="AOP56" s="16"/>
      <c r="AOQ56" s="16"/>
      <c r="AOR56" s="16"/>
      <c r="AOS56" s="16"/>
      <c r="AOT56" s="16"/>
      <c r="AOU56" s="16"/>
      <c r="AOV56" s="16"/>
      <c r="AOW56" s="16"/>
      <c r="AOX56" s="16"/>
      <c r="AOY56" s="16"/>
      <c r="AOZ56" s="16"/>
      <c r="APA56" s="16"/>
      <c r="APB56" s="16"/>
      <c r="APC56" s="16"/>
      <c r="APD56" s="16"/>
      <c r="APE56" s="16"/>
      <c r="APF56" s="16"/>
      <c r="APG56" s="16"/>
      <c r="APH56" s="16"/>
      <c r="API56" s="16"/>
      <c r="APJ56" s="16"/>
      <c r="APK56" s="16"/>
      <c r="APL56" s="16"/>
      <c r="APM56" s="16"/>
      <c r="APN56" s="16"/>
      <c r="APO56" s="16"/>
      <c r="APP56" s="16"/>
      <c r="APQ56" s="16"/>
      <c r="APR56" s="16"/>
      <c r="APS56" s="16"/>
      <c r="APT56" s="16"/>
      <c r="APU56" s="16"/>
      <c r="APV56" s="16"/>
      <c r="APW56" s="16"/>
      <c r="APX56" s="16"/>
      <c r="APY56" s="16"/>
      <c r="APZ56" s="16"/>
      <c r="AQA56" s="16"/>
      <c r="AQB56" s="16"/>
      <c r="AQC56" s="16"/>
      <c r="AQD56" s="16"/>
      <c r="AQE56" s="16"/>
      <c r="AQF56" s="16"/>
      <c r="AQG56" s="16"/>
      <c r="AQH56" s="16"/>
      <c r="AQI56" s="16"/>
      <c r="AQJ56" s="16"/>
      <c r="AQK56" s="16"/>
      <c r="AQL56" s="16"/>
      <c r="AQM56" s="16"/>
      <c r="AQN56" s="16"/>
      <c r="AQO56" s="16"/>
      <c r="AQP56" s="16"/>
      <c r="AQQ56" s="16"/>
      <c r="AQR56" s="16"/>
      <c r="AQS56" s="16"/>
      <c r="AQT56" s="16"/>
      <c r="AQU56" s="16"/>
      <c r="AQV56" s="16"/>
      <c r="AQW56" s="16"/>
      <c r="AQX56" s="16"/>
      <c r="AQY56" s="16"/>
      <c r="AQZ56" s="16"/>
      <c r="ARA56" s="16"/>
      <c r="ARB56" s="16"/>
      <c r="ARC56" s="16"/>
      <c r="ARD56" s="16"/>
      <c r="ARE56" s="16"/>
      <c r="ARF56" s="16"/>
      <c r="ARG56" s="16"/>
      <c r="ARH56" s="16"/>
      <c r="ARI56" s="16"/>
      <c r="ARJ56" s="16"/>
      <c r="ARK56" s="16"/>
      <c r="ARL56" s="16"/>
      <c r="ARM56" s="16"/>
      <c r="ARN56" s="16"/>
      <c r="ARO56" s="16"/>
      <c r="ARP56" s="16"/>
      <c r="ARQ56" s="16"/>
      <c r="ARR56" s="16"/>
      <c r="ARS56" s="16"/>
      <c r="ART56" s="16"/>
      <c r="ARU56" s="16"/>
      <c r="ARV56" s="16"/>
      <c r="ARW56" s="16"/>
      <c r="ARX56" s="16"/>
      <c r="ARY56" s="16"/>
      <c r="ARZ56" s="16"/>
      <c r="ASA56" s="16"/>
      <c r="ASB56" s="16"/>
      <c r="ASC56" s="16"/>
      <c r="ASD56" s="16"/>
      <c r="ASE56" s="16"/>
      <c r="ASF56" s="16"/>
      <c r="ASG56" s="16"/>
      <c r="ASH56" s="16"/>
      <c r="ASI56" s="16"/>
      <c r="ASJ56" s="16"/>
      <c r="ASK56" s="16"/>
      <c r="ASL56" s="16"/>
      <c r="ASM56" s="16"/>
      <c r="ASN56" s="16"/>
      <c r="ASO56" s="16"/>
      <c r="ASP56" s="16"/>
      <c r="ASQ56" s="16"/>
      <c r="ASR56" s="16"/>
      <c r="ASS56" s="16"/>
      <c r="AST56" s="16"/>
      <c r="ASU56" s="16"/>
      <c r="ASV56" s="16"/>
      <c r="ASW56" s="16"/>
      <c r="ASX56" s="16"/>
      <c r="ASY56" s="16"/>
      <c r="ASZ56" s="16"/>
      <c r="ATA56" s="16"/>
      <c r="ATB56" s="16"/>
      <c r="ATC56" s="16"/>
      <c r="ATD56" s="16"/>
      <c r="ATE56" s="16"/>
      <c r="ATF56" s="16"/>
      <c r="ATG56" s="16"/>
      <c r="ATH56" s="16"/>
      <c r="ATI56" s="16"/>
      <c r="ATJ56" s="16"/>
      <c r="ATK56" s="16"/>
      <c r="ATL56" s="16"/>
      <c r="ATM56" s="16"/>
      <c r="ATN56" s="16"/>
      <c r="ATO56" s="16"/>
      <c r="ATP56" s="16"/>
      <c r="ATQ56" s="16"/>
      <c r="ATR56" s="16"/>
      <c r="ATS56" s="16"/>
      <c r="ATT56" s="16"/>
      <c r="ATU56" s="16"/>
      <c r="ATV56" s="16"/>
      <c r="ATW56" s="16"/>
      <c r="ATX56" s="16"/>
      <c r="ATY56" s="16"/>
      <c r="ATZ56" s="16"/>
      <c r="AUA56" s="16"/>
      <c r="AUB56" s="16"/>
      <c r="AUC56" s="16"/>
      <c r="AUD56" s="16"/>
      <c r="AUE56" s="16"/>
      <c r="AUF56" s="16"/>
      <c r="AUG56" s="16"/>
      <c r="AUH56" s="16"/>
      <c r="AUI56" s="16"/>
      <c r="AUJ56" s="16"/>
      <c r="AUK56" s="16"/>
      <c r="AUL56" s="16"/>
      <c r="AUM56" s="16"/>
      <c r="AUN56" s="16"/>
      <c r="AUO56" s="16"/>
      <c r="AUP56" s="16"/>
      <c r="AUQ56" s="16"/>
      <c r="AUR56" s="16"/>
      <c r="AUS56" s="16"/>
      <c r="AUT56" s="16"/>
      <c r="AUU56" s="16"/>
      <c r="AUV56" s="16"/>
      <c r="AUW56" s="16"/>
      <c r="AUX56" s="16"/>
      <c r="AUY56" s="16"/>
      <c r="AUZ56" s="16"/>
      <c r="AVA56" s="16"/>
      <c r="AVB56" s="16"/>
      <c r="AVC56" s="16"/>
      <c r="AVD56" s="16"/>
      <c r="AVE56" s="16"/>
      <c r="AVF56" s="16"/>
      <c r="AVG56" s="16"/>
      <c r="AVH56" s="16"/>
      <c r="AVI56" s="16"/>
      <c r="AVJ56" s="16"/>
      <c r="AVK56" s="16"/>
      <c r="AVL56" s="16"/>
      <c r="AVM56" s="16"/>
      <c r="AVN56" s="16"/>
      <c r="AVO56" s="16"/>
      <c r="AVP56" s="16"/>
      <c r="AVQ56" s="16"/>
      <c r="AVR56" s="16"/>
      <c r="AVS56" s="16"/>
      <c r="AVT56" s="16"/>
      <c r="AVU56" s="16"/>
      <c r="AVV56" s="16"/>
      <c r="AVW56" s="16"/>
      <c r="AVX56" s="16"/>
      <c r="AVY56" s="16"/>
      <c r="AVZ56" s="16"/>
      <c r="AWA56" s="16"/>
      <c r="AWB56" s="16"/>
      <c r="AWC56" s="16"/>
      <c r="AWD56" s="16"/>
      <c r="AWE56" s="16"/>
      <c r="AWF56" s="16"/>
      <c r="AWG56" s="16"/>
      <c r="AWH56" s="16"/>
      <c r="AWI56" s="16"/>
      <c r="AWJ56" s="16"/>
      <c r="AWK56" s="16"/>
      <c r="AWL56" s="16"/>
      <c r="AWM56" s="16"/>
      <c r="AWN56" s="16"/>
      <c r="AWO56" s="16"/>
      <c r="AWP56" s="16"/>
      <c r="AWQ56" s="16"/>
      <c r="AWR56" s="16"/>
      <c r="AWS56" s="16"/>
      <c r="AWT56" s="16"/>
      <c r="AWU56" s="16"/>
      <c r="AWV56" s="16"/>
      <c r="AWW56" s="16"/>
      <c r="AWX56" s="16"/>
      <c r="AWY56" s="16"/>
      <c r="AWZ56" s="16"/>
      <c r="AXA56" s="16"/>
      <c r="AXB56" s="16"/>
      <c r="AXC56" s="16"/>
      <c r="AXD56" s="16"/>
      <c r="AXE56" s="16"/>
      <c r="AXF56" s="16"/>
      <c r="AXG56" s="16"/>
      <c r="AXH56" s="16"/>
      <c r="AXI56" s="16"/>
      <c r="AXJ56" s="16"/>
      <c r="AXK56" s="16"/>
      <c r="AXL56" s="16"/>
      <c r="AXM56" s="16"/>
      <c r="AXN56" s="16"/>
      <c r="AXO56" s="16"/>
      <c r="AXP56" s="16"/>
      <c r="AXQ56" s="16"/>
      <c r="AXR56" s="16"/>
      <c r="AXS56" s="16"/>
      <c r="AXT56" s="16"/>
      <c r="AXU56" s="16"/>
      <c r="AXV56" s="16"/>
      <c r="AXW56" s="16"/>
      <c r="AXX56" s="16"/>
      <c r="AXY56" s="16"/>
      <c r="AXZ56" s="16"/>
      <c r="AYA56" s="16"/>
      <c r="AYB56" s="16"/>
      <c r="AYC56" s="16"/>
      <c r="AYD56" s="16"/>
      <c r="AYE56" s="16"/>
      <c r="AYF56" s="16"/>
      <c r="AYG56" s="16"/>
      <c r="AYH56" s="16"/>
      <c r="AYI56" s="16"/>
      <c r="AYJ56" s="16"/>
      <c r="AYK56" s="16"/>
      <c r="AYL56" s="16"/>
      <c r="AYM56" s="16"/>
      <c r="AYN56" s="16"/>
      <c r="AYO56" s="16"/>
      <c r="AYP56" s="16"/>
      <c r="AYQ56" s="16"/>
      <c r="AYR56" s="16"/>
      <c r="AYS56" s="16"/>
      <c r="AYT56" s="16"/>
      <c r="AYU56" s="16"/>
      <c r="AYV56" s="16"/>
      <c r="AYW56" s="16"/>
      <c r="AYX56" s="16"/>
      <c r="AYY56" s="16"/>
      <c r="AYZ56" s="16"/>
      <c r="AZA56" s="16"/>
      <c r="AZB56" s="16"/>
      <c r="AZC56" s="16"/>
      <c r="AZD56" s="16"/>
      <c r="AZE56" s="16"/>
      <c r="AZF56" s="16"/>
      <c r="AZG56" s="16"/>
      <c r="AZH56" s="16"/>
      <c r="AZI56" s="16"/>
      <c r="AZJ56" s="16"/>
      <c r="AZK56" s="16"/>
      <c r="AZL56" s="16"/>
      <c r="AZM56" s="16"/>
      <c r="AZN56" s="16"/>
      <c r="AZO56" s="16"/>
      <c r="AZP56" s="16"/>
      <c r="AZQ56" s="16"/>
      <c r="AZR56" s="16"/>
      <c r="AZS56" s="16"/>
      <c r="AZT56" s="16"/>
      <c r="AZU56" s="16"/>
      <c r="AZV56" s="16"/>
      <c r="AZW56" s="16"/>
      <c r="AZX56" s="16"/>
      <c r="AZY56" s="16"/>
      <c r="AZZ56" s="16"/>
      <c r="BAA56" s="16"/>
      <c r="BAB56" s="16"/>
      <c r="BAC56" s="16"/>
      <c r="BAD56" s="16"/>
      <c r="BAE56" s="16"/>
      <c r="BAF56" s="16"/>
      <c r="BAG56" s="16"/>
      <c r="BAH56" s="16"/>
      <c r="BAI56" s="16"/>
      <c r="BAJ56" s="16"/>
      <c r="BAK56" s="16"/>
      <c r="BAL56" s="16"/>
      <c r="BAM56" s="16"/>
      <c r="BAN56" s="16"/>
      <c r="BAO56" s="16"/>
      <c r="BAP56" s="16"/>
      <c r="BAQ56" s="16"/>
      <c r="BAR56" s="16"/>
      <c r="BAS56" s="16"/>
      <c r="BAT56" s="16"/>
      <c r="BAU56" s="16"/>
      <c r="BAV56" s="16"/>
      <c r="BAW56" s="16"/>
      <c r="BAX56" s="16"/>
      <c r="BAY56" s="16"/>
      <c r="BAZ56" s="16"/>
      <c r="BBA56" s="16"/>
      <c r="BBB56" s="16"/>
      <c r="BBC56" s="16"/>
      <c r="BBD56" s="16"/>
      <c r="BBE56" s="16"/>
      <c r="BBF56" s="16"/>
      <c r="BBG56" s="16"/>
      <c r="BBH56" s="16"/>
      <c r="BBI56" s="16"/>
      <c r="BBJ56" s="16"/>
      <c r="BBK56" s="16"/>
      <c r="BBL56" s="16"/>
      <c r="BBM56" s="16"/>
      <c r="BBN56" s="16"/>
      <c r="BBO56" s="16"/>
      <c r="BBP56" s="16"/>
      <c r="BBQ56" s="16"/>
      <c r="BBR56" s="16"/>
      <c r="BBS56" s="16"/>
      <c r="BBT56" s="16"/>
      <c r="BBU56" s="16"/>
      <c r="BBV56" s="16"/>
      <c r="BBW56" s="16"/>
      <c r="BBX56" s="16"/>
      <c r="BBY56" s="16"/>
      <c r="BBZ56" s="16"/>
      <c r="BCA56" s="16"/>
      <c r="BCB56" s="16"/>
      <c r="BCC56" s="16"/>
      <c r="BCD56" s="16"/>
      <c r="BCE56" s="16"/>
      <c r="BCF56" s="16"/>
      <c r="BCG56" s="16"/>
      <c r="BCH56" s="16"/>
      <c r="BCI56" s="16"/>
      <c r="BCJ56" s="16"/>
      <c r="BCK56" s="16"/>
      <c r="BCL56" s="16"/>
      <c r="BCM56" s="16"/>
      <c r="BCN56" s="16"/>
      <c r="BCO56" s="16"/>
      <c r="BCP56" s="16"/>
      <c r="BCQ56" s="16"/>
      <c r="BCR56" s="16"/>
      <c r="BCS56" s="16"/>
      <c r="BCT56" s="16"/>
      <c r="BCU56" s="16"/>
      <c r="BCV56" s="16"/>
      <c r="BCW56" s="16"/>
      <c r="BCX56" s="16"/>
      <c r="BCY56" s="16"/>
      <c r="BCZ56" s="16"/>
      <c r="BDA56" s="16"/>
      <c r="BDB56" s="16"/>
      <c r="BDC56" s="16"/>
      <c r="BDD56" s="16"/>
      <c r="BDE56" s="16"/>
      <c r="BDF56" s="16"/>
      <c r="BDG56" s="16"/>
      <c r="BDH56" s="16"/>
      <c r="BDI56" s="16"/>
      <c r="BDJ56" s="16"/>
      <c r="BDK56" s="16"/>
      <c r="BDL56" s="16"/>
      <c r="BDM56" s="16"/>
      <c r="BDN56" s="16"/>
      <c r="BDO56" s="16"/>
      <c r="BDP56" s="16"/>
      <c r="BDQ56" s="16"/>
      <c r="BDR56" s="16"/>
      <c r="BDS56" s="16"/>
      <c r="BDT56" s="16"/>
      <c r="BDU56" s="16"/>
      <c r="BDV56" s="16"/>
      <c r="BDW56" s="16"/>
      <c r="BDX56" s="16"/>
      <c r="BDY56" s="16"/>
      <c r="BDZ56" s="16"/>
      <c r="BEA56" s="16"/>
      <c r="BEB56" s="16"/>
      <c r="BEC56" s="16"/>
      <c r="BED56" s="16"/>
      <c r="BEE56" s="16"/>
      <c r="BEF56" s="16"/>
      <c r="BEG56" s="16"/>
      <c r="BEH56" s="16"/>
      <c r="BEI56" s="16"/>
      <c r="BEJ56" s="16"/>
      <c r="BEK56" s="16"/>
      <c r="BEL56" s="16"/>
      <c r="BEM56" s="16"/>
      <c r="BEN56" s="16"/>
      <c r="BEO56" s="16"/>
      <c r="BEP56" s="16"/>
      <c r="BEQ56" s="16"/>
      <c r="BER56" s="16"/>
      <c r="BES56" s="16"/>
      <c r="BET56" s="16"/>
      <c r="BEU56" s="16"/>
      <c r="BEV56" s="16"/>
      <c r="BEW56" s="16"/>
      <c r="BEX56" s="16"/>
      <c r="BEY56" s="16"/>
      <c r="BEZ56" s="16"/>
      <c r="BFA56" s="16"/>
      <c r="BFB56" s="16"/>
      <c r="BFC56" s="16"/>
      <c r="BFD56" s="16"/>
      <c r="BFE56" s="16"/>
      <c r="BFF56" s="16"/>
      <c r="BFG56" s="16"/>
      <c r="BFH56" s="16"/>
      <c r="BFI56" s="16"/>
      <c r="BFJ56" s="16"/>
      <c r="BFK56" s="16"/>
      <c r="BFL56" s="16"/>
      <c r="BFM56" s="16"/>
      <c r="BFN56" s="16"/>
      <c r="BFO56" s="16"/>
      <c r="BFP56" s="16"/>
      <c r="BFQ56" s="16"/>
      <c r="BFR56" s="16"/>
      <c r="BFS56" s="16"/>
      <c r="BFT56" s="16"/>
      <c r="BFU56" s="16"/>
      <c r="BFV56" s="16"/>
      <c r="BFW56" s="16"/>
      <c r="BFX56" s="16"/>
      <c r="BFY56" s="16"/>
      <c r="BFZ56" s="16"/>
      <c r="BGA56" s="16"/>
      <c r="BGB56" s="16"/>
      <c r="BGC56" s="16"/>
      <c r="BGD56" s="16"/>
      <c r="BGE56" s="16"/>
      <c r="BGF56" s="16"/>
      <c r="BGG56" s="16"/>
      <c r="BGH56" s="16"/>
      <c r="BGI56" s="16"/>
      <c r="BGJ56" s="16"/>
      <c r="BGK56" s="16"/>
      <c r="BGL56" s="16"/>
      <c r="BGM56" s="16"/>
      <c r="BGN56" s="16"/>
      <c r="BGO56" s="16"/>
      <c r="BGP56" s="16"/>
      <c r="BGQ56" s="16"/>
      <c r="BGR56" s="16"/>
      <c r="BGS56" s="16"/>
      <c r="BGT56" s="16"/>
      <c r="BGU56" s="16"/>
      <c r="BGV56" s="16"/>
      <c r="BGW56" s="16"/>
      <c r="BGX56" s="16"/>
      <c r="BGY56" s="16"/>
      <c r="BGZ56" s="16"/>
      <c r="BHA56" s="16"/>
      <c r="BHB56" s="16"/>
      <c r="BHC56" s="16"/>
      <c r="BHD56" s="16"/>
      <c r="BHE56" s="16"/>
      <c r="BHF56" s="16"/>
      <c r="BHG56" s="16"/>
      <c r="BHH56" s="16"/>
      <c r="BHI56" s="16"/>
      <c r="BHJ56" s="16"/>
      <c r="BHK56" s="16"/>
      <c r="BHL56" s="16"/>
      <c r="BHM56" s="16"/>
      <c r="BHN56" s="16"/>
      <c r="BHO56" s="16"/>
      <c r="BHP56" s="16"/>
      <c r="BHQ56" s="16"/>
      <c r="BHR56" s="16"/>
      <c r="BHS56" s="16"/>
      <c r="BHT56" s="16"/>
      <c r="BHU56" s="16"/>
      <c r="BHV56" s="16"/>
      <c r="BHW56" s="16"/>
      <c r="BHX56" s="16"/>
      <c r="BHY56" s="16"/>
      <c r="BHZ56" s="16"/>
      <c r="BIA56" s="16"/>
      <c r="BIB56" s="16"/>
      <c r="BIC56" s="16"/>
      <c r="BID56" s="16"/>
      <c r="BIE56" s="16"/>
      <c r="BIF56" s="16"/>
      <c r="BIG56" s="16"/>
      <c r="BIH56" s="16"/>
      <c r="BII56" s="16"/>
      <c r="BIJ56" s="16"/>
      <c r="BIK56" s="16"/>
      <c r="BIL56" s="16"/>
      <c r="BIM56" s="16"/>
      <c r="BIN56" s="16"/>
      <c r="BIO56" s="16"/>
      <c r="BIP56" s="16"/>
      <c r="BIQ56" s="16"/>
      <c r="BIR56" s="16"/>
      <c r="BIS56" s="16"/>
      <c r="BIT56" s="16"/>
      <c r="BIU56" s="16"/>
      <c r="BIV56" s="16"/>
      <c r="BIW56" s="16"/>
      <c r="BIX56" s="16"/>
      <c r="BIY56" s="16"/>
      <c r="BIZ56" s="16"/>
      <c r="BJA56" s="16"/>
      <c r="BJB56" s="16"/>
      <c r="BJC56" s="16"/>
      <c r="BJD56" s="16"/>
      <c r="BJE56" s="16"/>
      <c r="BJF56" s="16"/>
      <c r="BJG56" s="16"/>
      <c r="BJH56" s="16"/>
      <c r="BJI56" s="16"/>
      <c r="BJJ56" s="16"/>
      <c r="BJK56" s="16"/>
      <c r="BJL56" s="16"/>
      <c r="BJM56" s="16"/>
      <c r="BJN56" s="16"/>
      <c r="BJO56" s="16"/>
      <c r="BJP56" s="16"/>
      <c r="BJQ56" s="16"/>
      <c r="BJR56" s="16"/>
      <c r="BJS56" s="16"/>
      <c r="BJT56" s="16"/>
      <c r="BJU56" s="16"/>
      <c r="BJV56" s="16"/>
      <c r="BJW56" s="16"/>
      <c r="BJX56" s="16"/>
      <c r="BJY56" s="16"/>
      <c r="BJZ56" s="16"/>
      <c r="BKA56" s="16"/>
      <c r="BKB56" s="16"/>
      <c r="BKC56" s="16"/>
      <c r="BKD56" s="16"/>
      <c r="BKE56" s="16"/>
      <c r="BKF56" s="16"/>
      <c r="BKG56" s="16"/>
      <c r="BKH56" s="16"/>
      <c r="BKI56" s="16"/>
      <c r="BKJ56" s="16"/>
      <c r="BKK56" s="16"/>
      <c r="BKL56" s="16"/>
      <c r="BKM56" s="16"/>
      <c r="BKN56" s="16"/>
      <c r="BKO56" s="16"/>
      <c r="BKP56" s="16"/>
      <c r="BKQ56" s="16"/>
      <c r="BKR56" s="16"/>
      <c r="BKS56" s="16"/>
      <c r="BKT56" s="16"/>
      <c r="BKU56" s="16"/>
      <c r="BKV56" s="16"/>
      <c r="BKW56" s="16"/>
      <c r="BKX56" s="16"/>
      <c r="BKY56" s="16"/>
      <c r="BKZ56" s="16"/>
      <c r="BLA56" s="16"/>
      <c r="BLB56" s="16"/>
      <c r="BLC56" s="16"/>
      <c r="BLD56" s="16"/>
      <c r="BLE56" s="16"/>
      <c r="BLF56" s="16"/>
      <c r="BLG56" s="16"/>
      <c r="BLH56" s="16"/>
      <c r="BLI56" s="16"/>
      <c r="BLJ56" s="16"/>
      <c r="BLK56" s="16"/>
      <c r="BLL56" s="16"/>
      <c r="BLM56" s="16"/>
      <c r="BLN56" s="16"/>
      <c r="BLO56" s="16"/>
      <c r="BLP56" s="16"/>
      <c r="BLQ56" s="16"/>
      <c r="BLR56" s="16"/>
      <c r="BLS56" s="16"/>
      <c r="BLT56" s="16"/>
      <c r="BLU56" s="16"/>
      <c r="BLV56" s="16"/>
      <c r="BLW56" s="16"/>
      <c r="BLX56" s="16"/>
      <c r="BLY56" s="16"/>
      <c r="BLZ56" s="16"/>
      <c r="BMA56" s="16"/>
      <c r="BMB56" s="16"/>
      <c r="BMC56" s="16"/>
      <c r="BMD56" s="16"/>
      <c r="BME56" s="16"/>
      <c r="BMF56" s="16"/>
      <c r="BMG56" s="16"/>
      <c r="BMH56" s="16"/>
      <c r="BMI56" s="16"/>
      <c r="BMJ56" s="16"/>
      <c r="BMK56" s="16"/>
      <c r="BML56" s="16"/>
      <c r="BMM56" s="16"/>
      <c r="BMN56" s="16"/>
      <c r="BMO56" s="16"/>
      <c r="BMP56" s="16"/>
      <c r="BMQ56" s="16"/>
      <c r="BMR56" s="16"/>
      <c r="BMS56" s="16"/>
      <c r="BMT56" s="16"/>
      <c r="BMU56" s="16"/>
      <c r="BMV56" s="16"/>
      <c r="BMW56" s="16"/>
      <c r="BMX56" s="16"/>
      <c r="BMY56" s="16"/>
      <c r="BMZ56" s="16"/>
      <c r="BNA56" s="16"/>
      <c r="BNB56" s="16"/>
      <c r="BNC56" s="16"/>
      <c r="BND56" s="16"/>
      <c r="BNE56" s="16"/>
      <c r="BNF56" s="16"/>
      <c r="BNG56" s="16"/>
      <c r="BNH56" s="16"/>
      <c r="BNI56" s="16"/>
      <c r="BNJ56" s="16"/>
      <c r="BNK56" s="16"/>
      <c r="BNL56" s="16"/>
      <c r="BNM56" s="16"/>
      <c r="BNN56" s="16"/>
      <c r="BNO56" s="16"/>
      <c r="BNP56" s="16"/>
      <c r="BNQ56" s="16"/>
      <c r="BNR56" s="16"/>
      <c r="BNS56" s="16"/>
      <c r="BNT56" s="16"/>
      <c r="BNU56" s="16"/>
      <c r="BNV56" s="16"/>
      <c r="BNW56" s="16"/>
      <c r="BNX56" s="16"/>
      <c r="BNY56" s="16"/>
      <c r="BNZ56" s="16"/>
      <c r="BOA56" s="16"/>
      <c r="BOB56" s="16"/>
      <c r="BOC56" s="16"/>
      <c r="BOD56" s="16"/>
      <c r="BOE56" s="16"/>
      <c r="BOF56" s="16"/>
      <c r="BOG56" s="16"/>
      <c r="BOH56" s="16"/>
      <c r="BOI56" s="16"/>
      <c r="BOJ56" s="16"/>
      <c r="BOK56" s="16"/>
      <c r="BOL56" s="16"/>
      <c r="BOM56" s="16"/>
      <c r="BON56" s="16"/>
      <c r="BOO56" s="16"/>
      <c r="BOP56" s="16"/>
      <c r="BOQ56" s="16"/>
      <c r="BOR56" s="16"/>
      <c r="BOS56" s="16"/>
      <c r="BOT56" s="16"/>
      <c r="BOU56" s="16"/>
      <c r="BOV56" s="16"/>
      <c r="BOW56" s="16"/>
      <c r="BOX56" s="16"/>
      <c r="BOY56" s="16"/>
      <c r="BOZ56" s="16"/>
      <c r="BPA56" s="16"/>
      <c r="BPB56" s="16"/>
      <c r="BPC56" s="16"/>
      <c r="BPD56" s="16"/>
      <c r="BPE56" s="16"/>
      <c r="BPF56" s="16"/>
      <c r="BPG56" s="16"/>
      <c r="BPH56" s="16"/>
      <c r="BPI56" s="16"/>
      <c r="BPJ56" s="16"/>
      <c r="BPK56" s="16"/>
      <c r="BPL56" s="16"/>
      <c r="BPM56" s="16"/>
      <c r="BPN56" s="16"/>
      <c r="BPO56" s="16"/>
      <c r="BPP56" s="16"/>
      <c r="BPQ56" s="16"/>
      <c r="BPR56" s="16"/>
      <c r="BPS56" s="16"/>
      <c r="BPT56" s="16"/>
      <c r="BPU56" s="16"/>
      <c r="BPV56" s="16"/>
      <c r="BPW56" s="16"/>
      <c r="BPX56" s="16"/>
      <c r="BPY56" s="16"/>
      <c r="BPZ56" s="16"/>
      <c r="BQA56" s="16"/>
      <c r="BQB56" s="16"/>
      <c r="BQC56" s="16"/>
      <c r="BQD56" s="16"/>
      <c r="BQE56" s="16"/>
      <c r="BQF56" s="16"/>
      <c r="BQG56" s="16"/>
      <c r="BQH56" s="16"/>
      <c r="BQI56" s="16"/>
      <c r="BQJ56" s="16"/>
      <c r="BQK56" s="16"/>
      <c r="BQL56" s="16"/>
      <c r="BQM56" s="16"/>
      <c r="BQN56" s="16"/>
      <c r="BQO56" s="16"/>
      <c r="BQP56" s="16"/>
      <c r="BQQ56" s="16"/>
      <c r="BQR56" s="16"/>
      <c r="BQS56" s="16"/>
      <c r="BQT56" s="16"/>
      <c r="BQU56" s="16"/>
      <c r="BQV56" s="16"/>
      <c r="BQW56" s="16"/>
      <c r="BQX56" s="16"/>
      <c r="BQY56" s="16"/>
      <c r="BQZ56" s="16"/>
      <c r="BRA56" s="16"/>
      <c r="BRB56" s="16"/>
      <c r="BRC56" s="16"/>
      <c r="BRD56" s="16"/>
      <c r="BRE56" s="16"/>
      <c r="BRF56" s="16"/>
      <c r="BRG56" s="16"/>
      <c r="BRH56" s="16"/>
      <c r="BRI56" s="16"/>
      <c r="BRJ56" s="16"/>
      <c r="BRK56" s="16"/>
      <c r="BRL56" s="16"/>
      <c r="BRM56" s="16"/>
      <c r="BRN56" s="16"/>
      <c r="BRO56" s="16"/>
      <c r="BRP56" s="16"/>
      <c r="BRQ56" s="16"/>
      <c r="BRR56" s="16"/>
      <c r="BRS56" s="16"/>
      <c r="BRT56" s="16"/>
      <c r="BRU56" s="16"/>
      <c r="BRV56" s="16"/>
      <c r="BRW56" s="16"/>
      <c r="BRX56" s="16"/>
      <c r="BRY56" s="16"/>
      <c r="BRZ56" s="16"/>
      <c r="BSA56" s="16"/>
      <c r="BSB56" s="16"/>
      <c r="BSC56" s="16"/>
      <c r="BSD56" s="16"/>
      <c r="BSE56" s="16"/>
      <c r="BSF56" s="16"/>
      <c r="BSG56" s="16"/>
      <c r="BSH56" s="16"/>
      <c r="BSI56" s="16"/>
      <c r="BSJ56" s="16"/>
      <c r="BSK56" s="16"/>
      <c r="BSL56" s="16"/>
      <c r="BSM56" s="16"/>
      <c r="BSN56" s="16"/>
      <c r="BSO56" s="16"/>
      <c r="BSP56" s="16"/>
      <c r="BSQ56" s="16"/>
      <c r="BSR56" s="16"/>
      <c r="BSS56" s="16"/>
      <c r="BST56" s="16"/>
      <c r="BSU56" s="16"/>
      <c r="BSV56" s="16"/>
      <c r="BSW56" s="16"/>
      <c r="BSX56" s="16"/>
      <c r="BSY56" s="16"/>
      <c r="BSZ56" s="16"/>
      <c r="BTA56" s="16"/>
      <c r="BTB56" s="16"/>
      <c r="BTC56" s="16"/>
      <c r="BTD56" s="16"/>
      <c r="BTE56" s="16"/>
      <c r="BTF56" s="16"/>
      <c r="BTG56" s="16"/>
      <c r="BTH56" s="16"/>
    </row>
    <row r="57" spans="1:1880" s="268" customFormat="1" ht="225" customHeight="1" x14ac:dyDescent="0.3">
      <c r="A57" s="55">
        <v>577</v>
      </c>
      <c r="B57" s="225"/>
      <c r="C57" s="225" t="s">
        <v>184</v>
      </c>
      <c r="D57" s="136" t="s">
        <v>694</v>
      </c>
      <c r="E57" s="360"/>
      <c r="F57" s="106"/>
      <c r="G57" s="361" t="str">
        <f>IF(F57="Yes","In this cell - Please include the name of the plan, a brief description of the benefit and the population group that received the benefits."," ")</f>
        <v xml:space="preserve"> </v>
      </c>
      <c r="H57" s="15"/>
      <c r="I57" s="266"/>
      <c r="J57" s="102"/>
      <c r="K57" s="379"/>
      <c r="L57"/>
      <c r="M57" s="16"/>
      <c r="N57" s="108"/>
      <c r="O57" s="16"/>
      <c r="P57" s="16"/>
      <c r="Q57" s="16"/>
      <c r="R57" s="16"/>
      <c r="S57" s="16"/>
      <c r="T57" s="16"/>
      <c r="U57" s="16"/>
      <c r="V57" s="16"/>
      <c r="W57" s="16"/>
      <c r="X57" s="16"/>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c r="JG57" s="16"/>
      <c r="JH57" s="16"/>
      <c r="JI57" s="16"/>
      <c r="JJ57" s="16"/>
      <c r="JK57" s="16"/>
      <c r="JL57" s="16"/>
      <c r="JM57" s="16"/>
      <c r="JN57" s="16"/>
      <c r="JO57" s="16"/>
      <c r="JP57" s="16"/>
      <c r="JQ57" s="16"/>
      <c r="JR57" s="16"/>
      <c r="JS57" s="16"/>
      <c r="JT57" s="16"/>
      <c r="JU57" s="16"/>
      <c r="JV57" s="16"/>
      <c r="JW57" s="16"/>
      <c r="JX57" s="16"/>
      <c r="JY57" s="16"/>
      <c r="JZ57" s="16"/>
      <c r="KA57" s="16"/>
      <c r="KB57" s="16"/>
      <c r="KC57" s="16"/>
      <c r="KD57" s="16"/>
      <c r="KE57" s="16"/>
      <c r="KF57" s="16"/>
      <c r="KG57" s="16"/>
      <c r="KH57" s="16"/>
      <c r="KI57" s="16"/>
      <c r="KJ57" s="16"/>
      <c r="KK57" s="16"/>
      <c r="KL57" s="16"/>
      <c r="KM57" s="16"/>
      <c r="KN57" s="16"/>
      <c r="KO57" s="16"/>
      <c r="KP57" s="16"/>
      <c r="KQ57" s="16"/>
      <c r="KR57" s="16"/>
      <c r="KS57" s="16"/>
      <c r="KT57" s="16"/>
      <c r="KU57" s="16"/>
      <c r="KV57" s="16"/>
      <c r="KW57" s="16"/>
      <c r="KX57" s="16"/>
      <c r="KY57" s="16"/>
      <c r="KZ57" s="16"/>
      <c r="LA57" s="16"/>
      <c r="LB57" s="16"/>
      <c r="LC57" s="16"/>
      <c r="LD57" s="16"/>
      <c r="LE57" s="16"/>
      <c r="LF57" s="16"/>
      <c r="LG57" s="16"/>
      <c r="LH57" s="16"/>
      <c r="LI57" s="16"/>
      <c r="LJ57" s="16"/>
      <c r="LK57" s="16"/>
      <c r="LL57" s="16"/>
      <c r="LM57" s="16"/>
      <c r="LN57" s="16"/>
      <c r="LO57" s="16"/>
      <c r="LP57" s="16"/>
      <c r="LQ57" s="16"/>
      <c r="LR57" s="16"/>
      <c r="LS57" s="16"/>
      <c r="LT57" s="16"/>
      <c r="LU57" s="16"/>
      <c r="LV57" s="16"/>
      <c r="LW57" s="16"/>
      <c r="LX57" s="16"/>
      <c r="LY57" s="16"/>
      <c r="LZ57" s="16"/>
      <c r="MA57" s="16"/>
      <c r="MB57" s="16"/>
      <c r="MC57" s="16"/>
      <c r="MD57" s="16"/>
      <c r="ME57" s="16"/>
      <c r="MF57" s="16"/>
      <c r="MG57" s="16"/>
      <c r="MH57" s="16"/>
      <c r="MI57" s="16"/>
      <c r="MJ57" s="16"/>
      <c r="MK57" s="16"/>
      <c r="ML57" s="16"/>
      <c r="MM57" s="16"/>
      <c r="MN57" s="16"/>
      <c r="MO57" s="16"/>
      <c r="MP57" s="16"/>
      <c r="MQ57" s="16"/>
      <c r="MR57" s="16"/>
      <c r="MS57" s="16"/>
      <c r="MT57" s="16"/>
      <c r="MU57" s="16"/>
      <c r="MV57" s="16"/>
      <c r="MW57" s="16"/>
      <c r="MX57" s="16"/>
      <c r="MY57" s="16"/>
      <c r="MZ57" s="16"/>
      <c r="NA57" s="16"/>
      <c r="NB57" s="16"/>
      <c r="NC57" s="16"/>
      <c r="ND57" s="16"/>
      <c r="NE57" s="16"/>
      <c r="NF57" s="16"/>
      <c r="NG57" s="16"/>
      <c r="NH57" s="16"/>
      <c r="NI57" s="16"/>
      <c r="NJ57" s="16"/>
      <c r="NK57" s="16"/>
      <c r="NL57" s="16"/>
      <c r="NM57" s="16"/>
      <c r="NN57" s="16"/>
      <c r="NO57" s="16"/>
      <c r="NP57" s="16"/>
      <c r="NQ57" s="16"/>
      <c r="NR57" s="16"/>
      <c r="NS57" s="16"/>
      <c r="NT57" s="16"/>
      <c r="NU57" s="16"/>
      <c r="NV57" s="16"/>
      <c r="NW57" s="16"/>
      <c r="NX57" s="16"/>
      <c r="NY57" s="16"/>
      <c r="NZ57" s="16"/>
      <c r="OA57" s="16"/>
      <c r="OB57" s="16"/>
      <c r="OC57" s="16"/>
      <c r="OD57" s="16"/>
      <c r="OE57" s="16"/>
      <c r="OF57" s="16"/>
      <c r="OG57" s="16"/>
      <c r="OH57" s="16"/>
      <c r="OI57" s="16"/>
      <c r="OJ57" s="16"/>
      <c r="OK57" s="16"/>
      <c r="OL57" s="16"/>
      <c r="OM57" s="16"/>
      <c r="ON57" s="16"/>
      <c r="OO57" s="16"/>
      <c r="OP57" s="16"/>
      <c r="OQ57" s="16"/>
      <c r="OR57" s="16"/>
      <c r="OS57" s="16"/>
      <c r="OT57" s="16"/>
      <c r="OU57" s="16"/>
      <c r="OV57" s="16"/>
      <c r="OW57" s="16"/>
      <c r="OX57" s="16"/>
      <c r="OY57" s="16"/>
      <c r="OZ57" s="16"/>
      <c r="PA57" s="16"/>
      <c r="PB57" s="16"/>
      <c r="PC57" s="16"/>
      <c r="PD57" s="16"/>
      <c r="PE57" s="16"/>
      <c r="PF57" s="16"/>
      <c r="PG57" s="16"/>
      <c r="PH57" s="16"/>
      <c r="PI57" s="16"/>
      <c r="PJ57" s="16"/>
      <c r="PK57" s="16"/>
      <c r="PL57" s="16"/>
      <c r="PM57" s="16"/>
      <c r="PN57" s="16"/>
      <c r="PO57" s="16"/>
      <c r="PP57" s="16"/>
      <c r="PQ57" s="16"/>
      <c r="PR57" s="16"/>
      <c r="PS57" s="16"/>
      <c r="PT57" s="16"/>
      <c r="PU57" s="16"/>
      <c r="PV57" s="16"/>
      <c r="PW57" s="16"/>
      <c r="PX57" s="16"/>
      <c r="PY57" s="16"/>
      <c r="PZ57" s="16"/>
      <c r="QA57" s="16"/>
      <c r="QB57" s="16"/>
      <c r="QC57" s="16"/>
      <c r="QD57" s="16"/>
      <c r="QE57" s="16"/>
      <c r="QF57" s="16"/>
      <c r="QG57" s="16"/>
      <c r="QH57" s="16"/>
      <c r="QI57" s="16"/>
      <c r="QJ57" s="16"/>
      <c r="QK57" s="16"/>
      <c r="QL57" s="16"/>
      <c r="QM57" s="16"/>
      <c r="QN57" s="16"/>
      <c r="QO57" s="16"/>
      <c r="QP57" s="16"/>
      <c r="QQ57" s="16"/>
      <c r="QR57" s="16"/>
      <c r="QS57" s="16"/>
      <c r="QT57" s="16"/>
      <c r="QU57" s="16"/>
      <c r="QV57" s="16"/>
      <c r="QW57" s="16"/>
      <c r="QX57" s="16"/>
      <c r="QY57" s="16"/>
      <c r="QZ57" s="16"/>
      <c r="RA57" s="16"/>
      <c r="RB57" s="16"/>
      <c r="RC57" s="16"/>
      <c r="RD57" s="16"/>
      <c r="RE57" s="16"/>
      <c r="RF57" s="16"/>
      <c r="RG57" s="16"/>
      <c r="RH57" s="16"/>
      <c r="RI57" s="16"/>
      <c r="RJ57" s="16"/>
      <c r="RK57" s="16"/>
      <c r="RL57" s="16"/>
      <c r="RM57" s="16"/>
      <c r="RN57" s="16"/>
      <c r="RO57" s="16"/>
      <c r="RP57" s="16"/>
      <c r="RQ57" s="16"/>
      <c r="RR57" s="16"/>
      <c r="RS57" s="16"/>
      <c r="RT57" s="16"/>
      <c r="RU57" s="16"/>
      <c r="RV57" s="16"/>
      <c r="RW57" s="16"/>
      <c r="RX57" s="16"/>
      <c r="RY57" s="16"/>
      <c r="RZ57" s="16"/>
      <c r="SA57" s="16"/>
      <c r="SB57" s="16"/>
      <c r="SC57" s="16"/>
      <c r="SD57" s="16"/>
      <c r="SE57" s="16"/>
      <c r="SF57" s="16"/>
      <c r="SG57" s="16"/>
      <c r="SH57" s="16"/>
      <c r="SI57" s="16"/>
      <c r="SJ57" s="16"/>
      <c r="SK57" s="16"/>
      <c r="SL57" s="16"/>
      <c r="SM57" s="16"/>
      <c r="SN57" s="16"/>
      <c r="SO57" s="16"/>
      <c r="SP57" s="16"/>
      <c r="SQ57" s="16"/>
      <c r="SR57" s="16"/>
      <c r="SS57" s="16"/>
      <c r="ST57" s="16"/>
      <c r="SU57" s="16"/>
      <c r="SV57" s="16"/>
      <c r="SW57" s="16"/>
      <c r="SX57" s="16"/>
      <c r="SY57" s="16"/>
      <c r="SZ57" s="16"/>
      <c r="TA57" s="16"/>
      <c r="TB57" s="16"/>
      <c r="TC57" s="16"/>
      <c r="TD57" s="16"/>
      <c r="TE57" s="16"/>
      <c r="TF57" s="16"/>
      <c r="TG57" s="16"/>
      <c r="TH57" s="16"/>
      <c r="TI57" s="16"/>
      <c r="TJ57" s="16"/>
      <c r="TK57" s="16"/>
      <c r="TL57" s="16"/>
      <c r="TM57" s="16"/>
      <c r="TN57" s="16"/>
      <c r="TO57" s="16"/>
      <c r="TP57" s="16"/>
      <c r="TQ57" s="16"/>
      <c r="TR57" s="16"/>
      <c r="TS57" s="16"/>
      <c r="TT57" s="16"/>
      <c r="TU57" s="16"/>
      <c r="TV57" s="16"/>
      <c r="TW57" s="16"/>
      <c r="TX57" s="16"/>
      <c r="TY57" s="16"/>
      <c r="TZ57" s="16"/>
      <c r="UA57" s="16"/>
      <c r="UB57" s="16"/>
      <c r="UC57" s="16"/>
      <c r="UD57" s="16"/>
      <c r="UE57" s="16"/>
      <c r="UF57" s="16"/>
      <c r="UG57" s="16"/>
      <c r="UH57" s="16"/>
      <c r="UI57" s="16"/>
      <c r="UJ57" s="16"/>
      <c r="UK57" s="16"/>
      <c r="UL57" s="16"/>
      <c r="UM57" s="16"/>
      <c r="UN57" s="16"/>
      <c r="UO57" s="16"/>
      <c r="UP57" s="16"/>
      <c r="UQ57" s="16"/>
      <c r="UR57" s="16"/>
      <c r="US57" s="16"/>
      <c r="UT57" s="16"/>
      <c r="UU57" s="16"/>
      <c r="UV57" s="16"/>
      <c r="UW57" s="16"/>
      <c r="UX57" s="16"/>
      <c r="UY57" s="16"/>
      <c r="UZ57" s="16"/>
      <c r="VA57" s="16"/>
      <c r="VB57" s="16"/>
      <c r="VC57" s="16"/>
      <c r="VD57" s="16"/>
      <c r="VE57" s="16"/>
      <c r="VF57" s="16"/>
      <c r="VG57" s="16"/>
      <c r="VH57" s="16"/>
      <c r="VI57" s="16"/>
      <c r="VJ57" s="16"/>
      <c r="VK57" s="16"/>
      <c r="VL57" s="16"/>
      <c r="VM57" s="16"/>
      <c r="VN57" s="16"/>
      <c r="VO57" s="16"/>
      <c r="VP57" s="16"/>
      <c r="VQ57" s="16"/>
      <c r="VR57" s="16"/>
      <c r="VS57" s="16"/>
      <c r="VT57" s="16"/>
      <c r="VU57" s="16"/>
      <c r="VV57" s="16"/>
      <c r="VW57" s="16"/>
      <c r="VX57" s="16"/>
      <c r="VY57" s="16"/>
      <c r="VZ57" s="16"/>
      <c r="WA57" s="16"/>
      <c r="WB57" s="16"/>
      <c r="WC57" s="16"/>
      <c r="WD57" s="16"/>
      <c r="WE57" s="16"/>
      <c r="WF57" s="16"/>
      <c r="WG57" s="16"/>
      <c r="WH57" s="16"/>
      <c r="WI57" s="16"/>
      <c r="WJ57" s="16"/>
      <c r="WK57" s="16"/>
      <c r="WL57" s="16"/>
      <c r="WM57" s="16"/>
      <c r="WN57" s="16"/>
      <c r="WO57" s="16"/>
      <c r="WP57" s="16"/>
      <c r="WQ57" s="16"/>
      <c r="WR57" s="16"/>
      <c r="WS57" s="16"/>
      <c r="WT57" s="16"/>
      <c r="WU57" s="16"/>
      <c r="WV57" s="16"/>
      <c r="WW57" s="16"/>
      <c r="WX57" s="16"/>
      <c r="WY57" s="16"/>
      <c r="WZ57" s="16"/>
      <c r="XA57" s="16"/>
      <c r="XB57" s="16"/>
      <c r="XC57" s="16"/>
      <c r="XD57" s="16"/>
      <c r="XE57" s="16"/>
      <c r="XF57" s="16"/>
      <c r="XG57" s="16"/>
      <c r="XH57" s="16"/>
      <c r="XI57" s="16"/>
      <c r="XJ57" s="16"/>
      <c r="XK57" s="16"/>
      <c r="XL57" s="16"/>
      <c r="XM57" s="16"/>
      <c r="XN57" s="16"/>
      <c r="XO57" s="16"/>
      <c r="XP57" s="16"/>
      <c r="XQ57" s="16"/>
      <c r="XR57" s="16"/>
      <c r="XS57" s="16"/>
      <c r="XT57" s="16"/>
      <c r="XU57" s="16"/>
      <c r="XV57" s="16"/>
      <c r="XW57" s="16"/>
      <c r="XX57" s="16"/>
      <c r="XY57" s="16"/>
      <c r="XZ57" s="16"/>
      <c r="YA57" s="16"/>
      <c r="YB57" s="16"/>
      <c r="YC57" s="16"/>
      <c r="YD57" s="16"/>
      <c r="YE57" s="16"/>
      <c r="YF57" s="16"/>
      <c r="YG57" s="16"/>
      <c r="YH57" s="16"/>
      <c r="YI57" s="16"/>
      <c r="YJ57" s="16"/>
      <c r="YK57" s="16"/>
      <c r="YL57" s="16"/>
      <c r="YM57" s="16"/>
      <c r="YN57" s="16"/>
      <c r="YO57" s="16"/>
      <c r="YP57" s="16"/>
      <c r="YQ57" s="16"/>
      <c r="YR57" s="16"/>
      <c r="YS57" s="16"/>
      <c r="YT57" s="16"/>
      <c r="YU57" s="16"/>
      <c r="YV57" s="16"/>
      <c r="YW57" s="16"/>
      <c r="YX57" s="16"/>
      <c r="YY57" s="16"/>
      <c r="YZ57" s="16"/>
      <c r="ZA57" s="16"/>
      <c r="ZB57" s="16"/>
      <c r="ZC57" s="16"/>
      <c r="ZD57" s="16"/>
      <c r="ZE57" s="16"/>
      <c r="ZF57" s="16"/>
      <c r="ZG57" s="16"/>
      <c r="ZH57" s="16"/>
      <c r="ZI57" s="16"/>
      <c r="ZJ57" s="16"/>
      <c r="ZK57" s="16"/>
      <c r="ZL57" s="16"/>
      <c r="ZM57" s="16"/>
      <c r="ZN57" s="16"/>
      <c r="ZO57" s="16"/>
      <c r="ZP57" s="16"/>
      <c r="ZQ57" s="16"/>
      <c r="ZR57" s="16"/>
      <c r="ZS57" s="16"/>
      <c r="ZT57" s="16"/>
      <c r="ZU57" s="16"/>
      <c r="ZV57" s="16"/>
      <c r="ZW57" s="16"/>
      <c r="ZX57" s="16"/>
      <c r="ZY57" s="16"/>
      <c r="ZZ57" s="16"/>
      <c r="AAA57" s="16"/>
      <c r="AAB57" s="16"/>
      <c r="AAC57" s="16"/>
      <c r="AAD57" s="16"/>
      <c r="AAE57" s="16"/>
      <c r="AAF57" s="16"/>
      <c r="AAG57" s="16"/>
      <c r="AAH57" s="16"/>
      <c r="AAI57" s="16"/>
      <c r="AAJ57" s="16"/>
      <c r="AAK57" s="16"/>
      <c r="AAL57" s="16"/>
      <c r="AAM57" s="16"/>
      <c r="AAN57" s="16"/>
      <c r="AAO57" s="16"/>
      <c r="AAP57" s="16"/>
      <c r="AAQ57" s="16"/>
      <c r="AAR57" s="16"/>
      <c r="AAS57" s="16"/>
      <c r="AAT57" s="16"/>
      <c r="AAU57" s="16"/>
      <c r="AAV57" s="16"/>
      <c r="AAW57" s="16"/>
      <c r="AAX57" s="16"/>
      <c r="AAY57" s="16"/>
      <c r="AAZ57" s="16"/>
      <c r="ABA57" s="16"/>
      <c r="ABB57" s="16"/>
      <c r="ABC57" s="16"/>
      <c r="ABD57" s="16"/>
      <c r="ABE57" s="16"/>
      <c r="ABF57" s="16"/>
      <c r="ABG57" s="16"/>
      <c r="ABH57" s="16"/>
      <c r="ABI57" s="16"/>
      <c r="ABJ57" s="16"/>
      <c r="ABK57" s="16"/>
      <c r="ABL57" s="16"/>
      <c r="ABM57" s="16"/>
      <c r="ABN57" s="16"/>
      <c r="ABO57" s="16"/>
      <c r="ABP57" s="16"/>
      <c r="ABQ57" s="16"/>
      <c r="ABR57" s="16"/>
      <c r="ABS57" s="16"/>
      <c r="ABT57" s="16"/>
      <c r="ABU57" s="16"/>
      <c r="ABV57" s="16"/>
      <c r="ABW57" s="16"/>
      <c r="ABX57" s="16"/>
      <c r="ABY57" s="16"/>
      <c r="ABZ57" s="16"/>
      <c r="ACA57" s="16"/>
      <c r="ACB57" s="16"/>
      <c r="ACC57" s="16"/>
      <c r="ACD57" s="16"/>
      <c r="ACE57" s="16"/>
      <c r="ACF57" s="16"/>
      <c r="ACG57" s="16"/>
      <c r="ACH57" s="16"/>
      <c r="ACI57" s="16"/>
      <c r="ACJ57" s="16"/>
      <c r="ACK57" s="16"/>
      <c r="ACL57" s="16"/>
      <c r="ACM57" s="16"/>
      <c r="ACN57" s="16"/>
      <c r="ACO57" s="16"/>
      <c r="ACP57" s="16"/>
      <c r="ACQ57" s="16"/>
      <c r="ACR57" s="16"/>
      <c r="ACS57" s="16"/>
      <c r="ACT57" s="16"/>
      <c r="ACU57" s="16"/>
      <c r="ACV57" s="16"/>
      <c r="ACW57" s="16"/>
      <c r="ACX57" s="16"/>
      <c r="ACY57" s="16"/>
      <c r="ACZ57" s="16"/>
      <c r="ADA57" s="16"/>
      <c r="ADB57" s="16"/>
      <c r="ADC57" s="16"/>
      <c r="ADD57" s="16"/>
      <c r="ADE57" s="16"/>
      <c r="ADF57" s="16"/>
      <c r="ADG57" s="16"/>
      <c r="ADH57" s="16"/>
      <c r="ADI57" s="16"/>
      <c r="ADJ57" s="16"/>
      <c r="ADK57" s="16"/>
      <c r="ADL57" s="16"/>
      <c r="ADM57" s="16"/>
      <c r="ADN57" s="16"/>
      <c r="ADO57" s="16"/>
      <c r="ADP57" s="16"/>
      <c r="ADQ57" s="16"/>
      <c r="ADR57" s="16"/>
      <c r="ADS57" s="16"/>
      <c r="ADT57" s="16"/>
      <c r="ADU57" s="16"/>
      <c r="ADV57" s="16"/>
      <c r="ADW57" s="16"/>
      <c r="ADX57" s="16"/>
      <c r="ADY57" s="16"/>
      <c r="ADZ57" s="16"/>
      <c r="AEA57" s="16"/>
      <c r="AEB57" s="16"/>
      <c r="AEC57" s="16"/>
      <c r="AED57" s="16"/>
      <c r="AEE57" s="16"/>
      <c r="AEF57" s="16"/>
      <c r="AEG57" s="16"/>
      <c r="AEH57" s="16"/>
      <c r="AEI57" s="16"/>
      <c r="AEJ57" s="16"/>
      <c r="AEK57" s="16"/>
      <c r="AEL57" s="16"/>
      <c r="AEM57" s="16"/>
      <c r="AEN57" s="16"/>
      <c r="AEO57" s="16"/>
      <c r="AEP57" s="16"/>
      <c r="AEQ57" s="16"/>
      <c r="AER57" s="16"/>
      <c r="AES57" s="16"/>
      <c r="AET57" s="16"/>
      <c r="AEU57" s="16"/>
      <c r="AEV57" s="16"/>
      <c r="AEW57" s="16"/>
      <c r="AEX57" s="16"/>
      <c r="AEY57" s="16"/>
      <c r="AEZ57" s="16"/>
      <c r="AFA57" s="16"/>
      <c r="AFB57" s="16"/>
      <c r="AFC57" s="16"/>
      <c r="AFD57" s="16"/>
      <c r="AFE57" s="16"/>
      <c r="AFF57" s="16"/>
      <c r="AFG57" s="16"/>
      <c r="AFH57" s="16"/>
      <c r="AFI57" s="16"/>
      <c r="AFJ57" s="16"/>
      <c r="AFK57" s="16"/>
      <c r="AFL57" s="16"/>
      <c r="AFM57" s="16"/>
      <c r="AFN57" s="16"/>
      <c r="AFO57" s="16"/>
      <c r="AFP57" s="16"/>
      <c r="AFQ57" s="16"/>
      <c r="AFR57" s="16"/>
      <c r="AFS57" s="16"/>
      <c r="AFT57" s="16"/>
      <c r="AFU57" s="16"/>
      <c r="AFV57" s="16"/>
      <c r="AFW57" s="16"/>
      <c r="AFX57" s="16"/>
      <c r="AFY57" s="16"/>
      <c r="AFZ57" s="16"/>
      <c r="AGA57" s="16"/>
      <c r="AGB57" s="16"/>
      <c r="AGC57" s="16"/>
      <c r="AGD57" s="16"/>
      <c r="AGE57" s="16"/>
      <c r="AGF57" s="16"/>
      <c r="AGG57" s="16"/>
      <c r="AGH57" s="16"/>
      <c r="AGI57" s="16"/>
      <c r="AGJ57" s="16"/>
      <c r="AGK57" s="16"/>
      <c r="AGL57" s="16"/>
      <c r="AGM57" s="16"/>
      <c r="AGN57" s="16"/>
      <c r="AGO57" s="16"/>
      <c r="AGP57" s="16"/>
      <c r="AGQ57" s="16"/>
      <c r="AGR57" s="16"/>
      <c r="AGS57" s="16"/>
      <c r="AGT57" s="16"/>
      <c r="AGU57" s="16"/>
      <c r="AGV57" s="16"/>
      <c r="AGW57" s="16"/>
      <c r="AGX57" s="16"/>
      <c r="AGY57" s="16"/>
      <c r="AGZ57" s="16"/>
      <c r="AHA57" s="16"/>
      <c r="AHB57" s="16"/>
      <c r="AHC57" s="16"/>
      <c r="AHD57" s="16"/>
      <c r="AHE57" s="16"/>
      <c r="AHF57" s="16"/>
      <c r="AHG57" s="16"/>
      <c r="AHH57" s="16"/>
      <c r="AHI57" s="16"/>
      <c r="AHJ57" s="16"/>
      <c r="AHK57" s="16"/>
      <c r="AHL57" s="16"/>
      <c r="AHM57" s="16"/>
      <c r="AHN57" s="16"/>
      <c r="AHO57" s="16"/>
      <c r="AHP57" s="16"/>
      <c r="AHQ57" s="16"/>
      <c r="AHR57" s="16"/>
      <c r="AHS57" s="16"/>
      <c r="AHT57" s="16"/>
      <c r="AHU57" s="16"/>
      <c r="AHV57" s="16"/>
      <c r="AHW57" s="16"/>
      <c r="AHX57" s="16"/>
      <c r="AHY57" s="16"/>
      <c r="AHZ57" s="16"/>
      <c r="AIA57" s="16"/>
      <c r="AIB57" s="16"/>
      <c r="AIC57" s="16"/>
      <c r="AID57" s="16"/>
      <c r="AIE57" s="16"/>
      <c r="AIF57" s="16"/>
      <c r="AIG57" s="16"/>
      <c r="AIH57" s="16"/>
      <c r="AII57" s="16"/>
      <c r="AIJ57" s="16"/>
      <c r="AIK57" s="16"/>
      <c r="AIL57" s="16"/>
      <c r="AIM57" s="16"/>
      <c r="AIN57" s="16"/>
      <c r="AIO57" s="16"/>
      <c r="AIP57" s="16"/>
      <c r="AIQ57" s="16"/>
      <c r="AIR57" s="16"/>
      <c r="AIS57" s="16"/>
      <c r="AIT57" s="16"/>
      <c r="AIU57" s="16"/>
      <c r="AIV57" s="16"/>
      <c r="AIW57" s="16"/>
      <c r="AIX57" s="16"/>
      <c r="AIY57" s="16"/>
      <c r="AIZ57" s="16"/>
      <c r="AJA57" s="16"/>
      <c r="AJB57" s="16"/>
      <c r="AJC57" s="16"/>
      <c r="AJD57" s="16"/>
      <c r="AJE57" s="16"/>
      <c r="AJF57" s="16"/>
      <c r="AJG57" s="16"/>
      <c r="AJH57" s="16"/>
      <c r="AJI57" s="16"/>
      <c r="AJJ57" s="16"/>
      <c r="AJK57" s="16"/>
      <c r="AJL57" s="16"/>
      <c r="AJM57" s="16"/>
      <c r="AJN57" s="16"/>
      <c r="AJO57" s="16"/>
      <c r="AJP57" s="16"/>
      <c r="AJQ57" s="16"/>
      <c r="AJR57" s="16"/>
      <c r="AJS57" s="16"/>
      <c r="AJT57" s="16"/>
      <c r="AJU57" s="16"/>
      <c r="AJV57" s="16"/>
      <c r="AJW57" s="16"/>
      <c r="AJX57" s="16"/>
      <c r="AJY57" s="16"/>
      <c r="AJZ57" s="16"/>
      <c r="AKA57" s="16"/>
      <c r="AKB57" s="16"/>
      <c r="AKC57" s="16"/>
      <c r="AKD57" s="16"/>
      <c r="AKE57" s="16"/>
      <c r="AKF57" s="16"/>
      <c r="AKG57" s="16"/>
      <c r="AKH57" s="16"/>
      <c r="AKI57" s="16"/>
      <c r="AKJ57" s="16"/>
      <c r="AKK57" s="16"/>
      <c r="AKL57" s="16"/>
      <c r="AKM57" s="16"/>
      <c r="AKN57" s="16"/>
      <c r="AKO57" s="16"/>
      <c r="AKP57" s="16"/>
      <c r="AKQ57" s="16"/>
      <c r="AKR57" s="16"/>
      <c r="AKS57" s="16"/>
      <c r="AKT57" s="16"/>
      <c r="AKU57" s="16"/>
      <c r="AKV57" s="16"/>
      <c r="AKW57" s="16"/>
      <c r="AKX57" s="16"/>
      <c r="AKY57" s="16"/>
      <c r="AKZ57" s="16"/>
      <c r="ALA57" s="16"/>
      <c r="ALB57" s="16"/>
      <c r="ALC57" s="16"/>
      <c r="ALD57" s="16"/>
      <c r="ALE57" s="16"/>
      <c r="ALF57" s="16"/>
      <c r="ALG57" s="16"/>
      <c r="ALH57" s="16"/>
      <c r="ALI57" s="16"/>
      <c r="ALJ57" s="16"/>
      <c r="ALK57" s="16"/>
      <c r="ALL57" s="16"/>
      <c r="ALM57" s="16"/>
      <c r="ALN57" s="16"/>
      <c r="ALO57" s="16"/>
      <c r="ALP57" s="16"/>
      <c r="ALQ57" s="16"/>
      <c r="ALR57" s="16"/>
      <c r="ALS57" s="16"/>
      <c r="ALT57" s="16"/>
      <c r="ALU57" s="16"/>
      <c r="ALV57" s="16"/>
      <c r="ALW57" s="16"/>
      <c r="ALX57" s="16"/>
      <c r="ALY57" s="16"/>
      <c r="ALZ57" s="16"/>
      <c r="AMA57" s="16"/>
      <c r="AMB57" s="16"/>
      <c r="AMC57" s="16"/>
      <c r="AMD57" s="16"/>
      <c r="AME57" s="16"/>
      <c r="AMF57" s="16"/>
      <c r="AMG57" s="16"/>
      <c r="AMH57" s="16"/>
      <c r="AMI57" s="16"/>
      <c r="AMJ57" s="16"/>
      <c r="AMK57" s="16"/>
      <c r="AML57" s="16"/>
      <c r="AMM57" s="16"/>
      <c r="AMN57" s="16"/>
      <c r="AMO57" s="16"/>
      <c r="AMP57" s="16"/>
      <c r="AMQ57" s="16"/>
      <c r="AMR57" s="16"/>
      <c r="AMS57" s="16"/>
      <c r="AMT57" s="16"/>
      <c r="AMU57" s="16"/>
      <c r="AMV57" s="16"/>
      <c r="AMW57" s="16"/>
      <c r="AMX57" s="16"/>
      <c r="AMY57" s="16"/>
      <c r="AMZ57" s="16"/>
      <c r="ANA57" s="16"/>
      <c r="ANB57" s="16"/>
      <c r="ANC57" s="16"/>
      <c r="AND57" s="16"/>
      <c r="ANE57" s="16"/>
      <c r="ANF57" s="16"/>
      <c r="ANG57" s="16"/>
      <c r="ANH57" s="16"/>
      <c r="ANI57" s="16"/>
      <c r="ANJ57" s="16"/>
      <c r="ANK57" s="16"/>
      <c r="ANL57" s="16"/>
      <c r="ANM57" s="16"/>
      <c r="ANN57" s="16"/>
      <c r="ANO57" s="16"/>
      <c r="ANP57" s="16"/>
      <c r="ANQ57" s="16"/>
      <c r="ANR57" s="16"/>
      <c r="ANS57" s="16"/>
      <c r="ANT57" s="16"/>
      <c r="ANU57" s="16"/>
      <c r="ANV57" s="16"/>
      <c r="ANW57" s="16"/>
      <c r="ANX57" s="16"/>
      <c r="ANY57" s="16"/>
      <c r="ANZ57" s="16"/>
      <c r="AOA57" s="16"/>
      <c r="AOB57" s="16"/>
      <c r="AOC57" s="16"/>
      <c r="AOD57" s="16"/>
      <c r="AOE57" s="16"/>
      <c r="AOF57" s="16"/>
      <c r="AOG57" s="16"/>
      <c r="AOH57" s="16"/>
      <c r="AOI57" s="16"/>
      <c r="AOJ57" s="16"/>
      <c r="AOK57" s="16"/>
      <c r="AOL57" s="16"/>
      <c r="AOM57" s="16"/>
      <c r="AON57" s="16"/>
      <c r="AOO57" s="16"/>
      <c r="AOP57" s="16"/>
      <c r="AOQ57" s="16"/>
      <c r="AOR57" s="16"/>
      <c r="AOS57" s="16"/>
      <c r="AOT57" s="16"/>
      <c r="AOU57" s="16"/>
      <c r="AOV57" s="16"/>
      <c r="AOW57" s="16"/>
      <c r="AOX57" s="16"/>
      <c r="AOY57" s="16"/>
      <c r="AOZ57" s="16"/>
      <c r="APA57" s="16"/>
      <c r="APB57" s="16"/>
      <c r="APC57" s="16"/>
      <c r="APD57" s="16"/>
      <c r="APE57" s="16"/>
      <c r="APF57" s="16"/>
      <c r="APG57" s="16"/>
      <c r="APH57" s="16"/>
      <c r="API57" s="16"/>
      <c r="APJ57" s="16"/>
      <c r="APK57" s="16"/>
      <c r="APL57" s="16"/>
      <c r="APM57" s="16"/>
      <c r="APN57" s="16"/>
      <c r="APO57" s="16"/>
      <c r="APP57" s="16"/>
      <c r="APQ57" s="16"/>
      <c r="APR57" s="16"/>
      <c r="APS57" s="16"/>
      <c r="APT57" s="16"/>
      <c r="APU57" s="16"/>
      <c r="APV57" s="16"/>
      <c r="APW57" s="16"/>
      <c r="APX57" s="16"/>
      <c r="APY57" s="16"/>
      <c r="APZ57" s="16"/>
      <c r="AQA57" s="16"/>
      <c r="AQB57" s="16"/>
      <c r="AQC57" s="16"/>
      <c r="AQD57" s="16"/>
      <c r="AQE57" s="16"/>
      <c r="AQF57" s="16"/>
      <c r="AQG57" s="16"/>
      <c r="AQH57" s="16"/>
      <c r="AQI57" s="16"/>
      <c r="AQJ57" s="16"/>
      <c r="AQK57" s="16"/>
      <c r="AQL57" s="16"/>
      <c r="AQM57" s="16"/>
      <c r="AQN57" s="16"/>
      <c r="AQO57" s="16"/>
      <c r="AQP57" s="16"/>
      <c r="AQQ57" s="16"/>
      <c r="AQR57" s="16"/>
      <c r="AQS57" s="16"/>
      <c r="AQT57" s="16"/>
      <c r="AQU57" s="16"/>
      <c r="AQV57" s="16"/>
      <c r="AQW57" s="16"/>
      <c r="AQX57" s="16"/>
      <c r="AQY57" s="16"/>
      <c r="AQZ57" s="16"/>
      <c r="ARA57" s="16"/>
      <c r="ARB57" s="16"/>
      <c r="ARC57" s="16"/>
      <c r="ARD57" s="16"/>
      <c r="ARE57" s="16"/>
      <c r="ARF57" s="16"/>
      <c r="ARG57" s="16"/>
      <c r="ARH57" s="16"/>
      <c r="ARI57" s="16"/>
      <c r="ARJ57" s="16"/>
      <c r="ARK57" s="16"/>
      <c r="ARL57" s="16"/>
      <c r="ARM57" s="16"/>
      <c r="ARN57" s="16"/>
      <c r="ARO57" s="16"/>
      <c r="ARP57" s="16"/>
      <c r="ARQ57" s="16"/>
      <c r="ARR57" s="16"/>
      <c r="ARS57" s="16"/>
      <c r="ART57" s="16"/>
      <c r="ARU57" s="16"/>
      <c r="ARV57" s="16"/>
      <c r="ARW57" s="16"/>
      <c r="ARX57" s="16"/>
      <c r="ARY57" s="16"/>
      <c r="ARZ57" s="16"/>
      <c r="ASA57" s="16"/>
      <c r="ASB57" s="16"/>
      <c r="ASC57" s="16"/>
      <c r="ASD57" s="16"/>
      <c r="ASE57" s="16"/>
      <c r="ASF57" s="16"/>
      <c r="ASG57" s="16"/>
      <c r="ASH57" s="16"/>
      <c r="ASI57" s="16"/>
      <c r="ASJ57" s="16"/>
      <c r="ASK57" s="16"/>
      <c r="ASL57" s="16"/>
      <c r="ASM57" s="16"/>
      <c r="ASN57" s="16"/>
      <c r="ASO57" s="16"/>
      <c r="ASP57" s="16"/>
      <c r="ASQ57" s="16"/>
      <c r="ASR57" s="16"/>
      <c r="ASS57" s="16"/>
      <c r="AST57" s="16"/>
      <c r="ASU57" s="16"/>
      <c r="ASV57" s="16"/>
      <c r="ASW57" s="16"/>
      <c r="ASX57" s="16"/>
      <c r="ASY57" s="16"/>
      <c r="ASZ57" s="16"/>
      <c r="ATA57" s="16"/>
      <c r="ATB57" s="16"/>
      <c r="ATC57" s="16"/>
      <c r="ATD57" s="16"/>
      <c r="ATE57" s="16"/>
      <c r="ATF57" s="16"/>
      <c r="ATG57" s="16"/>
      <c r="ATH57" s="16"/>
      <c r="ATI57" s="16"/>
      <c r="ATJ57" s="16"/>
      <c r="ATK57" s="16"/>
      <c r="ATL57" s="16"/>
      <c r="ATM57" s="16"/>
      <c r="ATN57" s="16"/>
      <c r="ATO57" s="16"/>
      <c r="ATP57" s="16"/>
      <c r="ATQ57" s="16"/>
      <c r="ATR57" s="16"/>
      <c r="ATS57" s="16"/>
      <c r="ATT57" s="16"/>
      <c r="ATU57" s="16"/>
      <c r="ATV57" s="16"/>
      <c r="ATW57" s="16"/>
      <c r="ATX57" s="16"/>
      <c r="ATY57" s="16"/>
      <c r="ATZ57" s="16"/>
      <c r="AUA57" s="16"/>
      <c r="AUB57" s="16"/>
      <c r="AUC57" s="16"/>
      <c r="AUD57" s="16"/>
      <c r="AUE57" s="16"/>
      <c r="AUF57" s="16"/>
      <c r="AUG57" s="16"/>
      <c r="AUH57" s="16"/>
      <c r="AUI57" s="16"/>
      <c r="AUJ57" s="16"/>
      <c r="AUK57" s="16"/>
      <c r="AUL57" s="16"/>
      <c r="AUM57" s="16"/>
      <c r="AUN57" s="16"/>
      <c r="AUO57" s="16"/>
      <c r="AUP57" s="16"/>
      <c r="AUQ57" s="16"/>
      <c r="AUR57" s="16"/>
      <c r="AUS57" s="16"/>
      <c r="AUT57" s="16"/>
      <c r="AUU57" s="16"/>
      <c r="AUV57" s="16"/>
      <c r="AUW57" s="16"/>
      <c r="AUX57" s="16"/>
      <c r="AUY57" s="16"/>
      <c r="AUZ57" s="16"/>
      <c r="AVA57" s="16"/>
      <c r="AVB57" s="16"/>
      <c r="AVC57" s="16"/>
      <c r="AVD57" s="16"/>
      <c r="AVE57" s="16"/>
      <c r="AVF57" s="16"/>
      <c r="AVG57" s="16"/>
      <c r="AVH57" s="16"/>
      <c r="AVI57" s="16"/>
      <c r="AVJ57" s="16"/>
      <c r="AVK57" s="16"/>
      <c r="AVL57" s="16"/>
      <c r="AVM57" s="16"/>
      <c r="AVN57" s="16"/>
      <c r="AVO57" s="16"/>
      <c r="AVP57" s="16"/>
      <c r="AVQ57" s="16"/>
      <c r="AVR57" s="16"/>
      <c r="AVS57" s="16"/>
      <c r="AVT57" s="16"/>
      <c r="AVU57" s="16"/>
      <c r="AVV57" s="16"/>
      <c r="AVW57" s="16"/>
      <c r="AVX57" s="16"/>
      <c r="AVY57" s="16"/>
      <c r="AVZ57" s="16"/>
      <c r="AWA57" s="16"/>
      <c r="AWB57" s="16"/>
      <c r="AWC57" s="16"/>
      <c r="AWD57" s="16"/>
      <c r="AWE57" s="16"/>
      <c r="AWF57" s="16"/>
      <c r="AWG57" s="16"/>
      <c r="AWH57" s="16"/>
      <c r="AWI57" s="16"/>
      <c r="AWJ57" s="16"/>
      <c r="AWK57" s="16"/>
      <c r="AWL57" s="16"/>
      <c r="AWM57" s="16"/>
      <c r="AWN57" s="16"/>
      <c r="AWO57" s="16"/>
      <c r="AWP57" s="16"/>
      <c r="AWQ57" s="16"/>
      <c r="AWR57" s="16"/>
      <c r="AWS57" s="16"/>
      <c r="AWT57" s="16"/>
      <c r="AWU57" s="16"/>
      <c r="AWV57" s="16"/>
      <c r="AWW57" s="16"/>
      <c r="AWX57" s="16"/>
      <c r="AWY57" s="16"/>
      <c r="AWZ57" s="16"/>
      <c r="AXA57" s="16"/>
      <c r="AXB57" s="16"/>
      <c r="AXC57" s="16"/>
      <c r="AXD57" s="16"/>
      <c r="AXE57" s="16"/>
      <c r="AXF57" s="16"/>
      <c r="AXG57" s="16"/>
      <c r="AXH57" s="16"/>
      <c r="AXI57" s="16"/>
      <c r="AXJ57" s="16"/>
      <c r="AXK57" s="16"/>
      <c r="AXL57" s="16"/>
      <c r="AXM57" s="16"/>
      <c r="AXN57" s="16"/>
      <c r="AXO57" s="16"/>
      <c r="AXP57" s="16"/>
      <c r="AXQ57" s="16"/>
      <c r="AXR57" s="16"/>
      <c r="AXS57" s="16"/>
      <c r="AXT57" s="16"/>
      <c r="AXU57" s="16"/>
      <c r="AXV57" s="16"/>
      <c r="AXW57" s="16"/>
      <c r="AXX57" s="16"/>
      <c r="AXY57" s="16"/>
      <c r="AXZ57" s="16"/>
      <c r="AYA57" s="16"/>
      <c r="AYB57" s="16"/>
      <c r="AYC57" s="16"/>
      <c r="AYD57" s="16"/>
      <c r="AYE57" s="16"/>
      <c r="AYF57" s="16"/>
      <c r="AYG57" s="16"/>
      <c r="AYH57" s="16"/>
      <c r="AYI57" s="16"/>
      <c r="AYJ57" s="16"/>
      <c r="AYK57" s="16"/>
      <c r="AYL57" s="16"/>
      <c r="AYM57" s="16"/>
      <c r="AYN57" s="16"/>
      <c r="AYO57" s="16"/>
      <c r="AYP57" s="16"/>
      <c r="AYQ57" s="16"/>
      <c r="AYR57" s="16"/>
      <c r="AYS57" s="16"/>
      <c r="AYT57" s="16"/>
      <c r="AYU57" s="16"/>
      <c r="AYV57" s="16"/>
      <c r="AYW57" s="16"/>
      <c r="AYX57" s="16"/>
      <c r="AYY57" s="16"/>
      <c r="AYZ57" s="16"/>
      <c r="AZA57" s="16"/>
      <c r="AZB57" s="16"/>
      <c r="AZC57" s="16"/>
      <c r="AZD57" s="16"/>
      <c r="AZE57" s="16"/>
      <c r="AZF57" s="16"/>
      <c r="AZG57" s="16"/>
      <c r="AZH57" s="16"/>
      <c r="AZI57" s="16"/>
      <c r="AZJ57" s="16"/>
      <c r="AZK57" s="16"/>
      <c r="AZL57" s="16"/>
      <c r="AZM57" s="16"/>
      <c r="AZN57" s="16"/>
      <c r="AZO57" s="16"/>
      <c r="AZP57" s="16"/>
      <c r="AZQ57" s="16"/>
      <c r="AZR57" s="16"/>
      <c r="AZS57" s="16"/>
      <c r="AZT57" s="16"/>
      <c r="AZU57" s="16"/>
      <c r="AZV57" s="16"/>
      <c r="AZW57" s="16"/>
      <c r="AZX57" s="16"/>
      <c r="AZY57" s="16"/>
      <c r="AZZ57" s="16"/>
      <c r="BAA57" s="16"/>
      <c r="BAB57" s="16"/>
      <c r="BAC57" s="16"/>
      <c r="BAD57" s="16"/>
      <c r="BAE57" s="16"/>
      <c r="BAF57" s="16"/>
      <c r="BAG57" s="16"/>
      <c r="BAH57" s="16"/>
      <c r="BAI57" s="16"/>
      <c r="BAJ57" s="16"/>
      <c r="BAK57" s="16"/>
      <c r="BAL57" s="16"/>
      <c r="BAM57" s="16"/>
      <c r="BAN57" s="16"/>
      <c r="BAO57" s="16"/>
      <c r="BAP57" s="16"/>
      <c r="BAQ57" s="16"/>
      <c r="BAR57" s="16"/>
      <c r="BAS57" s="16"/>
      <c r="BAT57" s="16"/>
      <c r="BAU57" s="16"/>
      <c r="BAV57" s="16"/>
      <c r="BAW57" s="16"/>
      <c r="BAX57" s="16"/>
      <c r="BAY57" s="16"/>
      <c r="BAZ57" s="16"/>
      <c r="BBA57" s="16"/>
      <c r="BBB57" s="16"/>
      <c r="BBC57" s="16"/>
      <c r="BBD57" s="16"/>
      <c r="BBE57" s="16"/>
      <c r="BBF57" s="16"/>
      <c r="BBG57" s="16"/>
      <c r="BBH57" s="16"/>
      <c r="BBI57" s="16"/>
      <c r="BBJ57" s="16"/>
      <c r="BBK57" s="16"/>
      <c r="BBL57" s="16"/>
      <c r="BBM57" s="16"/>
      <c r="BBN57" s="16"/>
      <c r="BBO57" s="16"/>
      <c r="BBP57" s="16"/>
      <c r="BBQ57" s="16"/>
      <c r="BBR57" s="16"/>
      <c r="BBS57" s="16"/>
      <c r="BBT57" s="16"/>
      <c r="BBU57" s="16"/>
      <c r="BBV57" s="16"/>
      <c r="BBW57" s="16"/>
      <c r="BBX57" s="16"/>
      <c r="BBY57" s="16"/>
      <c r="BBZ57" s="16"/>
      <c r="BCA57" s="16"/>
      <c r="BCB57" s="16"/>
      <c r="BCC57" s="16"/>
      <c r="BCD57" s="16"/>
      <c r="BCE57" s="16"/>
      <c r="BCF57" s="16"/>
      <c r="BCG57" s="16"/>
      <c r="BCH57" s="16"/>
      <c r="BCI57" s="16"/>
      <c r="BCJ57" s="16"/>
      <c r="BCK57" s="16"/>
      <c r="BCL57" s="16"/>
      <c r="BCM57" s="16"/>
      <c r="BCN57" s="16"/>
      <c r="BCO57" s="16"/>
      <c r="BCP57" s="16"/>
      <c r="BCQ57" s="16"/>
      <c r="BCR57" s="16"/>
      <c r="BCS57" s="16"/>
      <c r="BCT57" s="16"/>
      <c r="BCU57" s="16"/>
      <c r="BCV57" s="16"/>
      <c r="BCW57" s="16"/>
      <c r="BCX57" s="16"/>
      <c r="BCY57" s="16"/>
      <c r="BCZ57" s="16"/>
      <c r="BDA57" s="16"/>
      <c r="BDB57" s="16"/>
      <c r="BDC57" s="16"/>
      <c r="BDD57" s="16"/>
      <c r="BDE57" s="16"/>
      <c r="BDF57" s="16"/>
      <c r="BDG57" s="16"/>
      <c r="BDH57" s="16"/>
      <c r="BDI57" s="16"/>
      <c r="BDJ57" s="16"/>
      <c r="BDK57" s="16"/>
      <c r="BDL57" s="16"/>
      <c r="BDM57" s="16"/>
      <c r="BDN57" s="16"/>
      <c r="BDO57" s="16"/>
      <c r="BDP57" s="16"/>
      <c r="BDQ57" s="16"/>
      <c r="BDR57" s="16"/>
      <c r="BDS57" s="16"/>
      <c r="BDT57" s="16"/>
      <c r="BDU57" s="16"/>
      <c r="BDV57" s="16"/>
      <c r="BDW57" s="16"/>
      <c r="BDX57" s="16"/>
      <c r="BDY57" s="16"/>
      <c r="BDZ57" s="16"/>
      <c r="BEA57" s="16"/>
      <c r="BEB57" s="16"/>
      <c r="BEC57" s="16"/>
      <c r="BED57" s="16"/>
      <c r="BEE57" s="16"/>
      <c r="BEF57" s="16"/>
      <c r="BEG57" s="16"/>
      <c r="BEH57" s="16"/>
      <c r="BEI57" s="16"/>
      <c r="BEJ57" s="16"/>
      <c r="BEK57" s="16"/>
      <c r="BEL57" s="16"/>
      <c r="BEM57" s="16"/>
      <c r="BEN57" s="16"/>
      <c r="BEO57" s="16"/>
      <c r="BEP57" s="16"/>
      <c r="BEQ57" s="16"/>
      <c r="BER57" s="16"/>
      <c r="BES57" s="16"/>
      <c r="BET57" s="16"/>
      <c r="BEU57" s="16"/>
      <c r="BEV57" s="16"/>
      <c r="BEW57" s="16"/>
      <c r="BEX57" s="16"/>
      <c r="BEY57" s="16"/>
      <c r="BEZ57" s="16"/>
      <c r="BFA57" s="16"/>
      <c r="BFB57" s="16"/>
      <c r="BFC57" s="16"/>
      <c r="BFD57" s="16"/>
      <c r="BFE57" s="16"/>
      <c r="BFF57" s="16"/>
      <c r="BFG57" s="16"/>
      <c r="BFH57" s="16"/>
      <c r="BFI57" s="16"/>
      <c r="BFJ57" s="16"/>
      <c r="BFK57" s="16"/>
      <c r="BFL57" s="16"/>
      <c r="BFM57" s="16"/>
      <c r="BFN57" s="16"/>
      <c r="BFO57" s="16"/>
      <c r="BFP57" s="16"/>
      <c r="BFQ57" s="16"/>
      <c r="BFR57" s="16"/>
      <c r="BFS57" s="16"/>
      <c r="BFT57" s="16"/>
      <c r="BFU57" s="16"/>
      <c r="BFV57" s="16"/>
      <c r="BFW57" s="16"/>
      <c r="BFX57" s="16"/>
      <c r="BFY57" s="16"/>
      <c r="BFZ57" s="16"/>
      <c r="BGA57" s="16"/>
      <c r="BGB57" s="16"/>
      <c r="BGC57" s="16"/>
      <c r="BGD57" s="16"/>
      <c r="BGE57" s="16"/>
      <c r="BGF57" s="16"/>
      <c r="BGG57" s="16"/>
      <c r="BGH57" s="16"/>
      <c r="BGI57" s="16"/>
      <c r="BGJ57" s="16"/>
      <c r="BGK57" s="16"/>
      <c r="BGL57" s="16"/>
      <c r="BGM57" s="16"/>
      <c r="BGN57" s="16"/>
      <c r="BGO57" s="16"/>
      <c r="BGP57" s="16"/>
      <c r="BGQ57" s="16"/>
      <c r="BGR57" s="16"/>
      <c r="BGS57" s="16"/>
      <c r="BGT57" s="16"/>
      <c r="BGU57" s="16"/>
      <c r="BGV57" s="16"/>
      <c r="BGW57" s="16"/>
      <c r="BGX57" s="16"/>
      <c r="BGY57" s="16"/>
      <c r="BGZ57" s="16"/>
      <c r="BHA57" s="16"/>
      <c r="BHB57" s="16"/>
      <c r="BHC57" s="16"/>
      <c r="BHD57" s="16"/>
      <c r="BHE57" s="16"/>
      <c r="BHF57" s="16"/>
      <c r="BHG57" s="16"/>
      <c r="BHH57" s="16"/>
      <c r="BHI57" s="16"/>
      <c r="BHJ57" s="16"/>
      <c r="BHK57" s="16"/>
      <c r="BHL57" s="16"/>
      <c r="BHM57" s="16"/>
      <c r="BHN57" s="16"/>
      <c r="BHO57" s="16"/>
      <c r="BHP57" s="16"/>
      <c r="BHQ57" s="16"/>
      <c r="BHR57" s="16"/>
      <c r="BHS57" s="16"/>
      <c r="BHT57" s="16"/>
      <c r="BHU57" s="16"/>
      <c r="BHV57" s="16"/>
      <c r="BHW57" s="16"/>
      <c r="BHX57" s="16"/>
      <c r="BHY57" s="16"/>
      <c r="BHZ57" s="16"/>
      <c r="BIA57" s="16"/>
      <c r="BIB57" s="16"/>
      <c r="BIC57" s="16"/>
      <c r="BID57" s="16"/>
      <c r="BIE57" s="16"/>
      <c r="BIF57" s="16"/>
      <c r="BIG57" s="16"/>
      <c r="BIH57" s="16"/>
      <c r="BII57" s="16"/>
      <c r="BIJ57" s="16"/>
      <c r="BIK57" s="16"/>
      <c r="BIL57" s="16"/>
      <c r="BIM57" s="16"/>
      <c r="BIN57" s="16"/>
      <c r="BIO57" s="16"/>
      <c r="BIP57" s="16"/>
      <c r="BIQ57" s="16"/>
      <c r="BIR57" s="16"/>
      <c r="BIS57" s="16"/>
      <c r="BIT57" s="16"/>
      <c r="BIU57" s="16"/>
      <c r="BIV57" s="16"/>
      <c r="BIW57" s="16"/>
      <c r="BIX57" s="16"/>
      <c r="BIY57" s="16"/>
      <c r="BIZ57" s="16"/>
      <c r="BJA57" s="16"/>
      <c r="BJB57" s="16"/>
      <c r="BJC57" s="16"/>
      <c r="BJD57" s="16"/>
      <c r="BJE57" s="16"/>
      <c r="BJF57" s="16"/>
      <c r="BJG57" s="16"/>
      <c r="BJH57" s="16"/>
      <c r="BJI57" s="16"/>
      <c r="BJJ57" s="16"/>
      <c r="BJK57" s="16"/>
      <c r="BJL57" s="16"/>
      <c r="BJM57" s="16"/>
      <c r="BJN57" s="16"/>
      <c r="BJO57" s="16"/>
      <c r="BJP57" s="16"/>
      <c r="BJQ57" s="16"/>
      <c r="BJR57" s="16"/>
      <c r="BJS57" s="16"/>
      <c r="BJT57" s="16"/>
      <c r="BJU57" s="16"/>
      <c r="BJV57" s="16"/>
      <c r="BJW57" s="16"/>
      <c r="BJX57" s="16"/>
      <c r="BJY57" s="16"/>
      <c r="BJZ57" s="16"/>
      <c r="BKA57" s="16"/>
      <c r="BKB57" s="16"/>
      <c r="BKC57" s="16"/>
      <c r="BKD57" s="16"/>
      <c r="BKE57" s="16"/>
      <c r="BKF57" s="16"/>
      <c r="BKG57" s="16"/>
      <c r="BKH57" s="16"/>
      <c r="BKI57" s="16"/>
      <c r="BKJ57" s="16"/>
      <c r="BKK57" s="16"/>
      <c r="BKL57" s="16"/>
      <c r="BKM57" s="16"/>
      <c r="BKN57" s="16"/>
      <c r="BKO57" s="16"/>
      <c r="BKP57" s="16"/>
      <c r="BKQ57" s="16"/>
      <c r="BKR57" s="16"/>
      <c r="BKS57" s="16"/>
      <c r="BKT57" s="16"/>
      <c r="BKU57" s="16"/>
      <c r="BKV57" s="16"/>
      <c r="BKW57" s="16"/>
      <c r="BKX57" s="16"/>
      <c r="BKY57" s="16"/>
      <c r="BKZ57" s="16"/>
      <c r="BLA57" s="16"/>
      <c r="BLB57" s="16"/>
      <c r="BLC57" s="16"/>
      <c r="BLD57" s="16"/>
      <c r="BLE57" s="16"/>
      <c r="BLF57" s="16"/>
      <c r="BLG57" s="16"/>
      <c r="BLH57" s="16"/>
      <c r="BLI57" s="16"/>
      <c r="BLJ57" s="16"/>
      <c r="BLK57" s="16"/>
      <c r="BLL57" s="16"/>
      <c r="BLM57" s="16"/>
      <c r="BLN57" s="16"/>
      <c r="BLO57" s="16"/>
      <c r="BLP57" s="16"/>
      <c r="BLQ57" s="16"/>
      <c r="BLR57" s="16"/>
      <c r="BLS57" s="16"/>
      <c r="BLT57" s="16"/>
      <c r="BLU57" s="16"/>
      <c r="BLV57" s="16"/>
      <c r="BLW57" s="16"/>
      <c r="BLX57" s="16"/>
      <c r="BLY57" s="16"/>
      <c r="BLZ57" s="16"/>
      <c r="BMA57" s="16"/>
      <c r="BMB57" s="16"/>
      <c r="BMC57" s="16"/>
      <c r="BMD57" s="16"/>
      <c r="BME57" s="16"/>
      <c r="BMF57" s="16"/>
      <c r="BMG57" s="16"/>
      <c r="BMH57" s="16"/>
      <c r="BMI57" s="16"/>
      <c r="BMJ57" s="16"/>
      <c r="BMK57" s="16"/>
      <c r="BML57" s="16"/>
      <c r="BMM57" s="16"/>
      <c r="BMN57" s="16"/>
      <c r="BMO57" s="16"/>
      <c r="BMP57" s="16"/>
      <c r="BMQ57" s="16"/>
      <c r="BMR57" s="16"/>
      <c r="BMS57" s="16"/>
      <c r="BMT57" s="16"/>
      <c r="BMU57" s="16"/>
      <c r="BMV57" s="16"/>
      <c r="BMW57" s="16"/>
      <c r="BMX57" s="16"/>
      <c r="BMY57" s="16"/>
      <c r="BMZ57" s="16"/>
      <c r="BNA57" s="16"/>
      <c r="BNB57" s="16"/>
      <c r="BNC57" s="16"/>
      <c r="BND57" s="16"/>
      <c r="BNE57" s="16"/>
      <c r="BNF57" s="16"/>
      <c r="BNG57" s="16"/>
      <c r="BNH57" s="16"/>
      <c r="BNI57" s="16"/>
      <c r="BNJ57" s="16"/>
      <c r="BNK57" s="16"/>
      <c r="BNL57" s="16"/>
      <c r="BNM57" s="16"/>
      <c r="BNN57" s="16"/>
      <c r="BNO57" s="16"/>
      <c r="BNP57" s="16"/>
      <c r="BNQ57" s="16"/>
      <c r="BNR57" s="16"/>
      <c r="BNS57" s="16"/>
      <c r="BNT57" s="16"/>
      <c r="BNU57" s="16"/>
      <c r="BNV57" s="16"/>
      <c r="BNW57" s="16"/>
      <c r="BNX57" s="16"/>
      <c r="BNY57" s="16"/>
      <c r="BNZ57" s="16"/>
      <c r="BOA57" s="16"/>
      <c r="BOB57" s="16"/>
      <c r="BOC57" s="16"/>
      <c r="BOD57" s="16"/>
      <c r="BOE57" s="16"/>
      <c r="BOF57" s="16"/>
      <c r="BOG57" s="16"/>
      <c r="BOH57" s="16"/>
      <c r="BOI57" s="16"/>
      <c r="BOJ57" s="16"/>
      <c r="BOK57" s="16"/>
      <c r="BOL57" s="16"/>
      <c r="BOM57" s="16"/>
      <c r="BON57" s="16"/>
      <c r="BOO57" s="16"/>
      <c r="BOP57" s="16"/>
      <c r="BOQ57" s="16"/>
      <c r="BOR57" s="16"/>
      <c r="BOS57" s="16"/>
      <c r="BOT57" s="16"/>
      <c r="BOU57" s="16"/>
      <c r="BOV57" s="16"/>
      <c r="BOW57" s="16"/>
      <c r="BOX57" s="16"/>
      <c r="BOY57" s="16"/>
      <c r="BOZ57" s="16"/>
      <c r="BPA57" s="16"/>
      <c r="BPB57" s="16"/>
      <c r="BPC57" s="16"/>
      <c r="BPD57" s="16"/>
      <c r="BPE57" s="16"/>
      <c r="BPF57" s="16"/>
      <c r="BPG57" s="16"/>
      <c r="BPH57" s="16"/>
      <c r="BPI57" s="16"/>
      <c r="BPJ57" s="16"/>
      <c r="BPK57" s="16"/>
      <c r="BPL57" s="16"/>
      <c r="BPM57" s="16"/>
      <c r="BPN57" s="16"/>
      <c r="BPO57" s="16"/>
      <c r="BPP57" s="16"/>
      <c r="BPQ57" s="16"/>
      <c r="BPR57" s="16"/>
      <c r="BPS57" s="16"/>
      <c r="BPT57" s="16"/>
      <c r="BPU57" s="16"/>
      <c r="BPV57" s="16"/>
      <c r="BPW57" s="16"/>
      <c r="BPX57" s="16"/>
      <c r="BPY57" s="16"/>
      <c r="BPZ57" s="16"/>
      <c r="BQA57" s="16"/>
      <c r="BQB57" s="16"/>
      <c r="BQC57" s="16"/>
      <c r="BQD57" s="16"/>
      <c r="BQE57" s="16"/>
      <c r="BQF57" s="16"/>
      <c r="BQG57" s="16"/>
      <c r="BQH57" s="16"/>
      <c r="BQI57" s="16"/>
      <c r="BQJ57" s="16"/>
      <c r="BQK57" s="16"/>
      <c r="BQL57" s="16"/>
      <c r="BQM57" s="16"/>
      <c r="BQN57" s="16"/>
      <c r="BQO57" s="16"/>
      <c r="BQP57" s="16"/>
      <c r="BQQ57" s="16"/>
      <c r="BQR57" s="16"/>
      <c r="BQS57" s="16"/>
      <c r="BQT57" s="16"/>
      <c r="BQU57" s="16"/>
      <c r="BQV57" s="16"/>
      <c r="BQW57" s="16"/>
      <c r="BQX57" s="16"/>
      <c r="BQY57" s="16"/>
      <c r="BQZ57" s="16"/>
      <c r="BRA57" s="16"/>
      <c r="BRB57" s="16"/>
      <c r="BRC57" s="16"/>
      <c r="BRD57" s="16"/>
      <c r="BRE57" s="16"/>
      <c r="BRF57" s="16"/>
      <c r="BRG57" s="16"/>
      <c r="BRH57" s="16"/>
      <c r="BRI57" s="16"/>
      <c r="BRJ57" s="16"/>
      <c r="BRK57" s="16"/>
      <c r="BRL57" s="16"/>
      <c r="BRM57" s="16"/>
      <c r="BRN57" s="16"/>
      <c r="BRO57" s="16"/>
      <c r="BRP57" s="16"/>
      <c r="BRQ57" s="16"/>
      <c r="BRR57" s="16"/>
      <c r="BRS57" s="16"/>
      <c r="BRT57" s="16"/>
      <c r="BRU57" s="16"/>
      <c r="BRV57" s="16"/>
      <c r="BRW57" s="16"/>
      <c r="BRX57" s="16"/>
      <c r="BRY57" s="16"/>
      <c r="BRZ57" s="16"/>
      <c r="BSA57" s="16"/>
      <c r="BSB57" s="16"/>
      <c r="BSC57" s="16"/>
      <c r="BSD57" s="16"/>
      <c r="BSE57" s="16"/>
      <c r="BSF57" s="16"/>
      <c r="BSG57" s="16"/>
      <c r="BSH57" s="16"/>
      <c r="BSI57" s="16"/>
      <c r="BSJ57" s="16"/>
      <c r="BSK57" s="16"/>
      <c r="BSL57" s="16"/>
      <c r="BSM57" s="16"/>
      <c r="BSN57" s="16"/>
      <c r="BSO57" s="16"/>
      <c r="BSP57" s="16"/>
      <c r="BSQ57" s="16"/>
      <c r="BSR57" s="16"/>
      <c r="BSS57" s="16"/>
      <c r="BST57" s="16"/>
      <c r="BSU57" s="16"/>
      <c r="BSV57" s="16"/>
      <c r="BSW57" s="16"/>
      <c r="BSX57" s="16"/>
      <c r="BSY57" s="16"/>
      <c r="BSZ57" s="16"/>
      <c r="BTA57" s="16"/>
      <c r="BTB57" s="16"/>
      <c r="BTC57" s="16"/>
      <c r="BTD57" s="16"/>
      <c r="BTE57" s="16"/>
      <c r="BTF57" s="16"/>
      <c r="BTG57" s="16"/>
      <c r="BTH57" s="16"/>
    </row>
    <row r="58" spans="1:1880" ht="35.25" customHeight="1" x14ac:dyDescent="0.3">
      <c r="A58" s="55"/>
      <c r="B58" s="303" t="s">
        <v>7</v>
      </c>
      <c r="C58" s="498"/>
      <c r="D58" s="317"/>
      <c r="E58" s="317"/>
      <c r="F58" s="324"/>
      <c r="G58" s="309"/>
      <c r="H58" s="15"/>
      <c r="I58" s="40"/>
      <c r="J58" s="102"/>
      <c r="K58" s="379"/>
    </row>
    <row r="59" spans="1:1880" ht="176.25" customHeight="1" x14ac:dyDescent="0.3">
      <c r="A59" s="55">
        <v>547</v>
      </c>
      <c r="B59" s="225"/>
      <c r="C59" s="225" t="s">
        <v>74</v>
      </c>
      <c r="D59" s="223" t="s">
        <v>695</v>
      </c>
      <c r="E59" s="224" t="e">
        <f>INDEX('PY1 Data(H)'!$A$1:$CZ$258,MATCH('Unit Data from Audit Worksheet'!$A59,'PY1 Data(H)'!$A$1:$A$258,0),MATCH('Unit Data from Audit Worksheet'!$D$2,'PY1 Data(H)'!$A$1:$CZ$1,0))</f>
        <v>#N/A</v>
      </c>
      <c r="F59" s="256"/>
      <c r="G59" s="269" t="str">
        <f>IF(F59&lt;1,"Please answer this question","")</f>
        <v>Please answer this question</v>
      </c>
      <c r="H59" s="252"/>
      <c r="I59" s="253"/>
      <c r="J59" s="102"/>
      <c r="K59" s="379"/>
    </row>
    <row r="60" spans="1:1880" s="16" customFormat="1" ht="106.8" customHeight="1" x14ac:dyDescent="0.3">
      <c r="A60" s="110">
        <v>659</v>
      </c>
      <c r="B60" s="299" t="s">
        <v>27</v>
      </c>
      <c r="C60" s="299" t="s">
        <v>219</v>
      </c>
      <c r="D60" s="113" t="s">
        <v>338</v>
      </c>
      <c r="E60" s="224" t="e">
        <f>INDEX('PY1 Data(H)'!$A$1:$CZ$258,MATCH('Unit Data from Audit Worksheet'!$A60,'PY1 Data(H)'!$A$1:$A$258,0),MATCH('Unit Data from Audit Worksheet'!$D$2,'PY1 Data(H)'!$A$1:$CZ$1,0))</f>
        <v>#N/A</v>
      </c>
      <c r="F60" s="107">
        <v>0</v>
      </c>
      <c r="G60" s="270" t="s">
        <v>339</v>
      </c>
      <c r="H60" s="251">
        <f>IF(F60&lt;0,"Error: Enter as positive.",)</f>
        <v>0</v>
      </c>
      <c r="I60" s="148"/>
      <c r="J60" s="102"/>
      <c r="K60" s="379"/>
      <c r="L60"/>
      <c r="N60" s="108"/>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row>
    <row r="61" spans="1:1880" ht="68.400000000000006" customHeight="1" x14ac:dyDescent="0.3">
      <c r="A61" s="110">
        <v>660</v>
      </c>
      <c r="B61" s="299" t="s">
        <v>27</v>
      </c>
      <c r="C61" s="299" t="s">
        <v>219</v>
      </c>
      <c r="D61" s="113" t="s">
        <v>340</v>
      </c>
      <c r="E61" s="224" t="e">
        <f>INDEX('PY1 Data(H)'!$A$1:$CZ$258,MATCH('Unit Data from Audit Worksheet'!$A61,'PY1 Data(H)'!$A$1:$A$258,0),MATCH('Unit Data from Audit Worksheet'!$D$2,'PY1 Data(H)'!$A$1:$CZ$1,0))</f>
        <v>#N/A</v>
      </c>
      <c r="F61" s="107">
        <v>0</v>
      </c>
      <c r="G61" s="270" t="str">
        <f>IF(ISBLANK(F61),"Please do not leave blank","")</f>
        <v/>
      </c>
      <c r="H61" s="251"/>
      <c r="I61" s="15"/>
      <c r="J61" s="102"/>
      <c r="K61" s="379"/>
    </row>
    <row r="62" spans="1:1880" ht="103.8" customHeight="1" x14ac:dyDescent="0.3">
      <c r="A62" s="110">
        <v>661</v>
      </c>
      <c r="B62" s="299" t="s">
        <v>27</v>
      </c>
      <c r="C62" s="299" t="s">
        <v>221</v>
      </c>
      <c r="D62" s="198" t="s">
        <v>341</v>
      </c>
      <c r="E62" s="224" t="e">
        <f>INDEX('PY1 Data(H)'!$A$1:$CZ$258,MATCH('Unit Data from Audit Worksheet'!$A62,'PY1 Data(H)'!$A$1:$A$258,0),MATCH('Unit Data from Audit Worksheet'!$D$2,'PY1 Data(H)'!$A$1:$CZ$1,0))</f>
        <v>#N/A</v>
      </c>
      <c r="F62" s="104">
        <v>0</v>
      </c>
      <c r="G62" s="270" t="str">
        <f>IF(ISBLANK(F62),"Please do not leave blank ",IF(F62=H62,"","Please review percentage"))</f>
        <v/>
      </c>
      <c r="H62" s="271">
        <f>ROUND(IFERROR((F61/F60)*100,0),1)</f>
        <v>0</v>
      </c>
      <c r="I62" s="271"/>
      <c r="J62" s="102"/>
      <c r="K62" s="379"/>
    </row>
    <row r="63" spans="1:1880" ht="111.75" customHeight="1" x14ac:dyDescent="0.3">
      <c r="A63" s="55"/>
      <c r="B63" s="225"/>
      <c r="C63" s="225"/>
      <c r="D63" s="20" t="s">
        <v>8</v>
      </c>
      <c r="E63" s="227"/>
      <c r="F63" s="227"/>
      <c r="G63" s="270"/>
      <c r="H63" s="271"/>
      <c r="I63" s="272"/>
      <c r="J63" s="102"/>
      <c r="K63" s="379"/>
    </row>
    <row r="64" spans="1:1880" ht="27.75" customHeight="1" x14ac:dyDescent="0.3">
      <c r="A64" s="55"/>
      <c r="B64" s="314" t="s">
        <v>222</v>
      </c>
      <c r="C64" s="497"/>
      <c r="D64" s="314"/>
      <c r="E64" s="325"/>
      <c r="F64" s="325"/>
      <c r="G64" s="326"/>
      <c r="H64" s="15"/>
      <c r="I64" s="55"/>
      <c r="J64" s="102"/>
      <c r="K64" s="379"/>
    </row>
    <row r="65" spans="1:15" ht="68.25" customHeight="1" x14ac:dyDescent="0.3">
      <c r="A65" s="55">
        <v>620</v>
      </c>
      <c r="B65" s="225" t="s">
        <v>27</v>
      </c>
      <c r="C65" s="225"/>
      <c r="D65" s="17" t="s">
        <v>696</v>
      </c>
      <c r="E65" s="339"/>
      <c r="F65" s="103"/>
      <c r="G65" s="269" t="str">
        <f>IF(F65&lt;1,"Please answer this question","")</f>
        <v>Please answer this question</v>
      </c>
      <c r="H65" s="15"/>
      <c r="I65" s="55"/>
      <c r="J65" s="102"/>
      <c r="K65" s="379"/>
    </row>
    <row r="66" spans="1:15" ht="123.75" customHeight="1" x14ac:dyDescent="0.3">
      <c r="A66" s="301"/>
      <c r="B66" s="531" t="s">
        <v>290</v>
      </c>
      <c r="C66" s="531"/>
      <c r="D66" s="531"/>
      <c r="E66" s="336"/>
      <c r="F66" s="336"/>
      <c r="G66" s="336"/>
      <c r="H66" s="15"/>
      <c r="I66" s="55"/>
      <c r="J66"/>
      <c r="K66" s="379"/>
    </row>
    <row r="67" spans="1:15" ht="63" customHeight="1" x14ac:dyDescent="0.3">
      <c r="A67" s="110">
        <v>947</v>
      </c>
      <c r="B67" s="299"/>
      <c r="C67" s="299"/>
      <c r="D67" s="198" t="s">
        <v>263</v>
      </c>
      <c r="E67" s="398"/>
      <c r="F67" s="273"/>
      <c r="G67" s="269" t="str">
        <f>IF(ISBLANK(F67),"Please do not leave blank","")</f>
        <v>Please do not leave blank</v>
      </c>
      <c r="H67" s="15"/>
      <c r="I67" s="108"/>
      <c r="J67"/>
      <c r="K67" s="108"/>
      <c r="M67" s="108"/>
      <c r="O67" s="108"/>
    </row>
    <row r="68" spans="1:15" ht="65.25" customHeight="1" x14ac:dyDescent="0.3">
      <c r="A68" s="110">
        <v>948</v>
      </c>
      <c r="B68" s="299"/>
      <c r="C68" s="299"/>
      <c r="D68" s="198" t="s">
        <v>264</v>
      </c>
      <c r="E68" s="398"/>
      <c r="F68" s="273"/>
      <c r="G68" s="269" t="str">
        <f t="shared" ref="G68:G74" si="1">IF(ISBLANK(F68),"Please do not leave blank","")</f>
        <v>Please do not leave blank</v>
      </c>
      <c r="H68" s="15"/>
      <c r="I68" s="108"/>
      <c r="J68"/>
      <c r="K68" s="108"/>
      <c r="M68" s="108"/>
      <c r="O68" s="108"/>
    </row>
    <row r="69" spans="1:15" ht="76.5" customHeight="1" x14ac:dyDescent="0.3">
      <c r="A69" s="110">
        <v>949</v>
      </c>
      <c r="B69" s="299"/>
      <c r="C69" s="299"/>
      <c r="D69" s="198" t="s">
        <v>265</v>
      </c>
      <c r="E69" s="398"/>
      <c r="F69" s="273"/>
      <c r="G69" s="269" t="str">
        <f t="shared" si="1"/>
        <v>Please do not leave blank</v>
      </c>
      <c r="H69" s="15"/>
      <c r="I69" s="108"/>
      <c r="J69"/>
      <c r="K69" s="108"/>
      <c r="M69" s="108"/>
      <c r="O69" s="108"/>
    </row>
    <row r="70" spans="1:15" ht="60" customHeight="1" x14ac:dyDescent="0.3">
      <c r="A70" s="110">
        <v>950</v>
      </c>
      <c r="B70" s="299"/>
      <c r="C70" s="299"/>
      <c r="D70" s="198" t="s">
        <v>251</v>
      </c>
      <c r="E70" s="398"/>
      <c r="F70" s="273"/>
      <c r="G70" s="269" t="str">
        <f t="shared" si="1"/>
        <v>Please do not leave blank</v>
      </c>
      <c r="H70" s="15"/>
      <c r="I70" s="108"/>
      <c r="J70"/>
      <c r="K70" s="108"/>
      <c r="M70" s="108"/>
      <c r="O70" s="108"/>
    </row>
    <row r="71" spans="1:15" ht="43.2" x14ac:dyDescent="0.3">
      <c r="A71" s="110">
        <v>952</v>
      </c>
      <c r="B71" s="299"/>
      <c r="C71" s="299"/>
      <c r="D71" s="265" t="s">
        <v>697</v>
      </c>
      <c r="E71" s="398"/>
      <c r="F71" s="274"/>
      <c r="G71" s="269" t="s">
        <v>374</v>
      </c>
      <c r="H71" s="15"/>
      <c r="I71" s="275"/>
      <c r="J71"/>
      <c r="K71" s="108"/>
      <c r="M71" s="108"/>
      <c r="O71" s="108"/>
    </row>
    <row r="72" spans="1:15" ht="93" customHeight="1" x14ac:dyDescent="0.3">
      <c r="A72" s="110">
        <v>954</v>
      </c>
      <c r="B72" s="299"/>
      <c r="C72" s="299"/>
      <c r="D72" s="265" t="s">
        <v>252</v>
      </c>
      <c r="E72" s="398"/>
      <c r="F72" s="273"/>
      <c r="G72" s="269" t="str">
        <f t="shared" si="1"/>
        <v>Please do not leave blank</v>
      </c>
      <c r="H72" s="15"/>
      <c r="I72" s="108"/>
      <c r="J72"/>
      <c r="K72" s="108"/>
      <c r="M72" s="108"/>
      <c r="O72" s="108"/>
    </row>
    <row r="73" spans="1:15" ht="98.25" customHeight="1" x14ac:dyDescent="0.3">
      <c r="A73" s="110">
        <v>956</v>
      </c>
      <c r="B73" s="299"/>
      <c r="C73" s="299"/>
      <c r="D73" s="265" t="s">
        <v>253</v>
      </c>
      <c r="E73" s="398"/>
      <c r="F73" s="273"/>
      <c r="G73" s="269" t="str">
        <f t="shared" si="1"/>
        <v>Please do not leave blank</v>
      </c>
      <c r="H73" s="15"/>
      <c r="I73" s="108"/>
      <c r="J73"/>
      <c r="K73" s="108"/>
      <c r="M73" s="108"/>
      <c r="O73" s="108"/>
    </row>
    <row r="74" spans="1:15" ht="218.25" customHeight="1" x14ac:dyDescent="0.3">
      <c r="A74" s="110">
        <v>958</v>
      </c>
      <c r="B74" s="299"/>
      <c r="C74" s="299"/>
      <c r="D74" s="46" t="s">
        <v>699</v>
      </c>
      <c r="E74" s="398"/>
      <c r="F74" s="273"/>
      <c r="G74" s="269" t="str">
        <f t="shared" si="1"/>
        <v>Please do not leave blank</v>
      </c>
      <c r="H74" s="15"/>
      <c r="I74" s="108"/>
      <c r="J74"/>
      <c r="K74" s="108"/>
      <c r="M74" s="108"/>
      <c r="O74" s="108"/>
    </row>
    <row r="75" spans="1:15" ht="15" thickBot="1" x14ac:dyDescent="0.35">
      <c r="A75" s="55"/>
      <c r="B75" s="327"/>
      <c r="C75" s="328"/>
      <c r="D75" s="329" t="s">
        <v>255</v>
      </c>
      <c r="E75" s="320"/>
      <c r="F75" s="330"/>
      <c r="G75" s="331"/>
      <c r="H75" s="332"/>
      <c r="I75" s="108"/>
      <c r="J75"/>
      <c r="K75" s="108"/>
      <c r="M75" s="108"/>
      <c r="O75" s="108"/>
    </row>
    <row r="76" spans="1:15" ht="15" thickBot="1" x14ac:dyDescent="0.35">
      <c r="B76" s="528" t="s">
        <v>291</v>
      </c>
      <c r="C76" s="529"/>
      <c r="D76" s="529"/>
      <c r="E76" s="530"/>
      <c r="F76" s="40"/>
      <c r="G76" s="269"/>
      <c r="H76" s="15"/>
      <c r="I76" s="55"/>
      <c r="J76"/>
    </row>
    <row r="77" spans="1:15" ht="75.75" customHeight="1" x14ac:dyDescent="0.3">
      <c r="B77" s="532" t="s">
        <v>292</v>
      </c>
      <c r="C77" s="532"/>
      <c r="D77" s="532"/>
      <c r="E77" s="532"/>
      <c r="F77" s="40"/>
      <c r="G77" s="269"/>
      <c r="H77" s="15"/>
      <c r="I77" s="55"/>
      <c r="J77"/>
    </row>
    <row r="78" spans="1:15" ht="15" thickBot="1" x14ac:dyDescent="0.35">
      <c r="A78" s="276"/>
      <c r="B78" s="277"/>
      <c r="C78" s="277"/>
      <c r="D78" s="278"/>
      <c r="E78" s="224"/>
      <c r="F78" s="40"/>
      <c r="G78" s="269"/>
      <c r="H78" s="15"/>
      <c r="I78" s="55"/>
      <c r="J78"/>
    </row>
    <row r="79" spans="1:15" ht="15" thickBot="1" x14ac:dyDescent="0.35">
      <c r="B79" s="75" t="s">
        <v>243</v>
      </c>
      <c r="C79" s="76" t="s">
        <v>244</v>
      </c>
      <c r="D79" s="279"/>
      <c r="E79" s="280"/>
      <c r="F79" s="50"/>
      <c r="G79" s="269"/>
      <c r="H79" s="15"/>
      <c r="I79" s="55"/>
      <c r="J79"/>
    </row>
    <row r="80" spans="1:15" ht="44.25" customHeight="1" thickBot="1" x14ac:dyDescent="0.35">
      <c r="B80" s="79" t="s">
        <v>266</v>
      </c>
      <c r="C80" s="78"/>
      <c r="D80" s="77"/>
      <c r="E80" s="226"/>
      <c r="F80" s="281"/>
      <c r="G80" s="269"/>
      <c r="H80" s="15"/>
      <c r="I80" s="55"/>
      <c r="J80"/>
    </row>
    <row r="81" spans="1:10" ht="44.25" customHeight="1" thickBot="1" x14ac:dyDescent="0.35">
      <c r="B81" s="79"/>
      <c r="C81" s="84"/>
      <c r="D81" s="282" t="s">
        <v>282</v>
      </c>
      <c r="E81" s="283"/>
      <c r="F81" s="284"/>
      <c r="G81" s="284"/>
      <c r="H81" s="15"/>
      <c r="I81" s="55"/>
      <c r="J81"/>
    </row>
    <row r="82" spans="1:10" ht="32.4" customHeight="1" thickBot="1" x14ac:dyDescent="0.35">
      <c r="A82" s="157">
        <v>960</v>
      </c>
      <c r="B82" s="539" t="s">
        <v>267</v>
      </c>
      <c r="C82" s="540"/>
      <c r="D82" s="285"/>
      <c r="E82" s="455" t="str">
        <f>IF(ISBLANK($D82),"&lt;&lt;&lt;&lt;&lt;&lt;&lt;&lt;&lt;&lt;&lt;&lt;&lt;&lt;&lt;","")</f>
        <v>&lt;&lt;&lt;&lt;&lt;&lt;&lt;&lt;&lt;&lt;&lt;&lt;&lt;&lt;&lt;</v>
      </c>
      <c r="F82" s="456" t="str">
        <f>IF(ISBLANK($D82),"Required","")</f>
        <v>Required</v>
      </c>
      <c r="G82" s="337"/>
      <c r="H82" s="252"/>
      <c r="I82" s="55"/>
      <c r="J82"/>
    </row>
    <row r="83" spans="1:10" ht="32.4" customHeight="1" thickBot="1" x14ac:dyDescent="0.35">
      <c r="A83" s="157">
        <v>962</v>
      </c>
      <c r="B83" s="537" t="s">
        <v>245</v>
      </c>
      <c r="C83" s="538"/>
      <c r="D83" s="285"/>
      <c r="E83" s="455" t="str">
        <f>IF(ISBLANK($D83),"&lt;&lt;&lt;&lt;&lt;&lt;&lt;&lt;&lt;&lt;&lt;&lt;&lt;&lt;&lt;","")</f>
        <v>&lt;&lt;&lt;&lt;&lt;&lt;&lt;&lt;&lt;&lt;&lt;&lt;&lt;&lt;&lt;</v>
      </c>
      <c r="F83" s="456" t="str">
        <f>IF(ISBLANK($D83),"Required","")</f>
        <v>Required</v>
      </c>
      <c r="H83" s="15"/>
      <c r="I83" s="55"/>
      <c r="J83"/>
    </row>
    <row r="84" spans="1:10" ht="32.4" customHeight="1" thickBot="1" x14ac:dyDescent="0.35">
      <c r="A84" s="157">
        <v>964</v>
      </c>
      <c r="B84" s="537" t="s">
        <v>246</v>
      </c>
      <c r="C84" s="538"/>
      <c r="D84" s="286"/>
      <c r="E84" s="455" t="str">
        <f>IF(ISBLANK($D84),"&lt;&lt;&lt;&lt;&lt;&lt;&lt;&lt;&lt;&lt;&lt;&lt;&lt;&lt;&lt;","")</f>
        <v>&lt;&lt;&lt;&lt;&lt;&lt;&lt;&lt;&lt;&lt;&lt;&lt;&lt;&lt;&lt;</v>
      </c>
      <c r="F84" s="456" t="str">
        <f>IF(ISBLANK($D84),"Required","")</f>
        <v>Required</v>
      </c>
      <c r="H84" s="15"/>
      <c r="I84" s="140"/>
      <c r="J84"/>
    </row>
    <row r="85" spans="1:10" ht="32.4" customHeight="1" thickBot="1" x14ac:dyDescent="0.35">
      <c r="A85" s="454">
        <v>966</v>
      </c>
      <c r="B85" s="533" t="s">
        <v>623</v>
      </c>
      <c r="C85" s="534"/>
      <c r="D85" s="489"/>
      <c r="E85" s="455" t="str">
        <f>IF(ISBLANK($D85),"&lt;&lt;&lt;&lt;&lt;&lt;&lt;&lt;&lt;&lt;&lt;&lt;&lt;&lt;&lt;","")</f>
        <v>&lt;&lt;&lt;&lt;&lt;&lt;&lt;&lt;&lt;&lt;&lt;&lt;&lt;&lt;&lt;</v>
      </c>
      <c r="F85" s="456" t="str">
        <f>IF(ISBLANK($D85),"Required","")</f>
        <v>Required</v>
      </c>
      <c r="G85"/>
      <c r="H85" s="15"/>
      <c r="I85" s="55"/>
      <c r="J85"/>
    </row>
    <row r="86" spans="1:10" ht="32.4" customHeight="1" thickBot="1" x14ac:dyDescent="0.35">
      <c r="A86" s="454"/>
      <c r="B86" s="533" t="s">
        <v>622</v>
      </c>
      <c r="C86" s="534"/>
      <c r="D86" s="285"/>
      <c r="E86" s="457"/>
      <c r="F86" s="456"/>
      <c r="G86"/>
      <c r="H86" s="15"/>
      <c r="I86" s="55"/>
      <c r="J86"/>
    </row>
    <row r="87" spans="1:10" ht="32.4" customHeight="1" thickBot="1" x14ac:dyDescent="0.35">
      <c r="A87" s="157">
        <v>968</v>
      </c>
      <c r="B87" s="535" t="s">
        <v>248</v>
      </c>
      <c r="C87" s="536"/>
      <c r="D87" s="400"/>
      <c r="E87" s="458" t="str">
        <f>IF(ISBLANK($D87),"&lt;&lt;&lt;&lt;&lt;&lt;&lt;&lt;&lt;&lt;&lt;&lt;&lt;&lt;&lt;","")</f>
        <v>&lt;&lt;&lt;&lt;&lt;&lt;&lt;&lt;&lt;&lt;&lt;&lt;&lt;&lt;&lt;</v>
      </c>
      <c r="F87" s="456" t="str">
        <f>IF(ISBLANK($D87),"Required","")</f>
        <v>Required</v>
      </c>
      <c r="H87" s="15"/>
      <c r="I87" s="55"/>
      <c r="J87"/>
    </row>
    <row r="88" spans="1:10" x14ac:dyDescent="0.3">
      <c r="A88" s="55"/>
      <c r="B88" s="333"/>
      <c r="C88" s="333"/>
      <c r="D88" s="338" t="s">
        <v>17</v>
      </c>
      <c r="E88" s="334"/>
      <c r="F88" s="334"/>
      <c r="G88" s="334"/>
      <c r="H88" s="335"/>
      <c r="I88" s="55"/>
      <c r="J88"/>
    </row>
    <row r="89" spans="1:10" x14ac:dyDescent="0.3">
      <c r="A89" s="55"/>
      <c r="B89" s="225"/>
      <c r="C89" s="225"/>
      <c r="D89" s="82"/>
      <c r="E89" s="109"/>
      <c r="F89" s="287"/>
      <c r="G89" s="287"/>
      <c r="H89" s="15"/>
      <c r="I89" s="55"/>
      <c r="J89"/>
    </row>
    <row r="90" spans="1:10" x14ac:dyDescent="0.3">
      <c r="A90" s="55"/>
      <c r="B90" s="225"/>
      <c r="C90" s="225"/>
      <c r="D90" s="17"/>
      <c r="E90" s="224"/>
      <c r="F90" s="287"/>
      <c r="G90" s="287"/>
      <c r="H90" s="15"/>
      <c r="I90" s="55"/>
      <c r="J90"/>
    </row>
    <row r="91" spans="1:10" x14ac:dyDescent="0.3">
      <c r="A91" s="359">
        <f>SUBTOTAL(109,A6:A87)</f>
        <v>32998</v>
      </c>
      <c r="E91" s="379"/>
      <c r="J91"/>
    </row>
    <row r="92" spans="1:10" x14ac:dyDescent="0.3">
      <c r="A92" s="55"/>
      <c r="B92" s="302"/>
      <c r="C92" s="302"/>
      <c r="D92" s="288"/>
      <c r="E92" s="152"/>
      <c r="F92" s="16"/>
      <c r="G92" s="289"/>
      <c r="H92" s="15"/>
      <c r="I92" s="55"/>
      <c r="J92"/>
    </row>
    <row r="93" spans="1:10" x14ac:dyDescent="0.3">
      <c r="A93" s="157"/>
      <c r="B93" s="157"/>
      <c r="C93" s="157"/>
      <c r="D93" s="288"/>
      <c r="E93" s="152"/>
      <c r="F93" s="108"/>
      <c r="G93" s="289"/>
      <c r="H93" s="15"/>
      <c r="I93" s="55"/>
      <c r="J93"/>
    </row>
    <row r="94" spans="1:10" x14ac:dyDescent="0.3">
      <c r="A94" s="157"/>
      <c r="B94" s="157"/>
      <c r="C94" s="157"/>
      <c r="D94" s="290"/>
      <c r="E94" s="152"/>
      <c r="F94" s="108"/>
      <c r="G94" s="289"/>
      <c r="H94" s="15"/>
      <c r="I94" s="55"/>
      <c r="J94"/>
    </row>
    <row r="95" spans="1:10" x14ac:dyDescent="0.3">
      <c r="A95" s="157"/>
      <c r="B95" s="157"/>
      <c r="C95" s="157"/>
      <c r="D95" s="290"/>
      <c r="E95" s="152"/>
      <c r="F95" s="108"/>
      <c r="G95" s="289"/>
      <c r="H95" s="15"/>
      <c r="I95" s="55"/>
      <c r="J95"/>
    </row>
    <row r="96" spans="1:10" x14ac:dyDescent="0.3">
      <c r="A96" s="157"/>
      <c r="B96" s="157"/>
      <c r="C96" s="157"/>
      <c r="D96" s="290"/>
      <c r="E96" s="152"/>
      <c r="F96" s="108"/>
      <c r="G96" s="289"/>
      <c r="H96" s="15"/>
      <c r="I96" s="55"/>
      <c r="J96"/>
    </row>
    <row r="97" spans="1:10" x14ac:dyDescent="0.3">
      <c r="A97" s="157"/>
      <c r="B97" s="157"/>
      <c r="C97" s="157"/>
      <c r="D97" s="290"/>
      <c r="E97" s="152"/>
      <c r="F97" s="108"/>
      <c r="G97" s="289"/>
      <c r="H97" s="15"/>
      <c r="I97" s="55"/>
      <c r="J97"/>
    </row>
    <row r="98" spans="1:10" x14ac:dyDescent="0.3">
      <c r="A98" s="157"/>
      <c r="D98" s="176"/>
      <c r="E98" s="152"/>
      <c r="F98" s="108"/>
      <c r="H98" s="15"/>
      <c r="I98" s="55"/>
      <c r="J98"/>
    </row>
    <row r="99" spans="1:10" x14ac:dyDescent="0.3">
      <c r="D99" s="176"/>
      <c r="E99" s="153"/>
      <c r="F99" s="108"/>
      <c r="H99" s="15"/>
      <c r="I99" s="55"/>
      <c r="J99"/>
    </row>
    <row r="100" spans="1:10" x14ac:dyDescent="0.3">
      <c r="D100" s="176"/>
      <c r="E100" s="152"/>
      <c r="F100" s="108"/>
      <c r="H100" s="15"/>
      <c r="I100" s="55"/>
      <c r="J100"/>
    </row>
    <row r="101" spans="1:10" x14ac:dyDescent="0.3">
      <c r="D101" s="176"/>
      <c r="E101" s="109"/>
      <c r="F101" s="108"/>
      <c r="I101" s="55"/>
      <c r="J101"/>
    </row>
    <row r="102" spans="1:10" x14ac:dyDescent="0.3">
      <c r="E102" s="151"/>
      <c r="F102" s="108"/>
      <c r="G102" s="292"/>
      <c r="I102" s="55"/>
      <c r="J102"/>
    </row>
    <row r="103" spans="1:10" x14ac:dyDescent="0.3">
      <c r="E103" s="109"/>
      <c r="F103" s="108"/>
      <c r="I103" s="55"/>
      <c r="J103"/>
    </row>
    <row r="104" spans="1:10" x14ac:dyDescent="0.3">
      <c r="E104" s="109"/>
      <c r="F104" s="108"/>
      <c r="I104" s="55"/>
      <c r="J104"/>
    </row>
    <row r="105" spans="1:10" x14ac:dyDescent="0.3">
      <c r="E105" s="109"/>
      <c r="F105" s="108"/>
      <c r="I105" s="55"/>
      <c r="J105"/>
    </row>
    <row r="106" spans="1:10" x14ac:dyDescent="0.3">
      <c r="I106" s="55"/>
      <c r="J106"/>
    </row>
    <row r="107" spans="1:10" x14ac:dyDescent="0.3">
      <c r="I107" s="55"/>
      <c r="J107"/>
    </row>
    <row r="108" spans="1:10" x14ac:dyDescent="0.3">
      <c r="I108" s="55"/>
      <c r="J108"/>
    </row>
    <row r="109" spans="1:10" x14ac:dyDescent="0.3">
      <c r="I109" s="55"/>
      <c r="J109"/>
    </row>
    <row r="110" spans="1:10" x14ac:dyDescent="0.3">
      <c r="I110" s="55"/>
      <c r="J110"/>
    </row>
    <row r="111" spans="1:10" x14ac:dyDescent="0.3">
      <c r="I111" s="55"/>
      <c r="J111"/>
    </row>
    <row r="112" spans="1:10" x14ac:dyDescent="0.3">
      <c r="I112" s="55"/>
      <c r="J112"/>
    </row>
    <row r="113" spans="9:11" x14ac:dyDescent="0.3">
      <c r="I113" s="108"/>
      <c r="J113"/>
    </row>
    <row r="114" spans="9:11" x14ac:dyDescent="0.3">
      <c r="I114" s="108"/>
      <c r="J114"/>
      <c r="K114" s="109"/>
    </row>
    <row r="115" spans="9:11" x14ac:dyDescent="0.3">
      <c r="I115" s="108"/>
      <c r="J115"/>
      <c r="K115" s="109"/>
    </row>
    <row r="116" spans="9:11" x14ac:dyDescent="0.3">
      <c r="I116" s="108"/>
      <c r="J116"/>
      <c r="K116" s="109"/>
    </row>
    <row r="117" spans="9:11" x14ac:dyDescent="0.3">
      <c r="I117" s="108"/>
      <c r="J117"/>
      <c r="K117" s="109"/>
    </row>
    <row r="118" spans="9:11" x14ac:dyDescent="0.3">
      <c r="I118" s="108"/>
      <c r="J118"/>
      <c r="K118" s="109"/>
    </row>
    <row r="119" spans="9:11" x14ac:dyDescent="0.3">
      <c r="I119" s="108"/>
      <c r="J119"/>
      <c r="K119" s="109"/>
    </row>
    <row r="120" spans="9:11" x14ac:dyDescent="0.3">
      <c r="I120" s="55"/>
      <c r="J120"/>
      <c r="K120" s="109"/>
    </row>
    <row r="121" spans="9:11" x14ac:dyDescent="0.3">
      <c r="I121" s="55"/>
      <c r="J121"/>
      <c r="K121" s="109"/>
    </row>
    <row r="122" spans="9:11" x14ac:dyDescent="0.3">
      <c r="I122" s="55"/>
      <c r="J122"/>
      <c r="K122" s="109"/>
    </row>
    <row r="123" spans="9:11" x14ac:dyDescent="0.3">
      <c r="I123" s="55"/>
      <c r="J123"/>
      <c r="K123" s="109"/>
    </row>
    <row r="124" spans="9:11" x14ac:dyDescent="0.3">
      <c r="I124" s="55"/>
      <c r="J124"/>
      <c r="K124" s="109"/>
    </row>
    <row r="125" spans="9:11" x14ac:dyDescent="0.3">
      <c r="I125" s="55"/>
      <c r="J125"/>
      <c r="K125" s="109"/>
    </row>
    <row r="126" spans="9:11" x14ac:dyDescent="0.3">
      <c r="I126" s="55"/>
      <c r="J126" s="102"/>
      <c r="K126" s="109"/>
    </row>
    <row r="127" spans="9:11" x14ac:dyDescent="0.3">
      <c r="I127" s="55"/>
      <c r="J127"/>
      <c r="K127" s="109"/>
    </row>
    <row r="128" spans="9:11" x14ac:dyDescent="0.3">
      <c r="I128" s="55"/>
      <c r="J128"/>
      <c r="K128" s="109"/>
    </row>
    <row r="129" spans="9:11" x14ac:dyDescent="0.3">
      <c r="I129" s="108"/>
      <c r="J129"/>
      <c r="K129" s="109"/>
    </row>
    <row r="130" spans="9:11" x14ac:dyDescent="0.3">
      <c r="I130" s="108"/>
      <c r="J130"/>
      <c r="K130" s="109"/>
    </row>
    <row r="131" spans="9:11" x14ac:dyDescent="0.3">
      <c r="I131" s="108"/>
      <c r="J131"/>
      <c r="K131" s="109"/>
    </row>
    <row r="132" spans="9:11" x14ac:dyDescent="0.3">
      <c r="I132" s="108"/>
      <c r="J132"/>
      <c r="K132" s="109"/>
    </row>
    <row r="133" spans="9:11" x14ac:dyDescent="0.3">
      <c r="I133" s="108"/>
      <c r="J133"/>
      <c r="K133" s="109"/>
    </row>
    <row r="134" spans="9:11" x14ac:dyDescent="0.3">
      <c r="I134" s="108"/>
      <c r="J134"/>
      <c r="K134" s="109"/>
    </row>
    <row r="135" spans="9:11" x14ac:dyDescent="0.3">
      <c r="I135" s="108"/>
      <c r="J135"/>
      <c r="K135" s="109"/>
    </row>
    <row r="136" spans="9:11" x14ac:dyDescent="0.3">
      <c r="I136" s="108"/>
      <c r="J136"/>
      <c r="K136" s="109"/>
    </row>
    <row r="137" spans="9:11" x14ac:dyDescent="0.3">
      <c r="I137" s="108"/>
      <c r="J137"/>
      <c r="K137" s="109"/>
    </row>
    <row r="138" spans="9:11" x14ac:dyDescent="0.3">
      <c r="I138" s="108"/>
      <c r="J138"/>
      <c r="K138" s="109"/>
    </row>
    <row r="139" spans="9:11" x14ac:dyDescent="0.3">
      <c r="I139" s="108"/>
      <c r="J139"/>
      <c r="K139" s="109"/>
    </row>
    <row r="140" spans="9:11" x14ac:dyDescent="0.3">
      <c r="I140" s="108"/>
      <c r="J140"/>
      <c r="K140" s="109"/>
    </row>
    <row r="141" spans="9:11" x14ac:dyDescent="0.3">
      <c r="I141" s="108"/>
      <c r="J141"/>
      <c r="K141" s="109"/>
    </row>
    <row r="142" spans="9:11" x14ac:dyDescent="0.3">
      <c r="I142" s="108"/>
      <c r="J142"/>
      <c r="K142" s="109"/>
    </row>
    <row r="143" spans="9:11" x14ac:dyDescent="0.3">
      <c r="I143" s="108"/>
      <c r="J143"/>
      <c r="K143" s="109"/>
    </row>
    <row r="144" spans="9:11" x14ac:dyDescent="0.3">
      <c r="I144" s="108"/>
      <c r="J144" s="102"/>
      <c r="K144" s="109"/>
    </row>
    <row r="145" spans="9:11" x14ac:dyDescent="0.3">
      <c r="I145" s="108"/>
      <c r="J145"/>
      <c r="K145" s="109"/>
    </row>
    <row r="146" spans="9:11" x14ac:dyDescent="0.3">
      <c r="I146" s="108"/>
      <c r="J146"/>
      <c r="K146" s="109"/>
    </row>
    <row r="147" spans="9:11" x14ac:dyDescent="0.3">
      <c r="I147" s="108"/>
      <c r="J147"/>
      <c r="K147" s="109"/>
    </row>
    <row r="148" spans="9:11" x14ac:dyDescent="0.3">
      <c r="I148" s="108"/>
      <c r="J148"/>
      <c r="K148" s="109"/>
    </row>
    <row r="149" spans="9:11" x14ac:dyDescent="0.3">
      <c r="I149" s="108"/>
      <c r="J149"/>
      <c r="K149" s="109"/>
    </row>
    <row r="150" spans="9:11" x14ac:dyDescent="0.3">
      <c r="I150" s="108"/>
      <c r="J150"/>
      <c r="K150" s="109"/>
    </row>
    <row r="151" spans="9:11" x14ac:dyDescent="0.3">
      <c r="I151" s="108"/>
      <c r="J151"/>
      <c r="K151" s="109"/>
    </row>
    <row r="152" spans="9:11" x14ac:dyDescent="0.3">
      <c r="I152" s="108"/>
      <c r="J152"/>
      <c r="K152" s="109"/>
    </row>
    <row r="153" spans="9:11" x14ac:dyDescent="0.3">
      <c r="I153" s="108"/>
      <c r="J153"/>
      <c r="K153" s="109"/>
    </row>
    <row r="154" spans="9:11" x14ac:dyDescent="0.3">
      <c r="I154" s="108"/>
      <c r="J154"/>
      <c r="K154" s="109"/>
    </row>
    <row r="155" spans="9:11" x14ac:dyDescent="0.3">
      <c r="I155" s="108"/>
      <c r="J155"/>
      <c r="K155" s="109"/>
    </row>
    <row r="156" spans="9:11" x14ac:dyDescent="0.3">
      <c r="I156" s="108"/>
      <c r="J156"/>
      <c r="K156" s="109"/>
    </row>
    <row r="157" spans="9:11" x14ac:dyDescent="0.3">
      <c r="I157" s="108"/>
      <c r="J157"/>
      <c r="K157" s="109"/>
    </row>
    <row r="158" spans="9:11" x14ac:dyDescent="0.3">
      <c r="I158" s="108"/>
      <c r="J158"/>
      <c r="K158" s="109"/>
    </row>
    <row r="159" spans="9:11" x14ac:dyDescent="0.3">
      <c r="I159" s="108"/>
      <c r="J159"/>
      <c r="K159" s="109"/>
    </row>
    <row r="160" spans="9:11" x14ac:dyDescent="0.3">
      <c r="I160" s="108"/>
      <c r="J160"/>
      <c r="K160" s="109"/>
    </row>
    <row r="161" spans="9:11" x14ac:dyDescent="0.3">
      <c r="I161" s="108"/>
      <c r="J161"/>
      <c r="K161" s="109"/>
    </row>
    <row r="162" spans="9:11" x14ac:dyDescent="0.3">
      <c r="I162" s="108"/>
      <c r="J162"/>
      <c r="K162" s="109"/>
    </row>
    <row r="163" spans="9:11" x14ac:dyDescent="0.3">
      <c r="I163" s="108"/>
      <c r="J163"/>
      <c r="K163" s="109"/>
    </row>
    <row r="164" spans="9:11" x14ac:dyDescent="0.3">
      <c r="I164" s="108"/>
      <c r="J164"/>
      <c r="K164" s="109"/>
    </row>
    <row r="165" spans="9:11" x14ac:dyDescent="0.3">
      <c r="I165" s="108"/>
      <c r="J165"/>
      <c r="K165" s="109"/>
    </row>
    <row r="166" spans="9:11" x14ac:dyDescent="0.3">
      <c r="I166" s="108"/>
      <c r="J166"/>
      <c r="K166" s="109"/>
    </row>
    <row r="167" spans="9:11" x14ac:dyDescent="0.3">
      <c r="I167" s="108"/>
      <c r="J167"/>
      <c r="K167" s="109"/>
    </row>
    <row r="168" spans="9:11" x14ac:dyDescent="0.3">
      <c r="I168" s="108"/>
      <c r="J168"/>
      <c r="K168" s="109"/>
    </row>
    <row r="169" spans="9:11" x14ac:dyDescent="0.3">
      <c r="I169" s="108"/>
      <c r="J169"/>
      <c r="K169" s="109"/>
    </row>
    <row r="170" spans="9:11" x14ac:dyDescent="0.3">
      <c r="I170" s="108"/>
      <c r="J170"/>
      <c r="K170" s="109"/>
    </row>
    <row r="171" spans="9:11" x14ac:dyDescent="0.3">
      <c r="I171" s="108"/>
      <c r="J171"/>
      <c r="K171" s="109"/>
    </row>
    <row r="172" spans="9:11" x14ac:dyDescent="0.3">
      <c r="I172" s="108"/>
      <c r="J172"/>
      <c r="K172" s="109"/>
    </row>
    <row r="173" spans="9:11" x14ac:dyDescent="0.3">
      <c r="I173" s="108"/>
      <c r="J173"/>
      <c r="K173" s="109"/>
    </row>
    <row r="174" spans="9:11" x14ac:dyDescent="0.3">
      <c r="I174" s="108"/>
      <c r="J174"/>
      <c r="K174" s="109"/>
    </row>
    <row r="175" spans="9:11" x14ac:dyDescent="0.3">
      <c r="I175" s="108"/>
      <c r="J175"/>
      <c r="K175" s="109"/>
    </row>
    <row r="176" spans="9:11" x14ac:dyDescent="0.3">
      <c r="I176" s="108"/>
      <c r="J176"/>
      <c r="K176" s="109"/>
    </row>
    <row r="177" spans="9:11" x14ac:dyDescent="0.3">
      <c r="I177" s="108"/>
      <c r="J177"/>
      <c r="K177" s="109"/>
    </row>
    <row r="178" spans="9:11" x14ac:dyDescent="0.3">
      <c r="I178" s="108"/>
      <c r="J178"/>
      <c r="K178" s="109"/>
    </row>
    <row r="179" spans="9:11" x14ac:dyDescent="0.3">
      <c r="I179" s="108"/>
      <c r="J179"/>
      <c r="K179" s="109"/>
    </row>
    <row r="180" spans="9:11" x14ac:dyDescent="0.3">
      <c r="I180" s="108"/>
      <c r="J180"/>
      <c r="K180" s="109"/>
    </row>
    <row r="181" spans="9:11" x14ac:dyDescent="0.3">
      <c r="I181" s="108"/>
      <c r="J181"/>
      <c r="K181" s="109"/>
    </row>
    <row r="182" spans="9:11" x14ac:dyDescent="0.3">
      <c r="I182" s="108"/>
      <c r="J182"/>
      <c r="K182" s="109"/>
    </row>
    <row r="183" spans="9:11" x14ac:dyDescent="0.3">
      <c r="I183" s="108"/>
      <c r="J183"/>
    </row>
    <row r="184" spans="9:11" x14ac:dyDescent="0.3">
      <c r="I184" s="108"/>
      <c r="J184"/>
    </row>
    <row r="185" spans="9:11" x14ac:dyDescent="0.3">
      <c r="I185" s="108"/>
      <c r="J185"/>
    </row>
    <row r="186" spans="9:11" x14ac:dyDescent="0.3">
      <c r="I186" s="108"/>
      <c r="J186"/>
    </row>
    <row r="187" spans="9:11" x14ac:dyDescent="0.3">
      <c r="I187" s="108"/>
      <c r="J187"/>
    </row>
    <row r="188" spans="9:11" x14ac:dyDescent="0.3">
      <c r="I188" s="108"/>
      <c r="J188"/>
    </row>
    <row r="189" spans="9:11" x14ac:dyDescent="0.3">
      <c r="I189" s="108"/>
      <c r="J189"/>
    </row>
    <row r="190" spans="9:11" x14ac:dyDescent="0.3">
      <c r="I190" s="108"/>
      <c r="J190"/>
    </row>
    <row r="191" spans="9:11" x14ac:dyDescent="0.3">
      <c r="I191" s="108"/>
      <c r="J191"/>
    </row>
    <row r="192" spans="9:11" x14ac:dyDescent="0.3">
      <c r="I192" s="108"/>
      <c r="J192"/>
    </row>
    <row r="193" spans="9:10" x14ac:dyDescent="0.3">
      <c r="I193" s="108"/>
      <c r="J193"/>
    </row>
    <row r="194" spans="9:10" x14ac:dyDescent="0.3">
      <c r="I194" s="108"/>
      <c r="J194"/>
    </row>
    <row r="195" spans="9:10" x14ac:dyDescent="0.3">
      <c r="I195" s="108"/>
      <c r="J195"/>
    </row>
    <row r="196" spans="9:10" x14ac:dyDescent="0.3">
      <c r="I196" s="108"/>
      <c r="J196"/>
    </row>
    <row r="197" spans="9:10" x14ac:dyDescent="0.3">
      <c r="I197" s="108"/>
      <c r="J197"/>
    </row>
    <row r="198" spans="9:10" x14ac:dyDescent="0.3">
      <c r="I198" s="55"/>
      <c r="J198"/>
    </row>
    <row r="199" spans="9:10" x14ac:dyDescent="0.3">
      <c r="I199" s="55"/>
      <c r="J199"/>
    </row>
    <row r="200" spans="9:10" x14ac:dyDescent="0.3">
      <c r="I200" s="55"/>
      <c r="J200"/>
    </row>
    <row r="201" spans="9:10" x14ac:dyDescent="0.3">
      <c r="I201" s="55"/>
      <c r="J201"/>
    </row>
    <row r="202" spans="9:10" x14ac:dyDescent="0.3">
      <c r="I202" s="55"/>
      <c r="J202"/>
    </row>
    <row r="203" spans="9:10" x14ac:dyDescent="0.3">
      <c r="I203" s="55"/>
      <c r="J203"/>
    </row>
    <row r="204" spans="9:10" x14ac:dyDescent="0.3">
      <c r="I204" s="55"/>
      <c r="J204"/>
    </row>
    <row r="205" spans="9:10" x14ac:dyDescent="0.3">
      <c r="I205" s="55"/>
      <c r="J205"/>
    </row>
    <row r="206" spans="9:10" x14ac:dyDescent="0.3">
      <c r="I206" s="55"/>
      <c r="J206"/>
    </row>
    <row r="207" spans="9:10" x14ac:dyDescent="0.3">
      <c r="I207" s="55"/>
      <c r="J207"/>
    </row>
    <row r="208" spans="9:10" x14ac:dyDescent="0.3">
      <c r="J208"/>
    </row>
    <row r="209" spans="10:10" x14ac:dyDescent="0.3">
      <c r="J209"/>
    </row>
    <row r="210" spans="10:10" x14ac:dyDescent="0.3">
      <c r="J210"/>
    </row>
    <row r="211" spans="10:10" x14ac:dyDescent="0.3">
      <c r="J211"/>
    </row>
    <row r="212" spans="10:10" x14ac:dyDescent="0.3">
      <c r="J212"/>
    </row>
    <row r="213" spans="10:10" x14ac:dyDescent="0.3">
      <c r="J213"/>
    </row>
    <row r="214" spans="10:10" x14ac:dyDescent="0.3">
      <c r="J214"/>
    </row>
    <row r="215" spans="10:10" x14ac:dyDescent="0.3">
      <c r="J215"/>
    </row>
    <row r="216" spans="10:10" x14ac:dyDescent="0.3">
      <c r="J216"/>
    </row>
    <row r="217" spans="10:10" x14ac:dyDescent="0.3">
      <c r="J217"/>
    </row>
    <row r="218" spans="10:10" x14ac:dyDescent="0.3">
      <c r="J218"/>
    </row>
    <row r="219" spans="10:10" x14ac:dyDescent="0.3">
      <c r="J219"/>
    </row>
    <row r="220" spans="10:10" x14ac:dyDescent="0.3">
      <c r="J220"/>
    </row>
    <row r="221" spans="10:10" x14ac:dyDescent="0.3">
      <c r="J221"/>
    </row>
    <row r="222" spans="10:10" x14ac:dyDescent="0.3">
      <c r="J222"/>
    </row>
    <row r="223" spans="10:10" x14ac:dyDescent="0.3">
      <c r="J223"/>
    </row>
    <row r="224" spans="10:10" x14ac:dyDescent="0.3">
      <c r="J224"/>
    </row>
    <row r="225" spans="10:10" x14ac:dyDescent="0.3">
      <c r="J225"/>
    </row>
    <row r="226" spans="10:10" x14ac:dyDescent="0.3">
      <c r="J226" s="102"/>
    </row>
    <row r="227" spans="10:10" x14ac:dyDescent="0.3">
      <c r="J227"/>
    </row>
    <row r="228" spans="10:10" x14ac:dyDescent="0.3">
      <c r="J228"/>
    </row>
    <row r="229" spans="10:10" x14ac:dyDescent="0.3">
      <c r="J229"/>
    </row>
    <row r="230" spans="10:10" x14ac:dyDescent="0.3">
      <c r="J230"/>
    </row>
    <row r="231" spans="10:10" x14ac:dyDescent="0.3">
      <c r="J231"/>
    </row>
    <row r="232" spans="10:10" x14ac:dyDescent="0.3">
      <c r="J232"/>
    </row>
    <row r="233" spans="10:10" x14ac:dyDescent="0.3">
      <c r="J233"/>
    </row>
    <row r="234" spans="10:10" x14ac:dyDescent="0.3">
      <c r="J234"/>
    </row>
    <row r="235" spans="10:10" x14ac:dyDescent="0.3">
      <c r="J235"/>
    </row>
    <row r="236" spans="10:10" x14ac:dyDescent="0.3">
      <c r="J236"/>
    </row>
    <row r="237" spans="10:10" x14ac:dyDescent="0.3">
      <c r="J237"/>
    </row>
    <row r="238" spans="10:10" x14ac:dyDescent="0.3">
      <c r="J238"/>
    </row>
    <row r="239" spans="10:10" x14ac:dyDescent="0.3">
      <c r="J239"/>
    </row>
    <row r="240" spans="10:10" x14ac:dyDescent="0.3">
      <c r="J240"/>
    </row>
    <row r="241" spans="10:10" x14ac:dyDescent="0.3">
      <c r="J241"/>
    </row>
    <row r="242" spans="10:10" x14ac:dyDescent="0.3">
      <c r="J242"/>
    </row>
    <row r="243" spans="10:10" x14ac:dyDescent="0.3">
      <c r="J243"/>
    </row>
    <row r="244" spans="10:10" x14ac:dyDescent="0.3">
      <c r="J244"/>
    </row>
    <row r="245" spans="10:10" x14ac:dyDescent="0.3">
      <c r="J245"/>
    </row>
    <row r="246" spans="10:10" x14ac:dyDescent="0.3">
      <c r="J246"/>
    </row>
    <row r="247" spans="10:10" x14ac:dyDescent="0.3">
      <c r="J247"/>
    </row>
    <row r="248" spans="10:10" x14ac:dyDescent="0.3">
      <c r="J248"/>
    </row>
    <row r="249" spans="10:10" x14ac:dyDescent="0.3">
      <c r="J249"/>
    </row>
    <row r="250" spans="10:10" x14ac:dyDescent="0.3">
      <c r="J250"/>
    </row>
    <row r="251" spans="10:10" x14ac:dyDescent="0.3">
      <c r="J251"/>
    </row>
    <row r="252" spans="10:10" x14ac:dyDescent="0.3">
      <c r="J252"/>
    </row>
    <row r="253" spans="10:10" x14ac:dyDescent="0.3">
      <c r="J253"/>
    </row>
    <row r="254" spans="10:10" x14ac:dyDescent="0.3">
      <c r="J254"/>
    </row>
    <row r="255" spans="10:10" x14ac:dyDescent="0.3">
      <c r="J255"/>
    </row>
    <row r="256" spans="10:10" x14ac:dyDescent="0.3">
      <c r="J256"/>
    </row>
    <row r="257" spans="10:10" x14ac:dyDescent="0.3">
      <c r="J257"/>
    </row>
    <row r="258" spans="10:10" x14ac:dyDescent="0.3">
      <c r="J258"/>
    </row>
    <row r="259" spans="10:10" x14ac:dyDescent="0.3">
      <c r="J259"/>
    </row>
    <row r="260" spans="10:10" x14ac:dyDescent="0.3">
      <c r="J260"/>
    </row>
    <row r="301" spans="10:10" x14ac:dyDescent="0.3">
      <c r="J301" s="109"/>
    </row>
    <row r="302" spans="10:10" x14ac:dyDescent="0.3">
      <c r="J302" s="109"/>
    </row>
    <row r="303" spans="10:10" x14ac:dyDescent="0.3">
      <c r="J303" s="109"/>
    </row>
    <row r="304" spans="10:10" x14ac:dyDescent="0.3">
      <c r="J304" s="109"/>
    </row>
    <row r="305" spans="10:10" x14ac:dyDescent="0.3">
      <c r="J305" s="109"/>
    </row>
    <row r="306" spans="10:10" x14ac:dyDescent="0.3">
      <c r="J306" s="109"/>
    </row>
    <row r="307" spans="10:10" x14ac:dyDescent="0.3">
      <c r="J307" s="109"/>
    </row>
    <row r="308" spans="10:10" x14ac:dyDescent="0.3">
      <c r="J308" s="109"/>
    </row>
    <row r="309" spans="10:10" x14ac:dyDescent="0.3">
      <c r="J309" s="109"/>
    </row>
    <row r="310" spans="10:10" x14ac:dyDescent="0.3">
      <c r="J310" s="109"/>
    </row>
    <row r="311" spans="10:10" x14ac:dyDescent="0.3">
      <c r="J311" s="109"/>
    </row>
    <row r="312" spans="10:10" x14ac:dyDescent="0.3">
      <c r="J312" s="109"/>
    </row>
    <row r="313" spans="10:10" x14ac:dyDescent="0.3">
      <c r="J313" s="109"/>
    </row>
    <row r="314" spans="10:10" x14ac:dyDescent="0.3">
      <c r="J314" s="109"/>
    </row>
    <row r="315" spans="10:10" x14ac:dyDescent="0.3">
      <c r="J315" s="109"/>
    </row>
    <row r="316" spans="10:10" x14ac:dyDescent="0.3">
      <c r="J316" s="109"/>
    </row>
    <row r="317" spans="10:10" x14ac:dyDescent="0.3">
      <c r="J317" s="109"/>
    </row>
    <row r="318" spans="10:10" x14ac:dyDescent="0.3">
      <c r="J318" s="109"/>
    </row>
    <row r="319" spans="10:10" x14ac:dyDescent="0.3">
      <c r="J319" s="109"/>
    </row>
    <row r="320" spans="10:10" x14ac:dyDescent="0.3">
      <c r="J320" s="109"/>
    </row>
    <row r="321" spans="10:10" x14ac:dyDescent="0.3">
      <c r="J321" s="109"/>
    </row>
    <row r="322" spans="10:10" x14ac:dyDescent="0.3">
      <c r="J322" s="109"/>
    </row>
    <row r="323" spans="10:10" x14ac:dyDescent="0.3">
      <c r="J323" s="109"/>
    </row>
    <row r="324" spans="10:10" x14ac:dyDescent="0.3">
      <c r="J324" s="109"/>
    </row>
    <row r="325" spans="10:10" x14ac:dyDescent="0.3">
      <c r="J325" s="109"/>
    </row>
    <row r="326" spans="10:10" x14ac:dyDescent="0.3">
      <c r="J326" s="109"/>
    </row>
    <row r="327" spans="10:10" x14ac:dyDescent="0.3">
      <c r="J327" s="109"/>
    </row>
    <row r="328" spans="10:10" x14ac:dyDescent="0.3">
      <c r="J328" s="109"/>
    </row>
    <row r="329" spans="10:10" x14ac:dyDescent="0.3">
      <c r="J329" s="109"/>
    </row>
    <row r="330" spans="10:10" x14ac:dyDescent="0.3">
      <c r="J330" s="109"/>
    </row>
    <row r="331" spans="10:10" x14ac:dyDescent="0.3">
      <c r="J331" s="109"/>
    </row>
    <row r="332" spans="10:10" x14ac:dyDescent="0.3">
      <c r="J332" s="109"/>
    </row>
    <row r="333" spans="10:10" x14ac:dyDescent="0.3">
      <c r="J333" s="109"/>
    </row>
    <row r="334" spans="10:10" x14ac:dyDescent="0.3">
      <c r="J334" s="109"/>
    </row>
    <row r="335" spans="10:10" x14ac:dyDescent="0.3">
      <c r="J335" s="109"/>
    </row>
    <row r="336" spans="10:10" x14ac:dyDescent="0.3">
      <c r="J336" s="109"/>
    </row>
    <row r="337" spans="10:10" x14ac:dyDescent="0.3">
      <c r="J337" s="109"/>
    </row>
    <row r="338" spans="10:10" x14ac:dyDescent="0.3">
      <c r="J338" s="109"/>
    </row>
    <row r="339" spans="10:10" x14ac:dyDescent="0.3">
      <c r="J339" s="109"/>
    </row>
    <row r="340" spans="10:10" x14ac:dyDescent="0.3">
      <c r="J340" s="109"/>
    </row>
    <row r="341" spans="10:10" x14ac:dyDescent="0.3">
      <c r="J341" s="109"/>
    </row>
    <row r="342" spans="10:10" x14ac:dyDescent="0.3">
      <c r="J342" s="109"/>
    </row>
    <row r="343" spans="10:10" x14ac:dyDescent="0.3">
      <c r="J343" s="109"/>
    </row>
    <row r="344" spans="10:10" x14ac:dyDescent="0.3">
      <c r="J344" s="109"/>
    </row>
    <row r="345" spans="10:10" x14ac:dyDescent="0.3">
      <c r="J345" s="109"/>
    </row>
    <row r="346" spans="10:10" x14ac:dyDescent="0.3">
      <c r="J346" s="109"/>
    </row>
    <row r="347" spans="10:10" x14ac:dyDescent="0.3">
      <c r="J347" s="109"/>
    </row>
    <row r="348" spans="10:10" x14ac:dyDescent="0.3">
      <c r="J348" s="109"/>
    </row>
    <row r="349" spans="10:10" x14ac:dyDescent="0.3">
      <c r="J349" s="109"/>
    </row>
    <row r="350" spans="10:10" x14ac:dyDescent="0.3">
      <c r="J350" s="109"/>
    </row>
    <row r="351" spans="10:10" x14ac:dyDescent="0.3">
      <c r="J351" s="109"/>
    </row>
    <row r="352" spans="10:10" x14ac:dyDescent="0.3">
      <c r="J352" s="109"/>
    </row>
    <row r="353" spans="10:10" x14ac:dyDescent="0.3">
      <c r="J353" s="109"/>
    </row>
    <row r="354" spans="10:10" x14ac:dyDescent="0.3">
      <c r="J354" s="109"/>
    </row>
    <row r="355" spans="10:10" x14ac:dyDescent="0.3">
      <c r="J355" s="109"/>
    </row>
    <row r="356" spans="10:10" x14ac:dyDescent="0.3">
      <c r="J356" s="109"/>
    </row>
    <row r="357" spans="10:10" x14ac:dyDescent="0.3">
      <c r="J357" s="109"/>
    </row>
    <row r="358" spans="10:10" x14ac:dyDescent="0.3">
      <c r="J358" s="109"/>
    </row>
    <row r="359" spans="10:10" x14ac:dyDescent="0.3">
      <c r="J359" s="109"/>
    </row>
    <row r="360" spans="10:10" x14ac:dyDescent="0.3">
      <c r="J360" s="109"/>
    </row>
    <row r="361" spans="10:10" x14ac:dyDescent="0.3">
      <c r="J361" s="109"/>
    </row>
    <row r="362" spans="10:10" x14ac:dyDescent="0.3">
      <c r="J362" s="109"/>
    </row>
    <row r="363" spans="10:10" x14ac:dyDescent="0.3">
      <c r="J363" s="109"/>
    </row>
    <row r="364" spans="10:10" x14ac:dyDescent="0.3">
      <c r="J364" s="109"/>
    </row>
    <row r="365" spans="10:10" x14ac:dyDescent="0.3">
      <c r="J365" s="109"/>
    </row>
    <row r="366" spans="10:10" x14ac:dyDescent="0.3">
      <c r="J366" s="109"/>
    </row>
    <row r="367" spans="10:10" x14ac:dyDescent="0.3">
      <c r="J367" s="109"/>
    </row>
    <row r="368" spans="10:10" x14ac:dyDescent="0.3">
      <c r="J368" s="109"/>
    </row>
    <row r="369" spans="10:10" x14ac:dyDescent="0.3">
      <c r="J369" s="109"/>
    </row>
  </sheetData>
  <sheetProtection algorithmName="SHA-512" hashValue="3pIZO/xKRhqfq5614NOj0dKwrFLEXuuHDV7fRYMeer2MIotYhwZzAd2i5Q1nso/JuwABg2+x8H2FRf0NfXuKvQ==" saltValue="AqcIIdyErU5Zu8m2IXdo0w==" spinCount="100000" sheet="1" formatCells="0"/>
  <dataConsolidate link="1"/>
  <mergeCells count="11">
    <mergeCell ref="B85:C85"/>
    <mergeCell ref="B87:C87"/>
    <mergeCell ref="B84:C84"/>
    <mergeCell ref="B82:C82"/>
    <mergeCell ref="B83:C83"/>
    <mergeCell ref="B86:C86"/>
    <mergeCell ref="E2:G2"/>
    <mergeCell ref="B2:C2"/>
    <mergeCell ref="B76:E76"/>
    <mergeCell ref="B66:D66"/>
    <mergeCell ref="B77:E77"/>
  </mergeCells>
  <phoneticPr fontId="54" type="noConversion"/>
  <conditionalFormatting sqref="H44">
    <cfRule type="cellIs" dxfId="19" priority="107" stopIfTrue="1" operator="notEqual">
      <formula>0</formula>
    </cfRule>
  </conditionalFormatting>
  <conditionalFormatting sqref="H45:H46">
    <cfRule type="cellIs" dxfId="18" priority="105" stopIfTrue="1" operator="notEqual">
      <formula>0</formula>
    </cfRule>
  </conditionalFormatting>
  <conditionalFormatting sqref="H30">
    <cfRule type="cellIs" dxfId="17" priority="98" stopIfTrue="1" operator="notEqual">
      <formula>0</formula>
    </cfRule>
  </conditionalFormatting>
  <conditionalFormatting sqref="G63">
    <cfRule type="cellIs" priority="68" stopIfTrue="1" operator="equal">
      <formula>";;;"</formula>
    </cfRule>
  </conditionalFormatting>
  <conditionalFormatting sqref="G63">
    <cfRule type="cellIs" dxfId="16" priority="67" stopIfTrue="1" operator="equal">
      <formula>0</formula>
    </cfRule>
  </conditionalFormatting>
  <conditionalFormatting sqref="G62">
    <cfRule type="cellIs" priority="65" stopIfTrue="1" operator="equal">
      <formula>";;;"</formula>
    </cfRule>
  </conditionalFormatting>
  <conditionalFormatting sqref="G62">
    <cfRule type="cellIs" dxfId="15" priority="64" stopIfTrue="1" operator="equal">
      <formula>0</formula>
    </cfRule>
  </conditionalFormatting>
  <conditionalFormatting sqref="G62">
    <cfRule type="cellIs" dxfId="14" priority="63" stopIfTrue="1" operator="equal">
      <formula>0</formula>
    </cfRule>
  </conditionalFormatting>
  <conditionalFormatting sqref="G61">
    <cfRule type="cellIs" priority="53" stopIfTrue="1" operator="equal">
      <formula>";;;"</formula>
    </cfRule>
  </conditionalFormatting>
  <conditionalFormatting sqref="G61">
    <cfRule type="cellIs" dxfId="13" priority="52" stopIfTrue="1" operator="equal">
      <formula>0</formula>
    </cfRule>
  </conditionalFormatting>
  <conditionalFormatting sqref="G61">
    <cfRule type="cellIs" dxfId="12" priority="51" stopIfTrue="1" operator="equal">
      <formula>0</formula>
    </cfRule>
  </conditionalFormatting>
  <conditionalFormatting sqref="G60">
    <cfRule type="cellIs" priority="3" stopIfTrue="1" operator="equal">
      <formula>";;;"</formula>
    </cfRule>
  </conditionalFormatting>
  <conditionalFormatting sqref="G60">
    <cfRule type="cellIs" dxfId="11" priority="2" stopIfTrue="1" operator="equal">
      <formula>0</formula>
    </cfRule>
  </conditionalFormatting>
  <conditionalFormatting sqref="G60">
    <cfRule type="cellIs" dxfId="10" priority="1" stopIfTrue="1" operator="equal">
      <formula>0</formula>
    </cfRule>
  </conditionalFormatting>
  <dataValidations xWindow="829" yWindow="690" count="10">
    <dataValidation type="list" allowBlank="1" showInputMessage="1" showErrorMessage="1" sqref="F72:F74 F70" xr:uid="{9CC5535C-800A-4D03-A86E-273A5BC3EBB6}">
      <formula1>$M$1:$M$2</formula1>
    </dataValidation>
    <dataValidation type="list" allowBlank="1" showErrorMessage="1" prompt="Please select from the drop down list." sqref="F57" xr:uid="{FCE57F22-20D9-4CFA-AFE5-1751E216D3C1}">
      <formula1>$O$1:$O$2</formula1>
    </dataValidation>
    <dataValidation type="list" allowBlank="1" showErrorMessage="1" prompt="Please select from the drop down list." sqref="F59" xr:uid="{2CD3BDAD-30EF-425F-BB01-D3FF43CDAA81}">
      <formula1>$O$1:$O$4</formula1>
    </dataValidation>
    <dataValidation type="list" allowBlank="1" showErrorMessage="1" prompt="Please select from the drop down box the most appropriate answer" sqref="F65" xr:uid="{7584867B-76E5-42C2-B404-3B1B6C94E6E2}">
      <formula1>$O$1:$O$2</formula1>
    </dataValidation>
    <dataValidation type="list" allowBlank="1" showInputMessage="1" showErrorMessage="1" sqref="F69"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10:F11 F7:F8 F13:F30 F32:F50" xr:uid="{B5815DCD-160E-4CA9-A461-76D5F396E4F1}">
      <formula1>ISNUMBER(F7)</formula1>
    </dataValidation>
    <dataValidation type="custom" allowBlank="1" showErrorMessage="1" error="Please enter a numeric value.  If this data is not applicable to your unit of government, the cell should be populated with zero." prompt="_x000a__x000a_" sqref="F52:F54" xr:uid="{DA17F63A-7740-447E-B0DD-1FD94F0BE4C8}">
      <formula1>ISNUMBER(F52)</formula1>
    </dataValidation>
    <dataValidation type="custom" allowBlank="1" showErrorMessage="1" error="Please enter a numeric value.  If this data is not applicable to your unit of government, the cell should be populated with zero." sqref="F60:F62" xr:uid="{6656F482-2030-43E8-B669-24F0F4187CE8}">
      <formula1>ISNUMBER(F60)</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58" xr:uid="{8DAFED68-C7CC-4E4B-B0DE-1B3BA6E17585}">
      <formula1>-ISNUMBER(221)</formula1>
    </dataValidation>
    <dataValidation type="custom" allowBlank="1" showErrorMessage="1" error="Please enter a numeric value.  If this data is not applicable to your unit of government the cell should be populated with zero." sqref="F56" xr:uid="{CB641EB2-3894-4A74-BBEC-CDF7A3E8D5D8}">
      <formula1>ISNUMBER(F56)</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Names(H)'!$A$1:$A$4</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N40"/>
  <sheetViews>
    <sheetView zoomScaleNormal="100" workbookViewId="0">
      <selection activeCell="C9" sqref="C9"/>
    </sheetView>
  </sheetViews>
  <sheetFormatPr defaultRowHeight="14.4" x14ac:dyDescent="0.3"/>
  <cols>
    <col min="1" max="1" width="7.6640625" style="80" customWidth="1"/>
    <col min="2" max="2" width="102.33203125" customWidth="1"/>
    <col min="3" max="3" width="19" customWidth="1"/>
    <col min="4" max="4" width="50.33203125" style="341" customWidth="1"/>
    <col min="5" max="5" width="13.5546875" customWidth="1"/>
    <col min="8" max="9" width="8.88671875" style="451"/>
    <col min="10" max="10" width="1.6640625" style="451" customWidth="1"/>
    <col min="11" max="12" width="8.88671875" style="451" hidden="1" customWidth="1"/>
    <col min="13" max="13" width="13" style="451" customWidth="1"/>
  </cols>
  <sheetData>
    <row r="1" spans="1:14" s="390" customFormat="1" ht="12" customHeight="1" thickBot="1" x14ac:dyDescent="0.35">
      <c r="A1" s="389"/>
      <c r="D1" s="439"/>
      <c r="E1"/>
      <c r="F1"/>
      <c r="G1"/>
      <c r="H1" s="450"/>
      <c r="I1" s="450"/>
      <c r="J1" s="450"/>
      <c r="K1" s="450"/>
      <c r="L1" s="450"/>
      <c r="M1" s="450"/>
    </row>
    <row r="2" spans="1:14" ht="57" customHeight="1" thickBot="1" x14ac:dyDescent="0.35">
      <c r="A2" s="541" t="s">
        <v>625</v>
      </c>
      <c r="B2" s="542"/>
      <c r="C2" s="542"/>
      <c r="D2" s="542"/>
    </row>
    <row r="3" spans="1:14" s="390" customFormat="1" ht="15" customHeight="1" thickBot="1" x14ac:dyDescent="0.35">
      <c r="A3" s="438"/>
      <c r="D3" s="439"/>
      <c r="E3"/>
      <c r="F3"/>
      <c r="G3"/>
      <c r="H3" s="450"/>
      <c r="I3" s="450"/>
      <c r="J3" s="450"/>
      <c r="K3" s="450"/>
      <c r="L3" s="450"/>
      <c r="M3" s="450"/>
    </row>
    <row r="4" spans="1:14" ht="34.950000000000003" customHeight="1" thickBot="1" x14ac:dyDescent="0.35">
      <c r="A4" s="543" t="s">
        <v>626</v>
      </c>
      <c r="B4" s="544"/>
      <c r="C4" s="544"/>
      <c r="D4" s="544"/>
    </row>
    <row r="5" spans="1:14" s="390" customFormat="1" ht="13.2" customHeight="1" thickBot="1" x14ac:dyDescent="0.35">
      <c r="A5" s="440"/>
      <c r="B5" s="443"/>
      <c r="C5" s="443"/>
      <c r="D5" s="448"/>
      <c r="E5"/>
      <c r="F5"/>
      <c r="G5"/>
      <c r="H5" s="450"/>
      <c r="I5" s="450"/>
      <c r="J5" s="450"/>
      <c r="K5" s="450"/>
      <c r="L5" s="450"/>
      <c r="M5" s="450"/>
    </row>
    <row r="6" spans="1:14" ht="28.95" customHeight="1" thickBot="1" x14ac:dyDescent="0.35">
      <c r="A6" s="545" t="s">
        <v>386</v>
      </c>
      <c r="B6" s="546"/>
      <c r="C6" s="546"/>
      <c r="D6" s="546"/>
    </row>
    <row r="7" spans="1:14" s="390" customFormat="1" ht="13.95" customHeight="1" thickBot="1" x14ac:dyDescent="0.35">
      <c r="A7" s="441"/>
      <c r="B7" s="442"/>
      <c r="C7" s="442"/>
      <c r="D7" s="449"/>
      <c r="E7"/>
      <c r="F7"/>
      <c r="G7"/>
      <c r="H7" s="450"/>
      <c r="I7" s="450"/>
      <c r="J7" s="450"/>
      <c r="K7" s="450"/>
      <c r="L7" s="450"/>
      <c r="M7" s="450"/>
    </row>
    <row r="8" spans="1:14" ht="35.4" customHeight="1" x14ac:dyDescent="0.3">
      <c r="A8" s="518" t="s">
        <v>379</v>
      </c>
      <c r="B8" s="519"/>
      <c r="C8" s="519"/>
      <c r="D8" s="520"/>
    </row>
    <row r="9" spans="1:14" s="366" customFormat="1" ht="40.200000000000003" customHeight="1" x14ac:dyDescent="0.3">
      <c r="A9" s="464">
        <v>906</v>
      </c>
      <c r="B9" s="465" t="s">
        <v>293</v>
      </c>
      <c r="C9" s="505"/>
      <c r="D9" s="474" t="str">
        <f t="shared" ref="D9:D23" si="0">IF(C9="","This Question must be answered before uploading, the report will not be processed if left blank","")</f>
        <v>This Question must be answered before uploading, the report will not be processed if left blank</v>
      </c>
      <c r="E9"/>
      <c r="F9"/>
      <c r="G9"/>
      <c r="H9" s="452"/>
      <c r="I9" s="452"/>
      <c r="J9" s="452"/>
      <c r="K9" s="452"/>
      <c r="L9" s="452"/>
      <c r="M9" s="452"/>
    </row>
    <row r="10" spans="1:14" ht="40.200000000000003" customHeight="1" x14ac:dyDescent="0.3">
      <c r="A10" s="464">
        <v>907</v>
      </c>
      <c r="B10" s="465" t="s">
        <v>618</v>
      </c>
      <c r="C10" s="505"/>
      <c r="D10" s="474" t="str">
        <f t="shared" si="0"/>
        <v>This Question must be answered before uploading, the report will not be processed if left blank</v>
      </c>
      <c r="H10" s="452"/>
      <c r="I10" s="452"/>
      <c r="J10" s="452"/>
      <c r="K10" s="452"/>
      <c r="L10" s="452"/>
      <c r="N10" t="s">
        <v>668</v>
      </c>
    </row>
    <row r="11" spans="1:14" ht="40.200000000000003" customHeight="1" x14ac:dyDescent="0.3">
      <c r="A11" s="444">
        <v>1059</v>
      </c>
      <c r="B11" s="446" t="s">
        <v>693</v>
      </c>
      <c r="C11" s="505"/>
      <c r="D11" s="474" t="str">
        <f t="shared" si="0"/>
        <v>This Question must be answered before uploading, the report will not be processed if left blank</v>
      </c>
      <c r="H11" s="452"/>
      <c r="I11" s="452"/>
      <c r="J11" s="452"/>
      <c r="K11" s="452"/>
      <c r="L11" s="452"/>
    </row>
    <row r="12" spans="1:14" ht="40.200000000000003" customHeight="1" x14ac:dyDescent="0.3">
      <c r="A12" s="464">
        <v>951</v>
      </c>
      <c r="B12" s="465" t="s">
        <v>619</v>
      </c>
      <c r="C12" s="505"/>
      <c r="D12" s="474" t="str">
        <f t="shared" si="0"/>
        <v>This Question must be answered before uploading, the report will not be processed if left blank</v>
      </c>
      <c r="H12" s="452"/>
      <c r="I12" s="452"/>
      <c r="J12" s="452"/>
      <c r="K12" s="452"/>
      <c r="L12" s="452"/>
    </row>
    <row r="13" spans="1:14" ht="40.200000000000003" customHeight="1" x14ac:dyDescent="0.3">
      <c r="A13" s="464">
        <v>953</v>
      </c>
      <c r="B13" s="465" t="s">
        <v>620</v>
      </c>
      <c r="C13" s="505"/>
      <c r="D13" s="474" t="str">
        <f t="shared" si="0"/>
        <v>This Question must be answered before uploading, the report will not be processed if left blank</v>
      </c>
      <c r="H13" s="452"/>
      <c r="I13" s="452"/>
      <c r="J13" s="452"/>
      <c r="K13" s="452"/>
      <c r="L13" s="452"/>
    </row>
    <row r="14" spans="1:14" ht="40.200000000000003" customHeight="1" x14ac:dyDescent="0.3">
      <c r="A14" s="464">
        <v>955</v>
      </c>
      <c r="B14" s="465" t="s">
        <v>702</v>
      </c>
      <c r="C14" s="505"/>
      <c r="D14" s="474" t="str">
        <f t="shared" si="0"/>
        <v>This Question must be answered before uploading, the report will not be processed if left blank</v>
      </c>
      <c r="H14" s="452"/>
      <c r="I14" s="452"/>
      <c r="J14" s="452"/>
      <c r="K14" s="452"/>
      <c r="L14" s="452"/>
    </row>
    <row r="15" spans="1:14" ht="40.200000000000003" customHeight="1" x14ac:dyDescent="0.3">
      <c r="A15" s="464">
        <v>957</v>
      </c>
      <c r="B15" s="465" t="s">
        <v>703</v>
      </c>
      <c r="C15" s="505"/>
      <c r="D15" s="474" t="str">
        <f t="shared" si="0"/>
        <v>This Question must be answered before uploading, the report will not be processed if left blank</v>
      </c>
      <c r="H15" s="452"/>
      <c r="I15" s="452"/>
      <c r="J15" s="452"/>
      <c r="K15" s="452"/>
      <c r="L15" s="452"/>
    </row>
    <row r="16" spans="1:14" s="102" customFormat="1" ht="127.2" customHeight="1" x14ac:dyDescent="0.3">
      <c r="A16" s="464">
        <v>973</v>
      </c>
      <c r="B16" s="465" t="s">
        <v>704</v>
      </c>
      <c r="C16" s="505"/>
      <c r="D16" s="474" t="str">
        <f>IF(C16="","This Question must be answered before uploading, the report will not be processed if left blank","")</f>
        <v>This Question must be answered before uploading, the report will not be processed if left blank</v>
      </c>
      <c r="E16"/>
      <c r="F16"/>
      <c r="G16"/>
      <c r="H16" s="452"/>
      <c r="I16" s="452"/>
      <c r="J16" s="452"/>
      <c r="K16" s="452"/>
      <c r="L16" s="452"/>
      <c r="M16" s="451"/>
    </row>
    <row r="17" spans="1:13" ht="67.2" customHeight="1" x14ac:dyDescent="0.3">
      <c r="A17" s="464">
        <v>974</v>
      </c>
      <c r="B17" s="465" t="s">
        <v>333</v>
      </c>
      <c r="C17" s="505"/>
      <c r="D17" s="474" t="str">
        <f>IF(C17="","This Question must be answered before uploading, the report will not be processed if left blank","")</f>
        <v>This Question must be answered before uploading, the report will not be processed if left blank</v>
      </c>
      <c r="H17" s="452"/>
      <c r="I17" s="452"/>
      <c r="J17" s="452"/>
      <c r="K17" s="452"/>
      <c r="L17" s="452"/>
    </row>
    <row r="18" spans="1:13" ht="40.200000000000003" customHeight="1" x14ac:dyDescent="0.3">
      <c r="A18" s="464" t="s">
        <v>314</v>
      </c>
      <c r="B18" s="465" t="s">
        <v>294</v>
      </c>
      <c r="C18" s="505"/>
      <c r="D18" s="474" t="str">
        <f t="shared" si="0"/>
        <v>This Question must be answered before uploading, the report will not be processed if left blank</v>
      </c>
      <c r="H18" s="452"/>
      <c r="I18" s="452"/>
      <c r="J18" s="452"/>
      <c r="K18" s="452"/>
      <c r="L18" s="452"/>
    </row>
    <row r="19" spans="1:13" ht="40.200000000000003" customHeight="1" x14ac:dyDescent="0.3">
      <c r="A19" s="464" t="s">
        <v>315</v>
      </c>
      <c r="B19" s="465" t="s">
        <v>295</v>
      </c>
      <c r="C19" s="505"/>
      <c r="D19" s="474" t="str">
        <f t="shared" si="0"/>
        <v>This Question must be answered before uploading, the report will not be processed if left blank</v>
      </c>
      <c r="H19" s="452"/>
      <c r="I19" s="452"/>
      <c r="J19" s="452"/>
      <c r="K19" s="452"/>
      <c r="L19" s="452"/>
    </row>
    <row r="20" spans="1:13" ht="40.200000000000003" customHeight="1" x14ac:dyDescent="0.3">
      <c r="A20" s="464" t="s">
        <v>316</v>
      </c>
      <c r="B20" s="465" t="s">
        <v>296</v>
      </c>
      <c r="C20" s="505"/>
      <c r="D20" s="474" t="str">
        <f>IF(C20="","This Question must be answered before uploading, the report will not be processed if left blank","")</f>
        <v>This Question must be answered before uploading, the report will not be processed if left blank</v>
      </c>
      <c r="H20" s="452"/>
      <c r="I20" s="452"/>
      <c r="J20" s="452"/>
      <c r="K20" s="452"/>
      <c r="L20" s="452"/>
    </row>
    <row r="21" spans="1:13" s="102" customFormat="1" ht="40.200000000000003" customHeight="1" x14ac:dyDescent="0.3">
      <c r="A21" s="476">
        <v>979</v>
      </c>
      <c r="B21" s="477" t="s">
        <v>669</v>
      </c>
      <c r="C21" s="505"/>
      <c r="D21" s="474" t="str">
        <f>IF(C21="","This Question must be answered before uploading, the report will not be processed if left blank","")</f>
        <v>This Question must be answered before uploading, the report will not be processed if left blank</v>
      </c>
      <c r="E21"/>
      <c r="F21"/>
      <c r="G21"/>
      <c r="H21" s="452"/>
      <c r="I21" s="452"/>
      <c r="J21" s="452"/>
      <c r="K21" s="452"/>
      <c r="L21" s="452"/>
      <c r="M21" s="451"/>
    </row>
    <row r="22" spans="1:13" s="102" customFormat="1" ht="57" customHeight="1" x14ac:dyDescent="0.3">
      <c r="A22" s="476">
        <v>980</v>
      </c>
      <c r="B22" s="477" t="s">
        <v>698</v>
      </c>
      <c r="C22" s="506"/>
      <c r="D22" s="474" t="str">
        <f>IF(C22="","This Question must be answered before uploading, the report will not be processed if left blank","")</f>
        <v>This Question must be answered before uploading, the report will not be processed if left blank</v>
      </c>
      <c r="E22"/>
      <c r="F22"/>
      <c r="G22"/>
      <c r="H22" s="452"/>
      <c r="I22" s="452"/>
      <c r="J22" s="452"/>
      <c r="K22" s="452"/>
      <c r="L22" s="452"/>
      <c r="M22" s="451"/>
    </row>
    <row r="23" spans="1:13" ht="40.200000000000003" customHeight="1" x14ac:dyDescent="0.3">
      <c r="A23" s="464">
        <v>975</v>
      </c>
      <c r="B23" s="465" t="s">
        <v>307</v>
      </c>
      <c r="C23" s="507"/>
      <c r="D23" s="474" t="str">
        <f t="shared" si="0"/>
        <v>This Question must be answered before uploading, the report will not be processed if left blank</v>
      </c>
      <c r="H23" s="452"/>
      <c r="I23" s="452"/>
      <c r="J23" s="452"/>
      <c r="K23" s="452"/>
      <c r="L23" s="452"/>
    </row>
    <row r="24" spans="1:13" x14ac:dyDescent="0.3">
      <c r="A24" s="389"/>
      <c r="B24" s="439"/>
      <c r="C24" s="390"/>
      <c r="D24" s="467"/>
    </row>
    <row r="25" spans="1:13" s="102" customFormat="1" ht="40.200000000000003" customHeight="1" x14ac:dyDescent="0.3">
      <c r="A25" s="466" t="s">
        <v>317</v>
      </c>
      <c r="B25" s="475" t="str">
        <f>IF(D25="","This Question must be answered before uploading, the report will not be processed if left blank","")</f>
        <v>This Question must be answered before uploading, the report will not be processed if left blank</v>
      </c>
      <c r="C25" s="468" t="s">
        <v>297</v>
      </c>
      <c r="D25" s="508"/>
      <c r="E25"/>
      <c r="F25"/>
      <c r="G25"/>
      <c r="H25" s="451"/>
      <c r="I25" s="451"/>
      <c r="J25" s="451"/>
      <c r="K25" s="451"/>
      <c r="L25" s="451"/>
      <c r="M25" s="451"/>
    </row>
    <row r="26" spans="1:13" ht="14.4" customHeight="1" x14ac:dyDescent="0.3">
      <c r="A26" s="389"/>
      <c r="B26" s="439"/>
      <c r="C26" s="390"/>
      <c r="D26" s="467"/>
    </row>
    <row r="27" spans="1:13" ht="40.200000000000003" customHeight="1" x14ac:dyDescent="0.3">
      <c r="A27" s="466" t="s">
        <v>318</v>
      </c>
      <c r="B27" s="475" t="str">
        <f>IF(D27="","This Question must be answered before uploading, the report will not be processed if left blank","")</f>
        <v>This Question must be answered before uploading, the report will not be processed if left blank</v>
      </c>
      <c r="C27" s="468" t="s">
        <v>298</v>
      </c>
      <c r="D27" s="508"/>
    </row>
    <row r="28" spans="1:13" ht="14.4" customHeight="1" x14ac:dyDescent="0.3">
      <c r="A28" s="389"/>
      <c r="B28" s="439"/>
      <c r="C28" s="390"/>
      <c r="D28" s="467"/>
    </row>
    <row r="29" spans="1:13" s="102" customFormat="1" ht="40.200000000000003" customHeight="1" x14ac:dyDescent="0.3">
      <c r="A29" s="466" t="s">
        <v>385</v>
      </c>
      <c r="B29" s="475" t="str">
        <f>IF(D29="","This Question must be answered before uploading, the report will not be processed if left blank","")</f>
        <v>This Question must be answered before uploading, the report will not be processed if left blank</v>
      </c>
      <c r="C29" s="468" t="s">
        <v>621</v>
      </c>
      <c r="D29" s="490"/>
      <c r="E29"/>
      <c r="F29"/>
      <c r="G29"/>
      <c r="H29" s="451"/>
      <c r="I29" s="451"/>
      <c r="J29" s="451"/>
      <c r="K29" s="451"/>
      <c r="L29" s="451"/>
      <c r="M29" s="451"/>
    </row>
    <row r="33" spans="1:4" x14ac:dyDescent="0.3">
      <c r="D33" s="341" t="s">
        <v>223</v>
      </c>
    </row>
    <row r="37" spans="1:4" x14ac:dyDescent="0.3">
      <c r="A37" s="509">
        <f>SUM(A9:A36)</f>
        <v>11569</v>
      </c>
      <c r="B37" s="510" t="s">
        <v>299</v>
      </c>
      <c r="C37" s="511">
        <v>1.1000000000000001</v>
      </c>
      <c r="D37" s="512"/>
    </row>
    <row r="38" spans="1:4" x14ac:dyDescent="0.3">
      <c r="A38" s="513"/>
      <c r="B38" s="514" t="s">
        <v>300</v>
      </c>
      <c r="C38" s="515">
        <v>44853</v>
      </c>
      <c r="D38" s="516"/>
    </row>
    <row r="39" spans="1:4" x14ac:dyDescent="0.3">
      <c r="B39" s="390"/>
      <c r="C39" s="439"/>
    </row>
    <row r="40" spans="1:4" x14ac:dyDescent="0.3">
      <c r="B40" s="390"/>
      <c r="C40" s="439"/>
    </row>
  </sheetData>
  <sheetProtection algorithmName="SHA-512" hashValue="HCFZ2g4KRInsQrVQ5iHdL7W3B1Wo3bhBG6BzJnWbfwKhA4+aqPU1sRjcu497GC4VpgwwNU5oVX8D05QQoyxPTw==" saltValue="BnwoLoi7f/4eYT14mF6TSw==" spinCount="100000" sheet="1" objects="1" scenarios="1"/>
  <mergeCells count="3">
    <mergeCell ref="A2:D2"/>
    <mergeCell ref="A4:D4"/>
    <mergeCell ref="A6:D6"/>
  </mergeCells>
  <conditionalFormatting sqref="D29">
    <cfRule type="expression" dxfId="9" priority="1">
      <formula>$T29</formula>
    </cfRule>
  </conditionalFormatting>
  <dataValidations count="7">
    <dataValidation type="list" allowBlank="1" showInputMessage="1" showErrorMessage="1" prompt="Please select Yes or No from the drop down list" sqref="C13 C18:C21 C11" xr:uid="{42DC82DB-0AE6-4795-B8A2-67794DECDEAD}">
      <formula1>"Yes, No"</formula1>
    </dataValidation>
    <dataValidation type="whole" operator="greaterThan" allowBlank="1" showInputMessage="1" showErrorMessage="1" prompt="Please enter a whole number.  If there are no findings please enter 0" sqref="C14:C16" xr:uid="{22039F36-BF2D-4D90-ACF3-F17B7FAD9827}">
      <formula1>-1</formula1>
    </dataValidation>
    <dataValidation type="date" operator="greaterThan" allowBlank="1" showInputMessage="1" showErrorMessage="1" sqref="D29 C22" xr:uid="{C03418DF-3B42-4CD5-A316-291388505573}">
      <formula1>44742</formula1>
    </dataValidation>
    <dataValidation type="list" allowBlank="1" showInputMessage="1" showErrorMessage="1" prompt="Please select Yes or No from the drop down list." sqref="C9:C10 C12" xr:uid="{09FCC64E-5331-4E1E-8B61-60F4B5075DD5}">
      <formula1>"Yes, No"</formula1>
    </dataValidation>
    <dataValidation type="list" allowBlank="1" showInputMessage="1" showErrorMessage="1" prompt="Please select Yes, No or N/A from the drop down list" sqref="C17" xr:uid="{1338E819-A8A7-4AB4-965C-9AAE0E62C78A}">
      <formula1>"Yes, No, N/A"</formula1>
    </dataValidation>
    <dataValidation type="list" allowBlank="1" showInputMessage="1" showErrorMessage="1" prompt="Please select Yes or No from the drop down list" sqref="C23" xr:uid="{FA3C90D8-81EE-44DA-A7AB-B678EB68D5E9}">
      <formula1>"Yes,No"</formula1>
    </dataValidation>
    <dataValidation type="date" operator="greaterThan" showInputMessage="1" showErrorMessage="1" promptTitle="MM/DD/YYYY" prompt="This cannot be blank" sqref="C23" xr:uid="{90D78D27-893C-453B-9034-A72991CDBE7C}">
      <formula1>44742</formula1>
    </dataValidation>
  </dataValidations>
  <pageMargins left="0.7" right="0.7" top="0.75" bottom="0.75" header="0.3" footer="0.3"/>
  <pageSetup scale="47" orientation="portrait" r:id="rId1"/>
  <colBreaks count="1" manualBreakCount="1">
    <brk id="6" max="3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45"/>
  <sheetViews>
    <sheetView zoomScale="106" zoomScaleNormal="106" workbookViewId="0">
      <pane xSplit="3" ySplit="3" topLeftCell="D67" activePane="bottomRight" state="frozen"/>
      <selection activeCell="K179" sqref="K179"/>
      <selection pane="topRight" activeCell="K179" sqref="K179"/>
      <selection pane="bottomLeft" activeCell="K179" sqref="K179"/>
      <selection pane="bottomRight" activeCell="L67" sqref="L67"/>
    </sheetView>
  </sheetViews>
  <sheetFormatPr defaultColWidth="9.109375" defaultRowHeight="14.4" x14ac:dyDescent="0.3"/>
  <cols>
    <col min="1" max="1" width="8.77734375" style="2" customWidth="1"/>
    <col min="2" max="2" width="17.5546875" style="29" bestFit="1" customWidth="1"/>
    <col min="3" max="3" width="36.6640625" style="216" customWidth="1"/>
    <col min="4" max="4" width="20.88671875" style="2" bestFit="1" customWidth="1"/>
    <col min="5" max="5" width="17.5546875" style="2" customWidth="1"/>
    <col min="6" max="6" width="22.6640625" style="2" customWidth="1"/>
    <col min="7" max="7" width="17.44140625" style="154" customWidth="1"/>
    <col min="8" max="8" width="9.6640625" style="2" customWidth="1"/>
    <col min="9" max="9" width="1" style="172" customWidth="1"/>
    <col min="10" max="10" width="18.109375" style="4" customWidth="1"/>
    <col min="11" max="11" width="36.88671875" style="7" customWidth="1"/>
    <col min="12" max="12" width="23.44140625" style="222" customWidth="1"/>
    <col min="13" max="13" width="8.44140625" style="2" customWidth="1"/>
    <col min="14" max="14" width="18.109375" style="2" customWidth="1"/>
    <col min="15" max="15" width="17.88671875" style="2" customWidth="1"/>
    <col min="16" max="16" width="9.109375" style="109" customWidth="1"/>
    <col min="17" max="17" width="10.33203125" style="157"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style="2" customWidth="1"/>
    <col min="25" max="25" width="9.88671875" style="2" customWidth="1"/>
    <col min="26" max="26" width="9.109375" style="2" customWidth="1"/>
    <col min="27" max="16384" width="9.109375" style="2"/>
  </cols>
  <sheetData>
    <row r="1" spans="1:28" ht="36" x14ac:dyDescent="0.3">
      <c r="C1" s="27" t="s">
        <v>256</v>
      </c>
      <c r="D1" s="11"/>
      <c r="I1" s="155"/>
      <c r="J1" s="26"/>
      <c r="K1" s="12" t="s">
        <v>18</v>
      </c>
      <c r="L1" s="33"/>
      <c r="M1" s="156"/>
      <c r="S1" s="2">
        <v>100</v>
      </c>
      <c r="T1" s="2">
        <v>1</v>
      </c>
    </row>
    <row r="2" spans="1:28" ht="44.4" x14ac:dyDescent="0.4">
      <c r="C2" s="38" t="str">
        <f>'Unit Data from Audit Worksheet'!D2</f>
        <v>Select Unit Name from Drop Down List</v>
      </c>
      <c r="D2" s="69">
        <v>2022</v>
      </c>
      <c r="E2" s="10">
        <v>2022</v>
      </c>
      <c r="F2" s="10"/>
      <c r="G2" s="36"/>
      <c r="H2" s="10"/>
      <c r="I2" s="155"/>
      <c r="J2" s="23" t="s">
        <v>14</v>
      </c>
      <c r="K2" s="6" t="s">
        <v>13</v>
      </c>
      <c r="L2" s="35" t="s">
        <v>9</v>
      </c>
      <c r="S2" s="2">
        <v>200</v>
      </c>
      <c r="T2" s="2">
        <v>2</v>
      </c>
      <c r="X2" s="173" t="s">
        <v>405</v>
      </c>
      <c r="Y2" s="173" t="s">
        <v>404</v>
      </c>
    </row>
    <row r="3" spans="1:28" ht="31.2" x14ac:dyDescent="0.3">
      <c r="A3" s="158" t="s">
        <v>14</v>
      </c>
      <c r="B3" s="159"/>
      <c r="C3" s="25" t="s">
        <v>1</v>
      </c>
      <c r="D3" s="13" t="s">
        <v>15</v>
      </c>
      <c r="E3" s="13" t="s">
        <v>16</v>
      </c>
      <c r="F3" s="14" t="s">
        <v>19</v>
      </c>
      <c r="G3" s="39" t="s">
        <v>194</v>
      </c>
      <c r="H3" s="14" t="s">
        <v>220</v>
      </c>
      <c r="I3" s="155"/>
      <c r="J3" s="160"/>
      <c r="K3" s="70"/>
      <c r="L3" s="161"/>
      <c r="O3" s="2" t="s">
        <v>177</v>
      </c>
      <c r="Q3" s="43" t="s">
        <v>195</v>
      </c>
      <c r="S3" s="2">
        <v>300</v>
      </c>
      <c r="T3" s="2">
        <v>3</v>
      </c>
      <c r="Y3" s="2" t="s">
        <v>334</v>
      </c>
    </row>
    <row r="4" spans="1:28" ht="27" customHeight="1" x14ac:dyDescent="0.35">
      <c r="A4" s="162"/>
      <c r="B4" s="163"/>
      <c r="C4" s="28"/>
      <c r="D4" s="5"/>
      <c r="E4" s="5"/>
      <c r="F4" s="5"/>
      <c r="G4" s="37"/>
      <c r="H4" s="5"/>
      <c r="I4" s="155"/>
      <c r="J4" s="24">
        <v>999</v>
      </c>
      <c r="K4" s="9" t="s">
        <v>174</v>
      </c>
      <c r="L4" s="496" t="e">
        <f>'Unit Data from Audit Worksheet'!D3</f>
        <v>#N/A</v>
      </c>
      <c r="S4" s="2">
        <v>400</v>
      </c>
      <c r="T4" s="2">
        <v>4</v>
      </c>
      <c r="X4" s="164"/>
      <c r="Y4" s="164"/>
    </row>
    <row r="5" spans="1:28" ht="51.75" customHeight="1" x14ac:dyDescent="0.3">
      <c r="A5" s="125">
        <f>'Unit Data from Audit Worksheet'!A7</f>
        <v>502</v>
      </c>
      <c r="B5" s="134" t="str">
        <f>'Unit Data from Audit Worksheet'!C7</f>
        <v>Net Position-Business Activities</v>
      </c>
      <c r="C5" s="124" t="str">
        <f>'Unit Data from Audit Worksheet'!D7</f>
        <v xml:space="preserve">All unrestricted Cash and investments. 
Exclude restricted cash and cash held by a third party. </v>
      </c>
      <c r="D5" s="57"/>
      <c r="E5" s="138">
        <f>'Unit Data from Audit Worksheet'!F7</f>
        <v>0</v>
      </c>
      <c r="F5" s="133">
        <f>IF(L5&lt;0,"Error: Number is normally positive.",)</f>
        <v>0</v>
      </c>
      <c r="G5" s="135"/>
      <c r="H5" s="132"/>
      <c r="I5" s="22"/>
      <c r="J5" s="131">
        <v>502</v>
      </c>
      <c r="K5" s="130" t="s">
        <v>79</v>
      </c>
      <c r="L5" s="165">
        <f t="shared" ref="L5:L8" si="0">IF(D5="",E5,D5)</f>
        <v>0</v>
      </c>
      <c r="M5" s="232"/>
      <c r="P5" s="116"/>
      <c r="X5" s="381">
        <v>502</v>
      </c>
      <c r="Y5" s="164">
        <v>502</v>
      </c>
      <c r="AA5" s="232">
        <f t="shared" ref="AA5:AA8" si="1">A5-J5</f>
        <v>0</v>
      </c>
      <c r="AB5" s="164">
        <f t="shared" ref="AB5:AB8" si="2">E5-L5</f>
        <v>0</v>
      </c>
    </row>
    <row r="6" spans="1:28" ht="40.5" customHeight="1" x14ac:dyDescent="0.3">
      <c r="A6" s="125">
        <f>'Unit Data from Audit Worksheet'!A8</f>
        <v>503</v>
      </c>
      <c r="B6" s="134" t="str">
        <f>'Unit Data from Audit Worksheet'!C8</f>
        <v>Net Position-Business Activities</v>
      </c>
      <c r="C6" s="124" t="str">
        <f>'Unit Data from Audit Worksheet'!D8</f>
        <v>All restricted Cash and investments</v>
      </c>
      <c r="D6" s="57"/>
      <c r="E6" s="138">
        <f>'Unit Data from Audit Worksheet'!F8</f>
        <v>0</v>
      </c>
      <c r="F6" s="133">
        <f>IF(L6&lt;0,"Error: Number is normally positive.",)</f>
        <v>0</v>
      </c>
      <c r="G6" s="135"/>
      <c r="H6" s="132"/>
      <c r="I6" s="22"/>
      <c r="J6" s="131">
        <v>503</v>
      </c>
      <c r="K6" s="130" t="s">
        <v>80</v>
      </c>
      <c r="L6" s="165">
        <f t="shared" si="0"/>
        <v>0</v>
      </c>
      <c r="M6" s="232"/>
      <c r="P6" s="116"/>
      <c r="X6" s="381">
        <v>503</v>
      </c>
      <c r="Y6" s="164">
        <v>503</v>
      </c>
      <c r="AA6" s="232">
        <f t="shared" si="1"/>
        <v>0</v>
      </c>
      <c r="AB6" s="164">
        <f t="shared" si="2"/>
        <v>0</v>
      </c>
    </row>
    <row r="7" spans="1:28" ht="90" customHeight="1" x14ac:dyDescent="0.3">
      <c r="A7" s="125">
        <f>'Unit Data from Audit Worksheet'!A10</f>
        <v>592</v>
      </c>
      <c r="B7" s="134" t="str">
        <f>'Unit Data from Audit Worksheet'!C10</f>
        <v>Statement of Activities - Business Activities</v>
      </c>
      <c r="C7" s="124" t="str">
        <f>'Unit Data from Audit Worksheet'!D10</f>
        <v>Total Change in net position Business Type 
(Increase in net position is recorded as a positive and a decrease in net position is recorded as a negative)</v>
      </c>
      <c r="D7" s="57"/>
      <c r="E7" s="138">
        <f>'Unit Data from Audit Worksheet'!F10</f>
        <v>0</v>
      </c>
      <c r="F7" s="133"/>
      <c r="G7" s="135"/>
      <c r="H7" s="132"/>
      <c r="I7" s="22"/>
      <c r="J7" s="131">
        <v>592</v>
      </c>
      <c r="K7" s="130" t="s">
        <v>209</v>
      </c>
      <c r="L7" s="165">
        <f t="shared" si="0"/>
        <v>0</v>
      </c>
      <c r="M7" s="232"/>
      <c r="O7" s="168"/>
      <c r="P7" s="116"/>
      <c r="R7" s="230"/>
      <c r="S7" s="230"/>
      <c r="T7" s="230"/>
      <c r="U7" s="230"/>
      <c r="V7" s="230"/>
      <c r="W7" s="230"/>
      <c r="X7" s="381">
        <v>592</v>
      </c>
      <c r="Y7" s="164">
        <v>592</v>
      </c>
      <c r="Z7" s="230"/>
      <c r="AA7" s="232">
        <f t="shared" si="1"/>
        <v>0</v>
      </c>
      <c r="AB7" s="164">
        <f t="shared" si="2"/>
        <v>0</v>
      </c>
    </row>
    <row r="8" spans="1:28" ht="66" customHeight="1" x14ac:dyDescent="0.3">
      <c r="A8" s="125">
        <f>'Unit Data from Audit Worksheet'!A11</f>
        <v>591</v>
      </c>
      <c r="B8" s="134" t="str">
        <f>'Unit Data from Audit Worksheet'!C11</f>
        <v>Statement of Activities - Business Activities</v>
      </c>
      <c r="C8" s="124" t="str">
        <f>'Unit Data from Audit Worksheet'!D11</f>
        <v>Total Expenses - Exclude Transfers</v>
      </c>
      <c r="D8" s="57"/>
      <c r="E8" s="138">
        <f>'Unit Data from Audit Worksheet'!F11</f>
        <v>0</v>
      </c>
      <c r="F8" s="133">
        <f>IF(L8&lt;0,"Error: Enter as a positive.",)</f>
        <v>0</v>
      </c>
      <c r="G8" s="135"/>
      <c r="H8" s="132"/>
      <c r="I8" s="22"/>
      <c r="J8" s="131">
        <v>591</v>
      </c>
      <c r="K8" s="130" t="s">
        <v>208</v>
      </c>
      <c r="L8" s="165">
        <f t="shared" si="0"/>
        <v>0</v>
      </c>
      <c r="M8" s="232"/>
      <c r="O8" s="168"/>
      <c r="P8" s="116"/>
      <c r="R8" s="230"/>
      <c r="S8" s="230"/>
      <c r="T8" s="230"/>
      <c r="U8" s="230"/>
      <c r="V8" s="230"/>
      <c r="W8" s="230"/>
      <c r="X8" s="381">
        <v>591</v>
      </c>
      <c r="Y8" s="164">
        <v>591</v>
      </c>
      <c r="Z8" s="230"/>
      <c r="AA8" s="232">
        <f t="shared" si="1"/>
        <v>0</v>
      </c>
      <c r="AB8" s="164">
        <f t="shared" si="2"/>
        <v>0</v>
      </c>
    </row>
    <row r="9" spans="1:28" ht="62.4" customHeight="1" x14ac:dyDescent="0.3">
      <c r="A9" s="125">
        <f>'Unit Data from Audit Worksheet'!A13</f>
        <v>90</v>
      </c>
      <c r="B9" s="134" t="str">
        <f>'Unit Data from Audit Worksheet'!C13</f>
        <v>Electric Fund Net Position Statement</v>
      </c>
      <c r="C9" s="124" t="str">
        <f>'Unit Data from Audit Worksheet'!D13</f>
        <v>All Unrestricted Cash and Investments.  
Exclude any restricted cash and investments.</v>
      </c>
      <c r="D9" s="68"/>
      <c r="E9" s="138">
        <f>'Unit Data from Audit Worksheet'!F13</f>
        <v>0</v>
      </c>
      <c r="F9" s="133">
        <f>IF(L9&lt;0,"Error: Number is normally positive.",)</f>
        <v>0</v>
      </c>
      <c r="G9" s="135"/>
      <c r="H9" s="132"/>
      <c r="I9" s="22"/>
      <c r="J9" s="131">
        <v>90</v>
      </c>
      <c r="K9" s="130" t="s">
        <v>112</v>
      </c>
      <c r="L9" s="165">
        <f t="shared" ref="L9:L12" si="3">IF(D9="",E9,D9)</f>
        <v>0</v>
      </c>
      <c r="M9" s="232"/>
      <c r="P9" s="116"/>
      <c r="X9" s="381">
        <v>90</v>
      </c>
      <c r="Y9" s="164">
        <v>90</v>
      </c>
      <c r="AA9" s="232">
        <f t="shared" ref="AA9:AA40" si="4">A9-J9</f>
        <v>0</v>
      </c>
      <c r="AB9" s="164">
        <f t="shared" ref="AB9:AB40" si="5">E9-L9</f>
        <v>0</v>
      </c>
    </row>
    <row r="10" spans="1:28" ht="64.8" customHeight="1" x14ac:dyDescent="0.3">
      <c r="A10" s="125">
        <f>'Unit Data from Audit Worksheet'!A14</f>
        <v>91</v>
      </c>
      <c r="B10" s="134" t="str">
        <f>'Unit Data from Audit Worksheet'!C14</f>
        <v>Electric Fund Net Position Statement</v>
      </c>
      <c r="C10" s="124" t="str">
        <f>'Unit Data from Audit Worksheet'!D14</f>
        <v xml:space="preserve">Customer accounts receivable (net of allowance accounts)
Include billed and unbilled amounts </v>
      </c>
      <c r="D10" s="68"/>
      <c r="E10" s="138">
        <f>'Unit Data from Audit Worksheet'!F14</f>
        <v>0</v>
      </c>
      <c r="F10" s="133">
        <f>IF(L10&lt;0,"Error: Number is normally positive.",)</f>
        <v>0</v>
      </c>
      <c r="G10" s="135"/>
      <c r="H10" s="132"/>
      <c r="I10" s="22"/>
      <c r="J10" s="131">
        <v>91</v>
      </c>
      <c r="K10" s="130" t="s">
        <v>113</v>
      </c>
      <c r="L10" s="165">
        <f t="shared" si="3"/>
        <v>0</v>
      </c>
      <c r="M10" s="232"/>
      <c r="P10" s="116"/>
      <c r="X10" s="381">
        <v>91</v>
      </c>
      <c r="Y10" s="164">
        <v>91</v>
      </c>
      <c r="AA10" s="232">
        <f t="shared" si="4"/>
        <v>0</v>
      </c>
      <c r="AB10" s="164">
        <f t="shared" si="5"/>
        <v>0</v>
      </c>
    </row>
    <row r="11" spans="1:28" ht="61.8" customHeight="1" x14ac:dyDescent="0.3">
      <c r="A11" s="125">
        <f>'Unit Data from Audit Worksheet'!A15</f>
        <v>581</v>
      </c>
      <c r="B11" s="134" t="str">
        <f>'Unit Data from Audit Worksheet'!C15</f>
        <v>Electric Fund Net Position Statement</v>
      </c>
      <c r="C11" s="124" t="str">
        <f>'Unit Data from Audit Worksheet'!D15</f>
        <v>Electric Fund - Advance To:
Interfund loan receivable-portion of repayment plan longer than 12 months</v>
      </c>
      <c r="D11" s="68"/>
      <c r="E11" s="138">
        <f>'Unit Data from Audit Worksheet'!F15</f>
        <v>0</v>
      </c>
      <c r="F11" s="133"/>
      <c r="G11" s="135"/>
      <c r="H11" s="132"/>
      <c r="I11" s="22"/>
      <c r="J11" s="131">
        <v>581</v>
      </c>
      <c r="K11" s="130" t="s">
        <v>197</v>
      </c>
      <c r="L11" s="165">
        <f t="shared" si="3"/>
        <v>0</v>
      </c>
      <c r="M11" s="232"/>
      <c r="P11" s="116"/>
      <c r="X11" s="381">
        <v>581</v>
      </c>
      <c r="Y11" s="164">
        <v>581</v>
      </c>
      <c r="AA11" s="232">
        <f t="shared" si="4"/>
        <v>0</v>
      </c>
      <c r="AB11" s="164">
        <f t="shared" si="5"/>
        <v>0</v>
      </c>
    </row>
    <row r="12" spans="1:28" ht="56.25" customHeight="1" x14ac:dyDescent="0.3">
      <c r="A12" s="125">
        <f>'Unit Data from Audit Worksheet'!A16</f>
        <v>511</v>
      </c>
      <c r="B12" s="134" t="str">
        <f>'Unit Data from Audit Worksheet'!C16</f>
        <v>Electric Fund Net Position Statement</v>
      </c>
      <c r="C12" s="124" t="str">
        <f>'Unit Data from Audit Worksheet'!D16</f>
        <v>Amount of inventories and prepaids</v>
      </c>
      <c r="D12" s="68"/>
      <c r="E12" s="138">
        <f>'Unit Data from Audit Worksheet'!F16</f>
        <v>0</v>
      </c>
      <c r="F12" s="133">
        <f t="shared" ref="F12:F15" si="6">IF(L12&lt;0,"Error: Number is normally positive.",)</f>
        <v>0</v>
      </c>
      <c r="G12" s="135"/>
      <c r="H12" s="132"/>
      <c r="I12" s="22"/>
      <c r="J12" s="131">
        <v>511</v>
      </c>
      <c r="K12" s="130" t="s">
        <v>114</v>
      </c>
      <c r="L12" s="165">
        <f t="shared" si="3"/>
        <v>0</v>
      </c>
      <c r="M12" s="232"/>
      <c r="P12" s="116"/>
      <c r="X12" s="381">
        <v>511</v>
      </c>
      <c r="Y12" s="164">
        <v>511</v>
      </c>
      <c r="AA12" s="232">
        <f t="shared" si="4"/>
        <v>0</v>
      </c>
      <c r="AB12" s="164">
        <f t="shared" si="5"/>
        <v>0</v>
      </c>
    </row>
    <row r="13" spans="1:28" ht="62.25" customHeight="1" x14ac:dyDescent="0.3">
      <c r="A13" s="125">
        <f>'Unit Data from Audit Worksheet'!A17</f>
        <v>657</v>
      </c>
      <c r="B13" s="134" t="str">
        <f>'Unit Data from Audit Worksheet'!C17</f>
        <v>Electric Fund Net Position Statement</v>
      </c>
      <c r="C13" s="124" t="str">
        <f>'Unit Data from Audit Worksheet'!D17</f>
        <v xml:space="preserve">Total Current assets as listed on the Electric Net Position Statement.  
</v>
      </c>
      <c r="D13" s="68"/>
      <c r="E13" s="138">
        <f>'Unit Data from Audit Worksheet'!F17</f>
        <v>0</v>
      </c>
      <c r="F13" s="133">
        <f t="shared" si="6"/>
        <v>0</v>
      </c>
      <c r="G13" s="135"/>
      <c r="H13" s="132"/>
      <c r="I13" s="22"/>
      <c r="J13" s="131">
        <v>657</v>
      </c>
      <c r="K13" s="130" t="s">
        <v>260</v>
      </c>
      <c r="L13" s="170">
        <f>IF(D13="",E13,D13)</f>
        <v>0</v>
      </c>
      <c r="M13" s="232"/>
      <c r="P13" s="116"/>
      <c r="X13" s="381">
        <v>657</v>
      </c>
      <c r="Y13" s="164">
        <v>657</v>
      </c>
      <c r="AA13" s="232">
        <f t="shared" si="4"/>
        <v>0</v>
      </c>
      <c r="AB13" s="164">
        <f t="shared" si="5"/>
        <v>0</v>
      </c>
    </row>
    <row r="14" spans="1:28" ht="62.25" customHeight="1" x14ac:dyDescent="0.3">
      <c r="A14" s="125">
        <f>'Unit Data from Audit Worksheet'!A18</f>
        <v>658</v>
      </c>
      <c r="B14" s="134" t="str">
        <f>'Unit Data from Audit Worksheet'!C18</f>
        <v>Electric Fund Net Position Statement</v>
      </c>
      <c r="C14" s="124" t="str">
        <f>'Unit Data from Audit Worksheet'!D18</f>
        <v>Electric-Any current assets that are restricted (Cash, Accounts Rec., etc..) and included in account 657 above</v>
      </c>
      <c r="D14" s="68"/>
      <c r="E14" s="138">
        <f>'Unit Data from Audit Worksheet'!F18</f>
        <v>0</v>
      </c>
      <c r="F14" s="133">
        <f t="shared" si="6"/>
        <v>0</v>
      </c>
      <c r="G14" s="135"/>
      <c r="H14" s="132"/>
      <c r="I14" s="22"/>
      <c r="J14" s="131">
        <v>658</v>
      </c>
      <c r="K14" s="130" t="s">
        <v>278</v>
      </c>
      <c r="L14" s="170">
        <f>IF(D14="",E14,D14)</f>
        <v>0</v>
      </c>
      <c r="M14" s="232"/>
      <c r="P14" s="116"/>
      <c r="X14" s="381">
        <v>658</v>
      </c>
      <c r="Y14" s="164">
        <v>658</v>
      </c>
      <c r="AA14" s="232">
        <f t="shared" si="4"/>
        <v>0</v>
      </c>
      <c r="AB14" s="164">
        <f t="shared" si="5"/>
        <v>0</v>
      </c>
    </row>
    <row r="15" spans="1:28" ht="39.75" customHeight="1" x14ac:dyDescent="0.3">
      <c r="A15" s="125">
        <f>'Unit Data from Audit Worksheet'!A19</f>
        <v>382</v>
      </c>
      <c r="B15" s="134" t="str">
        <f>'Unit Data from Audit Worksheet'!C19</f>
        <v>Electric Fund Net Position Statement</v>
      </c>
      <c r="C15" s="124" t="str">
        <f>'Unit Data from Audit Worksheet'!D19</f>
        <v>Total Assets and deferred outflows</v>
      </c>
      <c r="D15" s="68"/>
      <c r="E15" s="138">
        <f>'Unit Data from Audit Worksheet'!F19</f>
        <v>0</v>
      </c>
      <c r="F15" s="133">
        <f t="shared" si="6"/>
        <v>0</v>
      </c>
      <c r="G15" s="135"/>
      <c r="H15" s="132"/>
      <c r="I15" s="22"/>
      <c r="J15" s="131">
        <v>382</v>
      </c>
      <c r="K15" s="130" t="s">
        <v>46</v>
      </c>
      <c r="L15" s="165">
        <f>IF(D15="",E15,D15)</f>
        <v>0</v>
      </c>
      <c r="M15" s="232"/>
      <c r="P15" s="116"/>
      <c r="X15" s="381">
        <v>382</v>
      </c>
      <c r="Y15" s="164">
        <v>382</v>
      </c>
      <c r="AA15" s="232">
        <f t="shared" si="4"/>
        <v>0</v>
      </c>
      <c r="AB15" s="164">
        <f t="shared" si="5"/>
        <v>0</v>
      </c>
    </row>
    <row r="16" spans="1:28" ht="39.75" customHeight="1" x14ac:dyDescent="0.3">
      <c r="A16" s="125">
        <f>'Unit Data from Audit Worksheet'!A20</f>
        <v>360</v>
      </c>
      <c r="B16" s="134" t="str">
        <f>'Unit Data from Audit Worksheet'!C20</f>
        <v>Electric Fund Net Position Statement</v>
      </c>
      <c r="C16" s="124" t="str">
        <f>'Unit Data from Audit Worksheet'!D20</f>
        <v>Total liabilities and total deferred inflows</v>
      </c>
      <c r="D16" s="68"/>
      <c r="E16" s="138">
        <f>'Unit Data from Audit Worksheet'!F20</f>
        <v>0</v>
      </c>
      <c r="F16" s="133"/>
      <c r="G16" s="135"/>
      <c r="H16" s="132"/>
      <c r="I16" s="22"/>
      <c r="J16" s="131">
        <v>360</v>
      </c>
      <c r="K16" s="56" t="s">
        <v>57</v>
      </c>
      <c r="L16" s="165">
        <f>IF(D16="",E16,D16)</f>
        <v>0</v>
      </c>
      <c r="M16" s="232"/>
      <c r="P16" s="116"/>
      <c r="X16" s="381">
        <v>360</v>
      </c>
      <c r="Y16" s="164">
        <v>360</v>
      </c>
      <c r="AA16" s="232">
        <f t="shared" si="4"/>
        <v>0</v>
      </c>
      <c r="AB16" s="164">
        <f t="shared" si="5"/>
        <v>0</v>
      </c>
    </row>
    <row r="17" spans="1:28" ht="67.2" customHeight="1" x14ac:dyDescent="0.3">
      <c r="A17" s="125">
        <f>'Unit Data from Audit Worksheet'!A21</f>
        <v>580</v>
      </c>
      <c r="B17" s="134" t="str">
        <f>'Unit Data from Audit Worksheet'!C21</f>
        <v>Electric Fund Net Position Statement</v>
      </c>
      <c r="C17" s="124" t="str">
        <f>'Unit Data from Audit Worksheet'!D21</f>
        <v>Electric Fund - Advance From:
Interfund loans payable-portion of repayment plan longer than 12 months</v>
      </c>
      <c r="D17" s="68"/>
      <c r="E17" s="138">
        <f>'Unit Data from Audit Worksheet'!F21</f>
        <v>0</v>
      </c>
      <c r="G17" s="135"/>
      <c r="H17" s="132"/>
      <c r="I17" s="22"/>
      <c r="J17" s="131">
        <v>580</v>
      </c>
      <c r="K17" s="56" t="s">
        <v>198</v>
      </c>
      <c r="L17" s="165">
        <f>IF(D17="",E17,D17)</f>
        <v>0</v>
      </c>
      <c r="M17" s="232"/>
      <c r="N17" s="169"/>
      <c r="P17" s="119"/>
      <c r="X17" s="381">
        <v>580</v>
      </c>
      <c r="Y17" s="164">
        <v>580</v>
      </c>
      <c r="AA17" s="232">
        <f t="shared" si="4"/>
        <v>0</v>
      </c>
      <c r="AB17" s="164">
        <f t="shared" si="5"/>
        <v>0</v>
      </c>
    </row>
    <row r="18" spans="1:28" s="16" customFormat="1" ht="124.2" customHeight="1" x14ac:dyDescent="0.3">
      <c r="A18" s="125">
        <f>'Unit Data from Audit Worksheet'!A22</f>
        <v>639</v>
      </c>
      <c r="B18" s="134" t="str">
        <f>'Unit Data from Audit Worksheet'!C22</f>
        <v>Electric Fund Net Position Statement</v>
      </c>
      <c r="C18" s="124" t="str">
        <f>'Unit Data from Audit Worksheet'!D22</f>
        <v>Current liabilities (as reported on the Statement of Fund Net Position)
Include:   Current liabilities including current portion of long-term debt.  Deferred inflows should not be included in Current Liabilities   
Enter as a positive</v>
      </c>
      <c r="D18" s="68"/>
      <c r="E18" s="138">
        <f>'Unit Data from Audit Worksheet'!F22</f>
        <v>0</v>
      </c>
      <c r="F18" s="491">
        <f t="shared" ref="F18:F24" si="7">IF(L18&lt;0,"Error: Enter as positive.",)</f>
        <v>0</v>
      </c>
      <c r="G18" s="135">
        <f>L18-(L19+L20+L21+L22+L23+L24)</f>
        <v>0</v>
      </c>
      <c r="H18" s="132"/>
      <c r="I18" s="22"/>
      <c r="J18" s="131">
        <v>639</v>
      </c>
      <c r="K18" s="130" t="s">
        <v>234</v>
      </c>
      <c r="L18" s="170">
        <f t="shared" ref="L18:L26" si="8">IF(D18="",E18,D18)</f>
        <v>0</v>
      </c>
      <c r="M18" s="232"/>
      <c r="P18" s="116"/>
      <c r="Q18" s="157"/>
      <c r="R18" s="2"/>
      <c r="S18" s="2"/>
      <c r="T18" s="2"/>
      <c r="U18" s="2"/>
      <c r="V18" s="2"/>
      <c r="W18" s="2"/>
      <c r="X18" s="381">
        <v>639</v>
      </c>
      <c r="Y18" s="164">
        <v>639</v>
      </c>
      <c r="Z18" s="2"/>
      <c r="AA18" s="232">
        <f t="shared" si="4"/>
        <v>0</v>
      </c>
      <c r="AB18" s="164">
        <f t="shared" si="5"/>
        <v>0</v>
      </c>
    </row>
    <row r="19" spans="1:28" s="16" customFormat="1" ht="151.80000000000001" customHeight="1" x14ac:dyDescent="0.3">
      <c r="A19" s="125">
        <f>'Unit Data from Audit Worksheet'!A23</f>
        <v>640</v>
      </c>
      <c r="B19" s="134" t="str">
        <f>'Unit Data from Audit Worksheet'!C23</f>
        <v>Electric Fund Net Position Statement</v>
      </c>
      <c r="C19" s="124" t="str">
        <f>'Unit Data from Audit Worksheet'!D23</f>
        <v>Please enter any bond anticipation notes that are classified as current liabilities and included in account 639 above (amounts entered should agree to the current amount included in the changes to long-term debt note)
Enter as a positive</v>
      </c>
      <c r="D19" s="68"/>
      <c r="E19" s="138">
        <f>'Unit Data from Audit Worksheet'!F23</f>
        <v>0</v>
      </c>
      <c r="F19" s="491">
        <f t="shared" si="7"/>
        <v>0</v>
      </c>
      <c r="G19" s="135"/>
      <c r="H19" s="132"/>
      <c r="I19" s="22"/>
      <c r="J19" s="131">
        <v>640</v>
      </c>
      <c r="K19" s="130" t="s">
        <v>235</v>
      </c>
      <c r="L19" s="170">
        <f t="shared" si="8"/>
        <v>0</v>
      </c>
      <c r="M19" s="232"/>
      <c r="P19" s="116"/>
      <c r="Q19" s="157"/>
      <c r="R19" s="2"/>
      <c r="S19" s="2"/>
      <c r="T19" s="2"/>
      <c r="U19" s="2"/>
      <c r="V19" s="2"/>
      <c r="W19" s="2"/>
      <c r="X19" s="381">
        <v>640</v>
      </c>
      <c r="Y19" s="164">
        <v>640</v>
      </c>
      <c r="Z19" s="2"/>
      <c r="AA19" s="232">
        <f t="shared" si="4"/>
        <v>0</v>
      </c>
      <c r="AB19" s="164">
        <f t="shared" si="5"/>
        <v>0</v>
      </c>
    </row>
    <row r="20" spans="1:28" s="16" customFormat="1" ht="130.80000000000001" customHeight="1" x14ac:dyDescent="0.3">
      <c r="A20" s="125">
        <f>'Unit Data from Audit Worksheet'!A24</f>
        <v>641</v>
      </c>
      <c r="B20" s="134" t="str">
        <f>'Unit Data from Audit Worksheet'!C24</f>
        <v>Electric Fund Net Position Statement</v>
      </c>
      <c r="C20" s="124" t="str">
        <f>'Unit Data from Audit Worksheet'!D24</f>
        <v>Please enter any compensated absences that are classified as current liabilities and included in account 639 above (amounts entered should agree to the current amount included in the changes to long-term debt note)
Enter as a positive</v>
      </c>
      <c r="D20" s="68"/>
      <c r="E20" s="138">
        <f>'Unit Data from Audit Worksheet'!F24</f>
        <v>0</v>
      </c>
      <c r="F20" s="491">
        <f t="shared" si="7"/>
        <v>0</v>
      </c>
      <c r="G20" s="135"/>
      <c r="H20" s="132"/>
      <c r="I20" s="22"/>
      <c r="J20" s="131">
        <v>641</v>
      </c>
      <c r="K20" s="130" t="s">
        <v>236</v>
      </c>
      <c r="L20" s="170">
        <f t="shared" si="8"/>
        <v>0</v>
      </c>
      <c r="M20" s="232"/>
      <c r="P20" s="120"/>
      <c r="Q20" s="157"/>
      <c r="R20" s="2"/>
      <c r="S20" s="2"/>
      <c r="T20" s="2"/>
      <c r="U20" s="2"/>
      <c r="V20" s="2"/>
      <c r="W20" s="2"/>
      <c r="X20" s="381">
        <v>641</v>
      </c>
      <c r="Y20" s="164">
        <v>641</v>
      </c>
      <c r="Z20" s="2"/>
      <c r="AA20" s="232">
        <f t="shared" si="4"/>
        <v>0</v>
      </c>
      <c r="AB20" s="164">
        <f t="shared" si="5"/>
        <v>0</v>
      </c>
    </row>
    <row r="21" spans="1:28" s="16" customFormat="1" ht="127.2" customHeight="1" x14ac:dyDescent="0.3">
      <c r="A21" s="125">
        <f>'Unit Data from Audit Worksheet'!A25</f>
        <v>642</v>
      </c>
      <c r="B21" s="134" t="str">
        <f>'Unit Data from Audit Worksheet'!C25</f>
        <v>Electric Fund Net Position Statement</v>
      </c>
      <c r="C21" s="124" t="str">
        <f>'Unit Data from Audit Worksheet'!D25</f>
        <v>Please enter any pension liabilities that are classified as current liabilities and included account in 639 above (amounts entered should agree to the current amount included in the changes to long-term debt note)
Enter as a positive</v>
      </c>
      <c r="D21" s="68"/>
      <c r="E21" s="138">
        <f>'Unit Data from Audit Worksheet'!F25</f>
        <v>0</v>
      </c>
      <c r="F21" s="491">
        <f t="shared" si="7"/>
        <v>0</v>
      </c>
      <c r="G21" s="135"/>
      <c r="H21" s="132"/>
      <c r="I21" s="22"/>
      <c r="J21" s="131">
        <v>642</v>
      </c>
      <c r="K21" s="130" t="s">
        <v>237</v>
      </c>
      <c r="L21" s="170">
        <f t="shared" si="8"/>
        <v>0</v>
      </c>
      <c r="M21" s="232"/>
      <c r="P21" s="120"/>
      <c r="Q21" s="157"/>
      <c r="R21" s="2"/>
      <c r="S21" s="2"/>
      <c r="T21" s="2"/>
      <c r="U21" s="2"/>
      <c r="V21" s="2"/>
      <c r="W21" s="2"/>
      <c r="X21" s="381">
        <v>642</v>
      </c>
      <c r="Y21" s="164">
        <v>642</v>
      </c>
      <c r="Z21" s="2"/>
      <c r="AA21" s="232">
        <f t="shared" si="4"/>
        <v>0</v>
      </c>
      <c r="AB21" s="164">
        <f t="shared" si="5"/>
        <v>0</v>
      </c>
    </row>
    <row r="22" spans="1:28" s="16" customFormat="1" ht="102" customHeight="1" x14ac:dyDescent="0.3">
      <c r="A22" s="125">
        <f>'Unit Data from Audit Worksheet'!A26</f>
        <v>643</v>
      </c>
      <c r="B22" s="134" t="str">
        <f>'Unit Data from Audit Worksheet'!C26</f>
        <v>Electric Fund Net Position Statement</v>
      </c>
      <c r="C22" s="124" t="str">
        <f>'Unit Data from Audit Worksheet'!D26</f>
        <v>Please enter any current liabilities that are payable from restricted assets and included in account 639 above. 
Enter as a positive</v>
      </c>
      <c r="D22" s="68"/>
      <c r="E22" s="138">
        <f>'Unit Data from Audit Worksheet'!F26</f>
        <v>0</v>
      </c>
      <c r="F22" s="491">
        <f t="shared" si="7"/>
        <v>0</v>
      </c>
      <c r="G22" s="135"/>
      <c r="H22" s="132"/>
      <c r="I22" s="22"/>
      <c r="J22" s="131">
        <v>643</v>
      </c>
      <c r="K22" s="130" t="s">
        <v>238</v>
      </c>
      <c r="L22" s="170">
        <f t="shared" si="8"/>
        <v>0</v>
      </c>
      <c r="M22" s="232"/>
      <c r="P22" s="116"/>
      <c r="Q22" s="157"/>
      <c r="R22" s="2"/>
      <c r="S22" s="2"/>
      <c r="T22" s="2"/>
      <c r="U22" s="2"/>
      <c r="V22" s="2"/>
      <c r="W22" s="2"/>
      <c r="X22" s="381">
        <v>643</v>
      </c>
      <c r="Y22" s="164">
        <v>643</v>
      </c>
      <c r="Z22" s="2"/>
      <c r="AA22" s="232">
        <f t="shared" si="4"/>
        <v>0</v>
      </c>
      <c r="AB22" s="164">
        <f t="shared" si="5"/>
        <v>0</v>
      </c>
    </row>
    <row r="23" spans="1:28" s="16" customFormat="1" ht="128.4" customHeight="1" x14ac:dyDescent="0.3">
      <c r="A23" s="125">
        <f>'Unit Data from Audit Worksheet'!A27</f>
        <v>644</v>
      </c>
      <c r="B23" s="134" t="str">
        <f>'Unit Data from Audit Worksheet'!C27</f>
        <v>Electric Fund Net Position Statement</v>
      </c>
      <c r="C23" s="124" t="str">
        <f>'Unit Data from Audit Worksheet'!D27</f>
        <v>Please enter any OPEB liabilities that are classified as current liabilities and included in account 639 above (amounts entered should agree to the current amount included in the changes to long-term debt note)
Enter as a positive</v>
      </c>
      <c r="D23" s="68"/>
      <c r="E23" s="138">
        <f>'Unit Data from Audit Worksheet'!F27</f>
        <v>0</v>
      </c>
      <c r="F23" s="491">
        <f t="shared" si="7"/>
        <v>0</v>
      </c>
      <c r="G23" s="135"/>
      <c r="H23" s="132"/>
      <c r="I23" s="22"/>
      <c r="J23" s="105">
        <v>644</v>
      </c>
      <c r="K23" s="130" t="s">
        <v>239</v>
      </c>
      <c r="L23" s="170">
        <f t="shared" si="8"/>
        <v>0</v>
      </c>
      <c r="M23" s="232"/>
      <c r="P23" s="116"/>
      <c r="Q23" s="157"/>
      <c r="R23" s="2"/>
      <c r="S23" s="2"/>
      <c r="T23" s="2"/>
      <c r="U23" s="2"/>
      <c r="V23" s="2"/>
      <c r="W23" s="2"/>
      <c r="X23" s="381">
        <v>644</v>
      </c>
      <c r="Y23" s="164">
        <v>644</v>
      </c>
      <c r="Z23" s="2"/>
      <c r="AA23" s="232">
        <f t="shared" si="4"/>
        <v>0</v>
      </c>
      <c r="AB23" s="164">
        <f t="shared" si="5"/>
        <v>0</v>
      </c>
    </row>
    <row r="24" spans="1:28" ht="82.2" customHeight="1" x14ac:dyDescent="0.3">
      <c r="A24" s="125">
        <f>+'Unit Data from Audit Worksheet'!A28</f>
        <v>384</v>
      </c>
      <c r="B24" s="125" t="str">
        <f>+'Unit Data from Audit Worksheet'!C28</f>
        <v>Electric Fund Net Position Statement</v>
      </c>
      <c r="C24" s="125" t="str">
        <f>+'Unit Data from Audit Worksheet'!D28</f>
        <v>Unearned revenue (arising from cash receipts) that were included in Current Liabilities in account 639 above.
Enter as a positive</v>
      </c>
      <c r="D24" s="68"/>
      <c r="E24" s="138">
        <f>+'Unit Data from Audit Worksheet'!F28</f>
        <v>0</v>
      </c>
      <c r="F24" s="491">
        <f t="shared" si="7"/>
        <v>0</v>
      </c>
      <c r="G24" s="135"/>
      <c r="H24" s="132"/>
      <c r="I24" s="22"/>
      <c r="J24" s="131">
        <v>384</v>
      </c>
      <c r="K24" s="32" t="s">
        <v>56</v>
      </c>
      <c r="L24" s="165">
        <f t="shared" si="8"/>
        <v>0</v>
      </c>
      <c r="M24" s="232"/>
      <c r="P24" s="116"/>
      <c r="X24" s="381">
        <v>384</v>
      </c>
      <c r="Y24" s="164">
        <v>384</v>
      </c>
      <c r="AA24" s="232">
        <f t="shared" si="4"/>
        <v>0</v>
      </c>
      <c r="AB24" s="164">
        <f t="shared" si="5"/>
        <v>0</v>
      </c>
    </row>
    <row r="25" spans="1:28" ht="106.2" customHeight="1" x14ac:dyDescent="0.3">
      <c r="A25" s="125">
        <f>+'Unit Data from Audit Worksheet'!A29</f>
        <v>361</v>
      </c>
      <c r="B25" s="125" t="str">
        <f>+'Unit Data from Audit Worksheet'!C29</f>
        <v>Electric Fund Net Position Statement</v>
      </c>
      <c r="C25" s="125" t="str">
        <f>+'Unit Data from Audit Worksheet'!D29</f>
        <v>Total net position, unrestricted - Amount of negative unrestricted net position should be entered as a negative amount and the amount of positive unrestricted net position should be entered as a positive amount.</v>
      </c>
      <c r="D25" s="68"/>
      <c r="E25" s="138">
        <f>+'Unit Data from Audit Worksheet'!F29</f>
        <v>0</v>
      </c>
      <c r="F25" s="133"/>
      <c r="G25" s="135"/>
      <c r="H25" s="132"/>
      <c r="I25" s="22"/>
      <c r="J25" s="131">
        <v>361</v>
      </c>
      <c r="K25" s="130" t="s">
        <v>39</v>
      </c>
      <c r="L25" s="165">
        <f t="shared" si="8"/>
        <v>0</v>
      </c>
      <c r="M25" s="232"/>
      <c r="P25" s="116"/>
      <c r="X25" s="381">
        <v>361</v>
      </c>
      <c r="Y25" s="164">
        <v>361</v>
      </c>
      <c r="AA25" s="232">
        <f t="shared" si="4"/>
        <v>0</v>
      </c>
      <c r="AB25" s="164">
        <f t="shared" si="5"/>
        <v>0</v>
      </c>
    </row>
    <row r="26" spans="1:28" ht="51" customHeight="1" x14ac:dyDescent="0.3">
      <c r="A26" s="125">
        <f>'Unit Data from Audit Worksheet'!A30</f>
        <v>362</v>
      </c>
      <c r="B26" s="134" t="str">
        <f>'Unit Data from Audit Worksheet'!C30</f>
        <v>Electric Fund Net Position Statement</v>
      </c>
      <c r="C26" s="124" t="str">
        <f>'Unit Data from Audit Worksheet'!D30</f>
        <v>Total net position</v>
      </c>
      <c r="D26" s="68"/>
      <c r="E26" s="138">
        <f>'Unit Data from Audit Worksheet'!F30</f>
        <v>0</v>
      </c>
      <c r="F26" s="133">
        <f>IF(L15-L16-L26=0,,"Error: Total assets less total liabilities do not equal net position acct 382-360-362=0")</f>
        <v>0</v>
      </c>
      <c r="G26" s="45">
        <f>+L15-L16-L26</f>
        <v>0</v>
      </c>
      <c r="H26" s="132"/>
      <c r="I26" s="22"/>
      <c r="J26" s="131">
        <v>362</v>
      </c>
      <c r="K26" s="130" t="s">
        <v>40</v>
      </c>
      <c r="L26" s="165">
        <f t="shared" si="8"/>
        <v>0</v>
      </c>
      <c r="M26" s="232"/>
      <c r="O26" s="168" t="e">
        <f>'Unit Data from Audit Worksheet'!E30</f>
        <v>#N/A</v>
      </c>
      <c r="P26" s="116"/>
      <c r="X26" s="381">
        <v>362</v>
      </c>
      <c r="Y26" s="164">
        <v>362</v>
      </c>
      <c r="AA26" s="232">
        <f t="shared" si="4"/>
        <v>0</v>
      </c>
      <c r="AB26" s="164">
        <f t="shared" si="5"/>
        <v>0</v>
      </c>
    </row>
    <row r="27" spans="1:28" ht="51.6" customHeight="1" x14ac:dyDescent="0.3">
      <c r="A27" s="125">
        <f>'Unit Data from Audit Worksheet'!A32</f>
        <v>97</v>
      </c>
      <c r="B27" s="134" t="str">
        <f>'Unit Data from Audit Worksheet'!C32</f>
        <v>Electric Fund Revenue, Expenses &amp; Changes in Fund Net Position</v>
      </c>
      <c r="C27" s="124" t="str">
        <f>'Unit Data from Audit Worksheet'!D32</f>
        <v>Charges for services</v>
      </c>
      <c r="D27" s="137"/>
      <c r="E27" s="138">
        <f>'Unit Data from Audit Worksheet'!F32</f>
        <v>0</v>
      </c>
      <c r="F27" s="133"/>
      <c r="G27" s="135"/>
      <c r="H27" s="132"/>
      <c r="I27" s="22"/>
      <c r="J27" s="131">
        <v>97</v>
      </c>
      <c r="K27" s="130" t="s">
        <v>124</v>
      </c>
      <c r="L27" s="165">
        <f t="shared" ref="L27:L51" si="9">IF(D27="",E27,D27)</f>
        <v>0</v>
      </c>
      <c r="M27" s="232"/>
      <c r="P27" s="116"/>
      <c r="X27" s="381">
        <v>97</v>
      </c>
      <c r="Y27" s="164">
        <v>97</v>
      </c>
      <c r="AA27" s="232">
        <f t="shared" si="4"/>
        <v>0</v>
      </c>
      <c r="AB27" s="164">
        <f t="shared" si="5"/>
        <v>0</v>
      </c>
    </row>
    <row r="28" spans="1:28" ht="45.75" customHeight="1" x14ac:dyDescent="0.3">
      <c r="A28" s="125">
        <f>'Unit Data from Audit Worksheet'!A33</f>
        <v>93</v>
      </c>
      <c r="B28" s="134" t="str">
        <f>'Unit Data from Audit Worksheet'!C33</f>
        <v>Electric Fund Revenue, Expenses &amp; Changes in Fund Net Position</v>
      </c>
      <c r="C28" s="124" t="str">
        <f>'Unit Data from Audit Worksheet'!D33</f>
        <v>Total Operating revenues</v>
      </c>
      <c r="D28" s="137"/>
      <c r="E28" s="138">
        <f>'Unit Data from Audit Worksheet'!F33</f>
        <v>0</v>
      </c>
      <c r="F28" s="133" t="str">
        <f>IF(L27&gt;L28,"Error: Charges for services exceeds total operating revenues Acct 97&gt;=93"," ")</f>
        <v xml:space="preserve"> </v>
      </c>
      <c r="G28" s="135" t="str">
        <f>IF(Q24=1," Included in error count"," ")</f>
        <v xml:space="preserve"> </v>
      </c>
      <c r="H28" s="132"/>
      <c r="I28" s="22"/>
      <c r="J28" s="131">
        <v>93</v>
      </c>
      <c r="K28" s="130" t="s">
        <v>125</v>
      </c>
      <c r="L28" s="165">
        <f t="shared" si="9"/>
        <v>0</v>
      </c>
      <c r="M28" s="232"/>
      <c r="P28" s="116"/>
      <c r="X28" s="381">
        <v>93</v>
      </c>
      <c r="Y28" s="164">
        <v>93</v>
      </c>
      <c r="AA28" s="232">
        <f t="shared" si="4"/>
        <v>0</v>
      </c>
      <c r="AB28" s="164">
        <f t="shared" si="5"/>
        <v>0</v>
      </c>
    </row>
    <row r="29" spans="1:28" ht="45.75" customHeight="1" x14ac:dyDescent="0.3">
      <c r="A29" s="125">
        <f>'Unit Data from Audit Worksheet'!A34</f>
        <v>99</v>
      </c>
      <c r="B29" s="134" t="str">
        <f>'Unit Data from Audit Worksheet'!C34</f>
        <v>Electric Fund Revenue, Expenses &amp; Changes in Fund Net Position</v>
      </c>
      <c r="C29" s="124" t="str">
        <f>'Unit Data from Audit Worksheet'!D34</f>
        <v>Electrical power purchases</v>
      </c>
      <c r="D29" s="137"/>
      <c r="E29" s="138">
        <f>'Unit Data from Audit Worksheet'!F34</f>
        <v>0</v>
      </c>
      <c r="F29" s="133"/>
      <c r="G29" s="135"/>
      <c r="H29" s="132"/>
      <c r="I29" s="22"/>
      <c r="J29" s="131">
        <v>99</v>
      </c>
      <c r="K29" s="130" t="s">
        <v>126</v>
      </c>
      <c r="L29" s="165">
        <f t="shared" si="9"/>
        <v>0</v>
      </c>
      <c r="M29" s="232"/>
      <c r="P29" s="116"/>
      <c r="S29" s="16"/>
      <c r="T29" s="16"/>
      <c r="U29" s="16"/>
      <c r="V29" s="16"/>
      <c r="X29" s="381">
        <v>99</v>
      </c>
      <c r="Y29" s="164">
        <v>99</v>
      </c>
      <c r="Z29" s="16"/>
      <c r="AA29" s="232">
        <f t="shared" si="4"/>
        <v>0</v>
      </c>
      <c r="AB29" s="164">
        <f t="shared" si="5"/>
        <v>0</v>
      </c>
    </row>
    <row r="30" spans="1:28" ht="45.75" customHeight="1" x14ac:dyDescent="0.3">
      <c r="A30" s="125">
        <f>'Unit Data from Audit Worksheet'!A35</f>
        <v>52</v>
      </c>
      <c r="B30" s="134" t="str">
        <f>'Unit Data from Audit Worksheet'!C35</f>
        <v>Electric Fund Revenue, Expenses &amp; Changes in Fund Net Position</v>
      </c>
      <c r="C30" s="124" t="str">
        <f>'Unit Data from Audit Worksheet'!D35</f>
        <v>Depreciation and amortization expense</v>
      </c>
      <c r="D30" s="137"/>
      <c r="E30" s="138">
        <f>'Unit Data from Audit Worksheet'!F35</f>
        <v>0</v>
      </c>
      <c r="F30" s="133">
        <f>IF(L30&lt;0,"Error: Enter as a positive.",)</f>
        <v>0</v>
      </c>
      <c r="G30" s="135"/>
      <c r="H30" s="132"/>
      <c r="I30" s="22"/>
      <c r="J30" s="131">
        <v>52</v>
      </c>
      <c r="K30" s="130" t="s">
        <v>127</v>
      </c>
      <c r="L30" s="165">
        <f t="shared" si="9"/>
        <v>0</v>
      </c>
      <c r="M30" s="232"/>
      <c r="P30" s="116"/>
      <c r="X30" s="381">
        <v>52</v>
      </c>
      <c r="Y30" s="164">
        <v>52</v>
      </c>
      <c r="AA30" s="232">
        <f t="shared" si="4"/>
        <v>0</v>
      </c>
      <c r="AB30" s="164">
        <f t="shared" si="5"/>
        <v>0</v>
      </c>
    </row>
    <row r="31" spans="1:28" ht="45.75" customHeight="1" x14ac:dyDescent="0.3">
      <c r="A31" s="125">
        <f>'Unit Data from Audit Worksheet'!A36</f>
        <v>94</v>
      </c>
      <c r="B31" s="134" t="str">
        <f>'Unit Data from Audit Worksheet'!C36</f>
        <v>Electric Fund Revenue, Expenses &amp; Changes in Fund Net Position</v>
      </c>
      <c r="C31" s="124" t="str">
        <f>'Unit Data from Audit Worksheet'!D36</f>
        <v>Total Operating expenses</v>
      </c>
      <c r="D31" s="137"/>
      <c r="E31" s="138">
        <f>'Unit Data from Audit Worksheet'!F36</f>
        <v>0</v>
      </c>
      <c r="F31" s="133">
        <f>IF(L31&lt;0,"Error: Enter as a positive.",)</f>
        <v>0</v>
      </c>
      <c r="G31" s="135"/>
      <c r="H31" s="132"/>
      <c r="I31" s="22"/>
      <c r="J31" s="131">
        <v>94</v>
      </c>
      <c r="K31" s="130" t="s">
        <v>128</v>
      </c>
      <c r="L31" s="165">
        <f t="shared" si="9"/>
        <v>0</v>
      </c>
      <c r="M31" s="232"/>
      <c r="P31" s="116"/>
      <c r="X31" s="381">
        <v>94</v>
      </c>
      <c r="Y31" s="164">
        <v>94</v>
      </c>
      <c r="AA31" s="232">
        <f t="shared" si="4"/>
        <v>0</v>
      </c>
      <c r="AB31" s="164">
        <f t="shared" si="5"/>
        <v>0</v>
      </c>
    </row>
    <row r="32" spans="1:28" ht="46.5" customHeight="1" x14ac:dyDescent="0.3">
      <c r="A32" s="125">
        <f>'Unit Data from Audit Worksheet'!A37</f>
        <v>98</v>
      </c>
      <c r="B32" s="134" t="str">
        <f>'Unit Data from Audit Worksheet'!C37</f>
        <v>Electric Fund Revenue, Expenses &amp; Changes in Fund Net Position</v>
      </c>
      <c r="C32" s="124" t="str">
        <f>'Unit Data from Audit Worksheet'!D37</f>
        <v>Interest expense</v>
      </c>
      <c r="D32" s="137"/>
      <c r="E32" s="138">
        <f>'Unit Data from Audit Worksheet'!F37</f>
        <v>0</v>
      </c>
      <c r="F32" s="133">
        <f>IF(L32&lt;0,"Error: Enter as a positive.",)</f>
        <v>0</v>
      </c>
      <c r="G32" s="135"/>
      <c r="H32" s="132"/>
      <c r="I32" s="22"/>
      <c r="J32" s="131">
        <v>98</v>
      </c>
      <c r="K32" s="130" t="s">
        <v>129</v>
      </c>
      <c r="L32" s="165">
        <f t="shared" si="9"/>
        <v>0</v>
      </c>
      <c r="M32" s="232"/>
      <c r="P32" s="116"/>
      <c r="X32" s="381">
        <v>98</v>
      </c>
      <c r="Y32" s="164">
        <v>98</v>
      </c>
      <c r="AA32" s="232">
        <f t="shared" si="4"/>
        <v>0</v>
      </c>
      <c r="AB32" s="164">
        <f t="shared" si="5"/>
        <v>0</v>
      </c>
    </row>
    <row r="33" spans="1:28" ht="51" customHeight="1" x14ac:dyDescent="0.3">
      <c r="A33" s="125">
        <f>'Unit Data from Audit Worksheet'!A38</f>
        <v>363</v>
      </c>
      <c r="B33" s="134" t="str">
        <f>'Unit Data from Audit Worksheet'!C38</f>
        <v>Electric Fund Revenue, Expenses &amp; Changes in Fund Net Position</v>
      </c>
      <c r="C33" s="124" t="str">
        <f>'Unit Data from Audit Worksheet'!D38</f>
        <v>Total all the non-operating revenues  
Exclude Capital Contributions.</v>
      </c>
      <c r="D33" s="137"/>
      <c r="E33" s="138">
        <f>'Unit Data from Audit Worksheet'!F38</f>
        <v>0</v>
      </c>
      <c r="F33" s="133"/>
      <c r="G33" s="135"/>
      <c r="H33" s="132"/>
      <c r="I33" s="22"/>
      <c r="J33" s="131">
        <v>363</v>
      </c>
      <c r="K33" s="130" t="s">
        <v>130</v>
      </c>
      <c r="L33" s="165">
        <f t="shared" si="9"/>
        <v>0</v>
      </c>
      <c r="M33" s="232"/>
      <c r="P33" s="116"/>
      <c r="X33" s="381">
        <v>363</v>
      </c>
      <c r="Y33" s="164">
        <v>363</v>
      </c>
      <c r="AA33" s="232">
        <f t="shared" si="4"/>
        <v>0</v>
      </c>
      <c r="AB33" s="164">
        <f t="shared" si="5"/>
        <v>0</v>
      </c>
    </row>
    <row r="34" spans="1:28" ht="64.8" customHeight="1" x14ac:dyDescent="0.3">
      <c r="A34" s="125">
        <f>'Unit Data from Audit Worksheet'!A39</f>
        <v>364</v>
      </c>
      <c r="B34" s="134" t="str">
        <f>'Unit Data from Audit Worksheet'!C39</f>
        <v>Electric Fund Revenue, Expenses &amp; Changes in Fund Net Position</v>
      </c>
      <c r="C34" s="124" t="str">
        <f>'Unit Data from Audit Worksheet'!D39</f>
        <v>Total all non-operating expenses.  
Include negative special, extraordinary, or capital contribution.</v>
      </c>
      <c r="D34" s="137"/>
      <c r="E34" s="138">
        <f>'Unit Data from Audit Worksheet'!F39</f>
        <v>0</v>
      </c>
      <c r="F34" s="133">
        <f>IF(L34&lt;0,"Error: Enter as a positive.",)</f>
        <v>0</v>
      </c>
      <c r="G34" s="135"/>
      <c r="H34" s="132"/>
      <c r="I34" s="22"/>
      <c r="J34" s="131">
        <v>364</v>
      </c>
      <c r="K34" s="130" t="s">
        <v>131</v>
      </c>
      <c r="L34" s="165">
        <f t="shared" si="9"/>
        <v>0</v>
      </c>
      <c r="M34" s="232"/>
      <c r="P34" s="116"/>
      <c r="X34" s="381">
        <v>364</v>
      </c>
      <c r="Y34" s="164">
        <v>364</v>
      </c>
      <c r="AA34" s="232">
        <f t="shared" si="4"/>
        <v>0</v>
      </c>
      <c r="AB34" s="164">
        <f t="shared" si="5"/>
        <v>0</v>
      </c>
    </row>
    <row r="35" spans="1:28" ht="89.25" customHeight="1" x14ac:dyDescent="0.3">
      <c r="A35" s="125">
        <f>'Unit Data from Audit Worksheet'!A40</f>
        <v>192</v>
      </c>
      <c r="B35" s="134" t="str">
        <f>'Unit Data from Audit Worksheet'!C40</f>
        <v>Electric Fund Revenue, Expenses &amp; Changes in Fund Net Position</v>
      </c>
      <c r="C35" s="124" t="str">
        <f>'Unit Data from Audit Worksheet'!D40</f>
        <v>Capital Contributions.  
Include only positive capital Contributions.  Negative capital contributions should be included with 'Total all non-operating expenses.'</v>
      </c>
      <c r="D35" s="137"/>
      <c r="E35" s="138">
        <f>'Unit Data from Audit Worksheet'!F40</f>
        <v>0</v>
      </c>
      <c r="F35" s="133">
        <f>IF(L35&lt;0,"Error: Enter as a positive.",)</f>
        <v>0</v>
      </c>
      <c r="G35" s="135"/>
      <c r="H35" s="132"/>
      <c r="I35" s="22"/>
      <c r="J35" s="131">
        <v>192</v>
      </c>
      <c r="K35" s="130" t="s">
        <v>132</v>
      </c>
      <c r="L35" s="165">
        <f t="shared" si="9"/>
        <v>0</v>
      </c>
      <c r="M35" s="232"/>
      <c r="P35" s="116"/>
      <c r="X35" s="381">
        <v>192</v>
      </c>
      <c r="Y35" s="164">
        <v>192</v>
      </c>
      <c r="AA35" s="232">
        <f t="shared" si="4"/>
        <v>0</v>
      </c>
      <c r="AB35" s="164">
        <f t="shared" si="5"/>
        <v>0</v>
      </c>
    </row>
    <row r="36" spans="1:28" s="232" customFormat="1" ht="89.25" customHeight="1" x14ac:dyDescent="0.3">
      <c r="A36" s="125">
        <f>'Unit Data from Audit Worksheet'!A41</f>
        <v>1054</v>
      </c>
      <c r="B36" s="134" t="str">
        <f>'Unit Data from Audit Worksheet'!C41</f>
        <v>Electric Fund Revenue, Expenses &amp; Changes in Fund Net Position</v>
      </c>
      <c r="C36" s="124" t="str">
        <f>'Unit Data from Audit Worksheet'!D41</f>
        <v xml:space="preserve"> Mark to Market unrealized losses in the Electric Fund. (enter as a negative number)</v>
      </c>
      <c r="D36" s="137"/>
      <c r="E36" s="138">
        <f>'Unit Data from Audit Worksheet'!F41</f>
        <v>0</v>
      </c>
      <c r="F36" s="133"/>
      <c r="G36" s="135"/>
      <c r="H36" s="132"/>
      <c r="I36" s="22"/>
      <c r="J36" s="131">
        <v>1054</v>
      </c>
      <c r="K36" s="124" t="s">
        <v>617</v>
      </c>
      <c r="L36" s="165">
        <f t="shared" si="9"/>
        <v>0</v>
      </c>
      <c r="P36" s="116"/>
      <c r="Q36" s="157"/>
      <c r="X36" s="381"/>
      <c r="Y36" s="164"/>
      <c r="AA36" s="232">
        <f t="shared" si="4"/>
        <v>0</v>
      </c>
      <c r="AB36" s="164"/>
    </row>
    <row r="37" spans="1:28" ht="46.2" customHeight="1" x14ac:dyDescent="0.3">
      <c r="A37" s="125">
        <f>'Unit Data from Audit Worksheet'!A42</f>
        <v>365</v>
      </c>
      <c r="B37" s="134" t="str">
        <f>'Unit Data from Audit Worksheet'!C42</f>
        <v>Electric Fund Revenue, Expenses &amp; Changes in Fund Net Position</v>
      </c>
      <c r="C37" s="124" t="str">
        <f>'Unit Data from Audit Worksheet'!D42</f>
        <v>Total Transfers In (From all Funds)</v>
      </c>
      <c r="D37" s="137"/>
      <c r="E37" s="138">
        <f>'Unit Data from Audit Worksheet'!F42</f>
        <v>0</v>
      </c>
      <c r="F37" s="133"/>
      <c r="G37" s="135"/>
      <c r="H37" s="132"/>
      <c r="I37" s="22"/>
      <c r="J37" s="131">
        <v>365</v>
      </c>
      <c r="K37" s="130" t="s">
        <v>133</v>
      </c>
      <c r="L37" s="165">
        <f t="shared" si="9"/>
        <v>0</v>
      </c>
      <c r="M37" s="232"/>
      <c r="P37" s="116"/>
      <c r="X37" s="381">
        <v>365</v>
      </c>
      <c r="Y37" s="164">
        <v>365</v>
      </c>
      <c r="AA37" s="232">
        <f t="shared" si="4"/>
        <v>0</v>
      </c>
      <c r="AB37" s="164">
        <f t="shared" si="5"/>
        <v>0</v>
      </c>
    </row>
    <row r="38" spans="1:28" ht="48.6" customHeight="1" x14ac:dyDescent="0.3">
      <c r="A38" s="125">
        <f>'Unit Data from Audit Worksheet'!A43</f>
        <v>366</v>
      </c>
      <c r="B38" s="134" t="str">
        <f>'Unit Data from Audit Worksheet'!C43</f>
        <v>Electric Fund Revenue, Expenses &amp; Changes in Fund Net Position</v>
      </c>
      <c r="C38" s="124" t="str">
        <f>'Unit Data from Audit Worksheet'!D43</f>
        <v>Total Transfers Out (To all funds)</v>
      </c>
      <c r="D38" s="453"/>
      <c r="E38" s="138">
        <f>'Unit Data from Audit Worksheet'!F43</f>
        <v>0</v>
      </c>
      <c r="F38" s="133">
        <f>IF(L38&lt;0,"Error: Enter as a positive.",)</f>
        <v>0</v>
      </c>
      <c r="G38" s="135"/>
      <c r="H38" s="132"/>
      <c r="I38" s="22"/>
      <c r="J38" s="131">
        <v>366</v>
      </c>
      <c r="K38" s="130" t="s">
        <v>181</v>
      </c>
      <c r="L38" s="165">
        <f t="shared" si="9"/>
        <v>0</v>
      </c>
      <c r="M38" s="232"/>
      <c r="P38" s="116"/>
      <c r="X38" s="381">
        <v>366</v>
      </c>
      <c r="Y38" s="164">
        <v>366</v>
      </c>
      <c r="AA38" s="232">
        <f t="shared" si="4"/>
        <v>0</v>
      </c>
      <c r="AB38" s="164">
        <f t="shared" si="5"/>
        <v>0</v>
      </c>
    </row>
    <row r="39" spans="1:28" s="16" customFormat="1" ht="81.599999999999994" customHeight="1" x14ac:dyDescent="0.3">
      <c r="A39" s="125">
        <f>'Unit Data from Audit Worksheet'!A44</f>
        <v>53</v>
      </c>
      <c r="B39" s="134" t="str">
        <f>'Unit Data from Audit Worksheet'!C44</f>
        <v>Electric Fund Revenue, Expenses &amp; Changes in Fund Net Position</v>
      </c>
      <c r="C39" s="124" t="str">
        <f>'Unit Data from Audit Worksheet'!D44</f>
        <v>Change in net position - Increase in net position is recorded as a positive and a (decrease) in net position is recorded as a negative.</v>
      </c>
      <c r="D39" s="137"/>
      <c r="E39" s="138">
        <f>'Unit Data from Audit Worksheet'!F44</f>
        <v>0</v>
      </c>
      <c r="F39" s="133">
        <f>IF(L28-L31+L33-L34+L35+L37-L38-L39=0,,"Error: Total revenues less total exp. does not equal change in net position Acct 93-94+363-364+192+365-366-53=0")</f>
        <v>0</v>
      </c>
      <c r="G39" s="45">
        <f>+L28-L31+L33-L34+L35+L37-L38-L39</f>
        <v>0</v>
      </c>
      <c r="H39" s="132"/>
      <c r="I39" s="22"/>
      <c r="J39" s="131">
        <v>53</v>
      </c>
      <c r="K39" s="130" t="s">
        <v>34</v>
      </c>
      <c r="L39" s="165">
        <f t="shared" si="9"/>
        <v>0</v>
      </c>
      <c r="M39" s="232"/>
      <c r="P39" s="116"/>
      <c r="Q39" s="157"/>
      <c r="R39" s="2"/>
      <c r="S39" s="2"/>
      <c r="T39" s="2"/>
      <c r="U39" s="2"/>
      <c r="V39" s="2"/>
      <c r="W39" s="2"/>
      <c r="X39" s="381">
        <v>53</v>
      </c>
      <c r="Y39" s="164">
        <v>53</v>
      </c>
      <c r="Z39" s="2"/>
      <c r="AA39" s="232">
        <f t="shared" si="4"/>
        <v>0</v>
      </c>
      <c r="AB39" s="164">
        <f t="shared" si="5"/>
        <v>0</v>
      </c>
    </row>
    <row r="40" spans="1:28" ht="124.2" customHeight="1" x14ac:dyDescent="0.3">
      <c r="A40" s="125">
        <f>'Unit Data from Audit Worksheet'!A45</f>
        <v>378</v>
      </c>
      <c r="B40" s="134" t="str">
        <f>'Unit Data from Audit Worksheet'!C45</f>
        <v>Electric Fund Revenue, Expenses &amp; Changes in Fund Net Position</v>
      </c>
      <c r="C40" s="124" t="str">
        <f>'Unit Data from Audit Worksheet'!D45</f>
        <v>Increases or (decreases) to beginning electric net position due to rounding, prior period adjustments and restatements.  Increase amounts to beginning net position should be entered as a positive amount and (decreases) should be entered as a negative amount.</v>
      </c>
      <c r="D40" s="137"/>
      <c r="E40" s="138">
        <f>+'Unit Data from Audit Worksheet'!F45</f>
        <v>0</v>
      </c>
      <c r="F40" s="133" t="e">
        <f>IF(L26-L39-L40=O26,,"Error: Beg. Bal does not agree with our records Acct 362-53-378= pr yr 362")</f>
        <v>#N/A</v>
      </c>
      <c r="G40" s="45" t="e">
        <f>L26-L39-L40-O26</f>
        <v>#N/A</v>
      </c>
      <c r="H40" s="132" t="str">
        <f>'Unit Data from Audit Worksheet'!I45</f>
        <v>Please do not enter prior years ending balance as an adjustment in column F to balance.  Column F is only for year 2021-2022 adjustments.</v>
      </c>
      <c r="I40" s="22"/>
      <c r="J40" s="131">
        <v>378</v>
      </c>
      <c r="K40" s="130" t="s">
        <v>43</v>
      </c>
      <c r="L40" s="165">
        <f t="shared" si="9"/>
        <v>0</v>
      </c>
      <c r="M40" s="232"/>
      <c r="P40" s="116"/>
      <c r="X40" s="381">
        <v>378</v>
      </c>
      <c r="Y40" s="164">
        <v>378</v>
      </c>
      <c r="AA40" s="232">
        <f t="shared" si="4"/>
        <v>0</v>
      </c>
      <c r="AB40" s="164">
        <f t="shared" si="5"/>
        <v>0</v>
      </c>
    </row>
    <row r="41" spans="1:28" ht="51.75" customHeight="1" x14ac:dyDescent="0.3">
      <c r="A41" s="125">
        <f>'Unit Data from Audit Worksheet'!A48</f>
        <v>55</v>
      </c>
      <c r="B41" s="134" t="str">
        <f>'Unit Data from Audit Worksheet'!C48</f>
        <v>Electric Fund Cash Flow Statement</v>
      </c>
      <c r="C41" s="124" t="str">
        <f>'Unit Data from Audit Worksheet'!D48</f>
        <v>Cash flow from operating activities - (enter negative cash flows as negative)</v>
      </c>
      <c r="D41" s="137"/>
      <c r="E41" s="138">
        <f>'Unit Data from Audit Worksheet'!F48</f>
        <v>0</v>
      </c>
      <c r="F41" s="133"/>
      <c r="G41" s="135"/>
      <c r="H41" s="132"/>
      <c r="I41" s="22"/>
      <c r="J41" s="131">
        <v>55</v>
      </c>
      <c r="K41" s="130" t="s">
        <v>137</v>
      </c>
      <c r="L41" s="165">
        <f t="shared" si="9"/>
        <v>0</v>
      </c>
      <c r="M41" s="232"/>
      <c r="P41" s="116"/>
      <c r="X41" s="381">
        <v>55</v>
      </c>
      <c r="Y41" s="164">
        <v>55</v>
      </c>
      <c r="AA41" s="232">
        <f t="shared" ref="AA41:AA52" si="10">A41-J41</f>
        <v>0</v>
      </c>
      <c r="AB41" s="164">
        <f t="shared" ref="AB41:AB52" si="11">E41-L41</f>
        <v>0</v>
      </c>
    </row>
    <row r="42" spans="1:28" ht="58.5" customHeight="1" x14ac:dyDescent="0.3">
      <c r="A42" s="125">
        <f>'Unit Data from Audit Worksheet'!A49</f>
        <v>101</v>
      </c>
      <c r="B42" s="134" t="str">
        <f>'Unit Data from Audit Worksheet'!C49</f>
        <v>Electric Fund Cash Flow Statement</v>
      </c>
      <c r="C42" s="124" t="str">
        <f>'Unit Data from Audit Worksheet'!D49</f>
        <v>Total Capital outlay.  
Include acquisition and construction of capital assets.</v>
      </c>
      <c r="D42" s="137"/>
      <c r="E42" s="138">
        <f>'Unit Data from Audit Worksheet'!F49</f>
        <v>0</v>
      </c>
      <c r="F42" s="133">
        <f>IF(L42&lt;0,"Error: Enter as a positive.",)</f>
        <v>0</v>
      </c>
      <c r="G42" s="135"/>
      <c r="H42" s="132"/>
      <c r="I42" s="22"/>
      <c r="J42" s="131">
        <v>101</v>
      </c>
      <c r="K42" s="130" t="s">
        <v>138</v>
      </c>
      <c r="L42" s="165">
        <f t="shared" si="9"/>
        <v>0</v>
      </c>
      <c r="M42" s="232"/>
      <c r="P42" s="116"/>
      <c r="X42" s="381">
        <v>101</v>
      </c>
      <c r="Y42" s="164">
        <v>101</v>
      </c>
      <c r="AA42" s="232">
        <f t="shared" si="10"/>
        <v>0</v>
      </c>
      <c r="AB42" s="164">
        <f t="shared" si="11"/>
        <v>0</v>
      </c>
    </row>
    <row r="43" spans="1:28" ht="60.75" customHeight="1" x14ac:dyDescent="0.3">
      <c r="A43" s="125">
        <f>'Unit Data from Audit Worksheet'!A50</f>
        <v>100</v>
      </c>
      <c r="B43" s="134" t="str">
        <f>'Unit Data from Audit Worksheet'!C50</f>
        <v>Electric Fund Cash Flow Statement</v>
      </c>
      <c r="C43" s="124" t="str">
        <f>'Unit Data from Audit Worksheet'!D50</f>
        <v>Principal paid on long-term debt.  Amount should be reduced by principal payments for debt refunding.</v>
      </c>
      <c r="D43" s="137"/>
      <c r="E43" s="138">
        <f>'Unit Data from Audit Worksheet'!F50</f>
        <v>0</v>
      </c>
      <c r="F43" s="133">
        <f>IF(L43&lt;0,"Error: Enter as a positive.",)</f>
        <v>0</v>
      </c>
      <c r="G43" s="135"/>
      <c r="H43" s="132"/>
      <c r="I43" s="22"/>
      <c r="J43" s="131">
        <v>100</v>
      </c>
      <c r="K43" s="130" t="s">
        <v>139</v>
      </c>
      <c r="L43" s="165">
        <f t="shared" si="9"/>
        <v>0</v>
      </c>
      <c r="M43" s="232"/>
      <c r="P43" s="116"/>
      <c r="X43" s="381">
        <v>100</v>
      </c>
      <c r="Y43" s="164">
        <v>100</v>
      </c>
      <c r="AA43" s="232">
        <f t="shared" si="10"/>
        <v>0</v>
      </c>
      <c r="AB43" s="164">
        <f t="shared" si="11"/>
        <v>0</v>
      </c>
    </row>
    <row r="44" spans="1:28" ht="50.25" customHeight="1" x14ac:dyDescent="0.3">
      <c r="A44" s="125">
        <f>'Unit Data from Audit Worksheet'!A52</f>
        <v>527</v>
      </c>
      <c r="B44" s="134" t="str">
        <f>'Unit Data from Audit Worksheet'!C52</f>
        <v>Electric Assets</v>
      </c>
      <c r="C44" s="124" t="str">
        <f>'Unit Data from Audit Worksheet'!D52</f>
        <v>Total Assets Gross value not being depreciated for Electric Fund</v>
      </c>
      <c r="D44" s="137"/>
      <c r="E44" s="138">
        <f>'Unit Data from Audit Worksheet'!F52</f>
        <v>0</v>
      </c>
      <c r="F44" s="44"/>
      <c r="G44" s="135"/>
      <c r="H44" s="132"/>
      <c r="I44" s="22"/>
      <c r="J44" s="131">
        <v>527</v>
      </c>
      <c r="K44" s="32" t="s">
        <v>170</v>
      </c>
      <c r="L44" s="165">
        <f t="shared" si="9"/>
        <v>0</v>
      </c>
      <c r="M44" s="232"/>
      <c r="P44" s="116"/>
      <c r="X44" s="381">
        <v>527</v>
      </c>
      <c r="Y44" s="164">
        <v>527</v>
      </c>
      <c r="AA44" s="232">
        <f t="shared" si="10"/>
        <v>0</v>
      </c>
      <c r="AB44" s="164">
        <f t="shared" si="11"/>
        <v>0</v>
      </c>
    </row>
    <row r="45" spans="1:28" ht="54.75" customHeight="1" x14ac:dyDescent="0.3">
      <c r="A45" s="125">
        <f>'Unit Data from Audit Worksheet'!A53</f>
        <v>356</v>
      </c>
      <c r="B45" s="134" t="str">
        <f>'Unit Data from Audit Worksheet'!C53</f>
        <v>Electric Assets</v>
      </c>
      <c r="C45" s="124" t="str">
        <f>'Unit Data from Audit Worksheet'!D53</f>
        <v>Total Assets Gross value of assets being depreciated for Electric Fund</v>
      </c>
      <c r="D45" s="137"/>
      <c r="E45" s="138">
        <f>'Unit Data from Audit Worksheet'!F53</f>
        <v>0</v>
      </c>
      <c r="F45" s="44"/>
      <c r="G45" s="135"/>
      <c r="H45" s="132"/>
      <c r="I45" s="22"/>
      <c r="J45" s="131">
        <v>356</v>
      </c>
      <c r="K45" s="32" t="s">
        <v>190</v>
      </c>
      <c r="L45" s="165">
        <f t="shared" si="9"/>
        <v>0</v>
      </c>
      <c r="M45" s="232"/>
      <c r="P45" s="116"/>
      <c r="X45" s="381">
        <v>356</v>
      </c>
      <c r="Y45" s="164">
        <v>356</v>
      </c>
      <c r="AA45" s="232">
        <f t="shared" si="10"/>
        <v>0</v>
      </c>
      <c r="AB45" s="164">
        <f t="shared" si="11"/>
        <v>0</v>
      </c>
    </row>
    <row r="46" spans="1:28" ht="54.75" customHeight="1" x14ac:dyDescent="0.3">
      <c r="A46" s="125">
        <f>'Unit Data from Audit Worksheet'!A54</f>
        <v>357</v>
      </c>
      <c r="B46" s="134" t="str">
        <f>'Unit Data from Audit Worksheet'!C54</f>
        <v>Electric Accumulated Depreciation</v>
      </c>
      <c r="C46" s="124" t="str">
        <f>'Unit Data from Audit Worksheet'!D54</f>
        <v>Total accumulated depreciation for Electric Fund assets</v>
      </c>
      <c r="D46" s="137"/>
      <c r="E46" s="138">
        <f>'Unit Data from Audit Worksheet'!F54</f>
        <v>0</v>
      </c>
      <c r="F46" s="44"/>
      <c r="G46" s="135"/>
      <c r="H46" s="132"/>
      <c r="I46" s="22"/>
      <c r="J46" s="131">
        <v>357</v>
      </c>
      <c r="K46" s="32" t="s">
        <v>191</v>
      </c>
      <c r="L46" s="165">
        <f t="shared" si="9"/>
        <v>0</v>
      </c>
      <c r="M46" s="232"/>
      <c r="P46" s="116"/>
      <c r="X46" s="381">
        <v>357</v>
      </c>
      <c r="Y46" s="164">
        <v>357</v>
      </c>
      <c r="AA46" s="232">
        <f t="shared" si="10"/>
        <v>0</v>
      </c>
      <c r="AB46" s="164">
        <f t="shared" si="11"/>
        <v>0</v>
      </c>
    </row>
    <row r="47" spans="1:28" ht="76.5" customHeight="1" x14ac:dyDescent="0.3">
      <c r="A47" s="125">
        <f>'Unit Data from Audit Worksheet'!A56</f>
        <v>622</v>
      </c>
      <c r="B47" s="134" t="str">
        <f>'Unit Data from Audit Worksheet'!C56</f>
        <v>FS., Pension note or RSI</v>
      </c>
      <c r="C47" s="134" t="str">
        <f>'Unit Data from Audit Worksheet'!D56</f>
        <v xml:space="preserve">Unit's Share of Net Pension Liability ($s)
- unit of government is a participating employer in the State's TSERS (Teachers' and State Employees' Retirement System) or the LGERS (Local Governmental Employees' Retirement System).  </v>
      </c>
      <c r="D47" s="137"/>
      <c r="E47" s="138">
        <f>'Unit Data from Audit Worksheet'!F56</f>
        <v>0</v>
      </c>
      <c r="F47" s="133"/>
      <c r="G47" s="135"/>
      <c r="H47" s="132"/>
      <c r="I47" s="22"/>
      <c r="J47" s="131">
        <v>622</v>
      </c>
      <c r="K47" s="136" t="s">
        <v>227</v>
      </c>
      <c r="L47" s="165">
        <f t="shared" si="9"/>
        <v>0</v>
      </c>
      <c r="M47" s="232"/>
      <c r="P47" s="116"/>
      <c r="S47" s="16"/>
      <c r="T47" s="16"/>
      <c r="U47" s="16"/>
      <c r="V47" s="16"/>
      <c r="X47" s="381">
        <v>622</v>
      </c>
      <c r="Y47" s="164">
        <v>622</v>
      </c>
      <c r="Z47" s="16"/>
      <c r="AA47" s="232">
        <f t="shared" si="10"/>
        <v>0</v>
      </c>
      <c r="AB47" s="164">
        <f t="shared" si="11"/>
        <v>0</v>
      </c>
    </row>
    <row r="48" spans="1:28" ht="138.75" customHeight="1" x14ac:dyDescent="0.3">
      <c r="A48" s="125">
        <f>'Unit Data from Audit Worksheet'!A57</f>
        <v>577</v>
      </c>
      <c r="B48" s="134" t="str">
        <f>'Unit Data from Audit Worksheet'!C57</f>
        <v>Pension Notes</v>
      </c>
      <c r="C48" s="134" t="str">
        <f>'Unit Data from Audit Worksheet'!D57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48" s="137"/>
      <c r="E48" s="138">
        <f>'Unit Data from Audit Worksheet'!F57</f>
        <v>0</v>
      </c>
      <c r="F48" s="133"/>
      <c r="G48" s="135"/>
      <c r="H48" s="132"/>
      <c r="I48" s="22"/>
      <c r="J48" s="131">
        <v>577</v>
      </c>
      <c r="K48" s="136" t="s">
        <v>210</v>
      </c>
      <c r="L48" s="165">
        <f t="shared" si="9"/>
        <v>0</v>
      </c>
      <c r="M48" s="232"/>
      <c r="P48" s="116"/>
      <c r="S48" s="16"/>
      <c r="T48" s="16"/>
      <c r="U48" s="16"/>
      <c r="V48" s="16"/>
      <c r="X48" s="381">
        <v>577</v>
      </c>
      <c r="Y48" s="164">
        <v>577</v>
      </c>
      <c r="Z48" s="16"/>
      <c r="AA48" s="232">
        <f t="shared" si="10"/>
        <v>0</v>
      </c>
      <c r="AB48" s="164">
        <f t="shared" si="11"/>
        <v>0</v>
      </c>
    </row>
    <row r="49" spans="1:28" s="16" customFormat="1" ht="127.5" customHeight="1" x14ac:dyDescent="0.3">
      <c r="A49" s="175">
        <f>'Unit Data from Audit Worksheet'!A59</f>
        <v>547</v>
      </c>
      <c r="B49" s="134" t="str">
        <f>'Unit Data from Audit Worksheet'!C59</f>
        <v>OPEB Note</v>
      </c>
      <c r="C49" s="134" t="str">
        <f>'Unit Data from Audit Worksheet'!D59</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49" s="137"/>
      <c r="E49" s="138">
        <f>'Unit Data from Audit Worksheet'!F59</f>
        <v>0</v>
      </c>
      <c r="F49" s="133" t="str">
        <f>IF(L52&lt;1,"Please answer this question","")</f>
        <v>Please answer this question</v>
      </c>
      <c r="G49" s="135"/>
      <c r="H49" s="132"/>
      <c r="I49" s="22"/>
      <c r="J49" s="131">
        <v>547</v>
      </c>
      <c r="K49" s="178" t="s">
        <v>183</v>
      </c>
      <c r="L49" s="165">
        <f t="shared" si="9"/>
        <v>0</v>
      </c>
      <c r="M49" s="232"/>
      <c r="P49" s="117"/>
      <c r="Q49" s="157"/>
      <c r="R49" s="2"/>
      <c r="S49" s="2"/>
      <c r="T49" s="2"/>
      <c r="U49" s="2"/>
      <c r="V49" s="2"/>
      <c r="W49" s="2"/>
      <c r="X49" s="381">
        <v>547</v>
      </c>
      <c r="Y49" s="164">
        <v>547</v>
      </c>
      <c r="Z49" s="2"/>
      <c r="AA49" s="232">
        <f t="shared" si="10"/>
        <v>0</v>
      </c>
      <c r="AB49" s="164">
        <f t="shared" si="11"/>
        <v>0</v>
      </c>
    </row>
    <row r="50" spans="1:28" s="16" customFormat="1" ht="85.2" customHeight="1" x14ac:dyDescent="0.3">
      <c r="A50" s="125">
        <f>'Unit Data from Audit Worksheet'!A60</f>
        <v>659</v>
      </c>
      <c r="B50" s="134" t="str">
        <f>'Unit Data from Audit Worksheet'!C60</f>
        <v>OPEB
 Note or RSI</v>
      </c>
      <c r="C50" s="124" t="str">
        <f>'Unit Data from Audit Worksheet'!D60</f>
        <v>Total OPEB benefits - total OPEB liability
If you do not provide benefit, please enter 0</v>
      </c>
      <c r="D50" s="137"/>
      <c r="E50" s="138">
        <f>'Unit Data from Audit Worksheet'!F60</f>
        <v>0</v>
      </c>
      <c r="F50" s="133">
        <f>IF(L50&lt;0,"Error: Enter as a positive.",)</f>
        <v>0</v>
      </c>
      <c r="G50" s="179" t="s">
        <v>686</v>
      </c>
      <c r="H50" s="132"/>
      <c r="I50" s="22"/>
      <c r="J50" s="127">
        <v>659</v>
      </c>
      <c r="K50" s="126" t="s">
        <v>258</v>
      </c>
      <c r="L50" s="170">
        <f t="shared" si="9"/>
        <v>0</v>
      </c>
      <c r="M50" s="232"/>
      <c r="P50" s="117"/>
      <c r="Q50" s="157"/>
      <c r="R50" s="2"/>
      <c r="S50" s="2"/>
      <c r="T50" s="2"/>
      <c r="U50" s="2"/>
      <c r="V50" s="2"/>
      <c r="W50" s="2"/>
      <c r="X50" s="381">
        <v>659</v>
      </c>
      <c r="Y50" s="164">
        <v>659</v>
      </c>
      <c r="Z50" s="2"/>
      <c r="AA50" s="232">
        <f t="shared" si="10"/>
        <v>0</v>
      </c>
      <c r="AB50" s="164">
        <f t="shared" si="11"/>
        <v>0</v>
      </c>
    </row>
    <row r="51" spans="1:28" s="16" customFormat="1" ht="118.2" customHeight="1" x14ac:dyDescent="0.3">
      <c r="A51" s="125">
        <f>'Unit Data from Audit Worksheet'!A61</f>
        <v>660</v>
      </c>
      <c r="B51" s="134" t="str">
        <f>'Unit Data from Audit Worksheet'!C61</f>
        <v>OPEB
 Note or RSI</v>
      </c>
      <c r="C51" s="124" t="str">
        <f>'Unit Data from Audit Worksheet'!D61</f>
        <v>Total OPEB benefits- OPEB plan fiduciary net position
If no fiduciary net position, enter 0</v>
      </c>
      <c r="D51" s="137"/>
      <c r="E51" s="138">
        <f>'Unit Data from Audit Worksheet'!F61</f>
        <v>0</v>
      </c>
      <c r="F51" s="129">
        <f>IF(L51&lt;0,"Note: Number is normally positive.",)</f>
        <v>0</v>
      </c>
      <c r="G51" s="179" t="s">
        <v>686</v>
      </c>
      <c r="H51" s="132"/>
      <c r="I51" s="22"/>
      <c r="J51" s="127">
        <v>660</v>
      </c>
      <c r="K51" s="126" t="s">
        <v>259</v>
      </c>
      <c r="L51" s="170">
        <f t="shared" si="9"/>
        <v>0</v>
      </c>
      <c r="M51" s="232"/>
      <c r="P51" s="117"/>
      <c r="Q51" s="157"/>
      <c r="R51" s="2"/>
      <c r="S51" s="2"/>
      <c r="T51" s="2"/>
      <c r="U51" s="2"/>
      <c r="V51" s="2"/>
      <c r="W51" s="2"/>
      <c r="X51" s="381">
        <v>660</v>
      </c>
      <c r="Y51" s="164">
        <v>660</v>
      </c>
      <c r="Z51" s="2"/>
      <c r="AA51" s="232">
        <f t="shared" si="10"/>
        <v>0</v>
      </c>
      <c r="AB51" s="164">
        <f t="shared" si="11"/>
        <v>0</v>
      </c>
    </row>
    <row r="52" spans="1:28" ht="120" customHeight="1" x14ac:dyDescent="0.3">
      <c r="A52" s="125">
        <f>'Unit Data from Audit Worksheet'!A62</f>
        <v>661</v>
      </c>
      <c r="B52" s="134" t="str">
        <f>'Unit Data from Audit Worksheet'!C62</f>
        <v>OPEB
RSI</v>
      </c>
      <c r="C52" s="124" t="str">
        <f>'Unit Data from Audit Worksheet'!D62</f>
        <v>Total OPEB benefits - What is the plan’s fiduciary net position as a percentage of the total OPEB liability?  Please enter as percentage value; for example, 83.5% should be entered as 83.5.  If assets have not been set aside in a trust, please enter 0.0</v>
      </c>
      <c r="D52" s="47"/>
      <c r="E52" s="517">
        <f>'Unit Data from Audit Worksheet'!F62</f>
        <v>0</v>
      </c>
      <c r="F52" s="133" t="str">
        <f>IF(H52=L52,"","Column L does not equal Column H")</f>
        <v/>
      </c>
      <c r="G52" s="179" t="s">
        <v>686</v>
      </c>
      <c r="H52" s="85">
        <f>ROUND(IFERROR((L51/L50)*100,0),1)</f>
        <v>0</v>
      </c>
      <c r="I52" s="22"/>
      <c r="J52" s="127">
        <v>661</v>
      </c>
      <c r="K52" s="136" t="s">
        <v>261</v>
      </c>
      <c r="L52" s="180">
        <f>IF(D52="",E52,D52)</f>
        <v>0</v>
      </c>
      <c r="M52" s="232"/>
      <c r="P52" s="117"/>
      <c r="X52" s="381">
        <v>661</v>
      </c>
      <c r="Y52" s="2">
        <v>661</v>
      </c>
      <c r="AA52" s="232">
        <f t="shared" si="10"/>
        <v>0</v>
      </c>
      <c r="AB52" s="164">
        <f t="shared" si="11"/>
        <v>0</v>
      </c>
    </row>
    <row r="53" spans="1:28" ht="84.6" customHeight="1" x14ac:dyDescent="0.3">
      <c r="A53" s="125">
        <f>'Unit Data from Audit Worksheet'!A65</f>
        <v>620</v>
      </c>
      <c r="B53" s="134"/>
      <c r="C53" s="124" t="str">
        <f>'Unit Data from Audit Worksheet'!D65</f>
        <v>Do you expect to issue debt requiring LGC approval within 12 months from the date that the audit is submitted - select "1" for yes and "2" for no from the drop down list.</v>
      </c>
      <c r="D53" s="137"/>
      <c r="E53" s="72">
        <f>'Unit Data from Audit Worksheet'!F65</f>
        <v>0</v>
      </c>
      <c r="F53" s="133"/>
      <c r="G53" s="135"/>
      <c r="H53" s="132"/>
      <c r="I53" s="22"/>
      <c r="J53" s="52">
        <v>620</v>
      </c>
      <c r="K53" s="32" t="s">
        <v>310</v>
      </c>
      <c r="L53" s="165">
        <f t="shared" ref="L53:L60" si="12">IF(D53="",E53,D53)</f>
        <v>0</v>
      </c>
      <c r="M53" s="232"/>
      <c r="N53" s="62"/>
      <c r="P53" s="118"/>
      <c r="X53" s="381">
        <v>620</v>
      </c>
      <c r="Y53" s="2">
        <v>620</v>
      </c>
      <c r="AA53" s="232">
        <f t="shared" ref="AA53:AA91" si="13">A53-J53</f>
        <v>0</v>
      </c>
      <c r="AB53" s="164">
        <f t="shared" ref="AB53:AB76" si="14">E53-L53</f>
        <v>0</v>
      </c>
    </row>
    <row r="54" spans="1:28" ht="67.8" customHeight="1" x14ac:dyDescent="0.3">
      <c r="A54" s="125">
        <f>'TD Info Completed by Auditor'!A9</f>
        <v>906</v>
      </c>
      <c r="B54" s="61" t="s">
        <v>309</v>
      </c>
      <c r="C54" s="125" t="str">
        <f>'TD Info Completed by Auditor'!B9</f>
        <v>Is the Independent Auditor's Report Opinion Unmodified?</v>
      </c>
      <c r="D54" s="137"/>
      <c r="E54" s="127">
        <f>IF(+'TD Info Completed by Auditor'!C9="Yes",1,IF(+'TD Info Completed by Auditor'!C9="No",2,IF(+'TD Info Completed by Auditor'!C9="N/A",3,0)))</f>
        <v>0</v>
      </c>
      <c r="F54" s="133"/>
      <c r="G54" s="135"/>
      <c r="H54" s="132"/>
      <c r="I54" s="22"/>
      <c r="J54" s="105">
        <v>906</v>
      </c>
      <c r="K54" s="32" t="s">
        <v>301</v>
      </c>
      <c r="L54" s="167">
        <f t="shared" si="12"/>
        <v>0</v>
      </c>
      <c r="M54" s="232"/>
      <c r="N54" s="149" t="s">
        <v>332</v>
      </c>
      <c r="P54" s="115"/>
      <c r="X54" s="164" t="e">
        <v>#N/A</v>
      </c>
      <c r="AA54" s="232">
        <f t="shared" si="13"/>
        <v>0</v>
      </c>
      <c r="AB54" s="164">
        <f t="shared" si="14"/>
        <v>0</v>
      </c>
    </row>
    <row r="55" spans="1:28" ht="66.599999999999994" customHeight="1" x14ac:dyDescent="0.3">
      <c r="A55" s="125">
        <f>'TD Info Completed by Auditor'!A10</f>
        <v>907</v>
      </c>
      <c r="B55" s="61" t="s">
        <v>309</v>
      </c>
      <c r="C55" s="125" t="str">
        <f>'TD Info Completed by Auditor'!B10</f>
        <v xml:space="preserve">Is there a finding for lack of segregation of duties at this unit? </v>
      </c>
      <c r="D55" s="137"/>
      <c r="E55" s="127">
        <f>IF(+'TD Info Completed by Auditor'!C10="Yes",1,IF(+'TD Info Completed by Auditor'!C10="No",2,IF(+'TD Info Completed by Auditor'!C10="N/A",3,0)))</f>
        <v>0</v>
      </c>
      <c r="F55" s="133"/>
      <c r="G55" s="135"/>
      <c r="H55" s="132"/>
      <c r="I55" s="22"/>
      <c r="J55" s="105">
        <v>907</v>
      </c>
      <c r="K55" s="32" t="s">
        <v>302</v>
      </c>
      <c r="L55" s="167">
        <f t="shared" si="12"/>
        <v>0</v>
      </c>
      <c r="M55" s="232"/>
      <c r="N55" s="149" t="s">
        <v>332</v>
      </c>
      <c r="P55" s="116"/>
      <c r="X55" s="164" t="e">
        <v>#N/A</v>
      </c>
      <c r="Y55" s="232"/>
      <c r="AA55" s="232">
        <f t="shared" si="13"/>
        <v>0</v>
      </c>
      <c r="AB55" s="164">
        <f t="shared" si="14"/>
        <v>0</v>
      </c>
    </row>
    <row r="56" spans="1:28" s="232" customFormat="1" ht="76.2" customHeight="1" x14ac:dyDescent="0.3">
      <c r="A56" s="171">
        <f>'TD Info Completed by Auditor'!A11</f>
        <v>1059</v>
      </c>
      <c r="B56" s="123"/>
      <c r="C56" s="171" t="str">
        <f>'TD Info Completed by Auditor'!B11</f>
        <v xml:space="preserve"> Did the unit have a board-appointed finance officer the entire fiscal year? (Yes or No)</v>
      </c>
      <c r="D56" s="137"/>
      <c r="E56" s="127">
        <f>IF(+'TD Info Completed by Auditor'!C11="Yes",1,IF(+'TD Info Completed by Auditor'!C11="No",2,IF(+'TD Info Completed by Auditor'!C11="N/A",3,0)))</f>
        <v>0</v>
      </c>
      <c r="F56" s="133"/>
      <c r="G56" s="135"/>
      <c r="H56" s="132"/>
      <c r="I56" s="22"/>
      <c r="J56" s="60">
        <v>1059</v>
      </c>
      <c r="K56" s="114" t="s">
        <v>691</v>
      </c>
      <c r="L56" s="167">
        <f t="shared" si="12"/>
        <v>0</v>
      </c>
      <c r="N56" s="382"/>
      <c r="P56" s="117"/>
      <c r="Q56" s="157"/>
      <c r="X56" s="164"/>
      <c r="AA56" s="232">
        <f t="shared" si="13"/>
        <v>0</v>
      </c>
      <c r="AB56" s="164"/>
    </row>
    <row r="57" spans="1:28" s="232" customFormat="1" ht="72" customHeight="1" x14ac:dyDescent="0.3">
      <c r="A57" s="125">
        <f>'TD Info Completed by Auditor'!A12</f>
        <v>951</v>
      </c>
      <c r="B57" s="61" t="s">
        <v>309</v>
      </c>
      <c r="C57" s="125" t="str">
        <f>'TD Info Completed by Auditor'!B12</f>
        <v>Is there a finding for lack of technical skills, knowledge and experience (SKE) at this unit?</v>
      </c>
      <c r="D57" s="137"/>
      <c r="E57" s="127">
        <f>IF(+'TD Info Completed by Auditor'!C12="Yes",1,IF(+'TD Info Completed by Auditor'!C12="No",2,IF(+'TD Info Completed by Auditor'!C12="N/A",3,0)))</f>
        <v>0</v>
      </c>
      <c r="F57" s="133"/>
      <c r="G57" s="135"/>
      <c r="H57" s="132"/>
      <c r="I57" s="22"/>
      <c r="J57" s="105">
        <v>951</v>
      </c>
      <c r="K57" s="32" t="s">
        <v>303</v>
      </c>
      <c r="L57" s="167">
        <f>IF(D57="",E57,D57)</f>
        <v>0</v>
      </c>
      <c r="N57" s="382"/>
      <c r="P57" s="117"/>
      <c r="Q57" s="157"/>
      <c r="X57" s="164"/>
      <c r="AB57" s="164"/>
    </row>
    <row r="58" spans="1:28" ht="69.599999999999994" customHeight="1" x14ac:dyDescent="0.3">
      <c r="A58" s="125">
        <f>'TD Info Completed by Auditor'!A13</f>
        <v>953</v>
      </c>
      <c r="B58" s="61" t="s">
        <v>309</v>
      </c>
      <c r="C58" s="125" t="str">
        <f>'TD Info Completed by Auditor'!B13</f>
        <v xml:space="preserve">Is there is a going concern finding noted in the audit report? </v>
      </c>
      <c r="D58" s="137"/>
      <c r="E58" s="127">
        <f>IF(+'TD Info Completed by Auditor'!C13="Yes",1,IF(+'TD Info Completed by Auditor'!C13="No",2,IF(+'TD Info Completed by Auditor'!C13="N/A",3,0)))</f>
        <v>0</v>
      </c>
      <c r="F58" s="133"/>
      <c r="G58" s="135"/>
      <c r="H58" s="132"/>
      <c r="I58" s="22"/>
      <c r="J58" s="105">
        <v>953</v>
      </c>
      <c r="K58" s="32" t="s">
        <v>375</v>
      </c>
      <c r="L58" s="167">
        <f t="shared" si="12"/>
        <v>0</v>
      </c>
      <c r="M58" s="232"/>
      <c r="N58" s="149" t="s">
        <v>332</v>
      </c>
      <c r="P58" s="117"/>
      <c r="X58" s="164" t="e">
        <v>#N/A</v>
      </c>
      <c r="Y58" s="232"/>
      <c r="AA58" s="232">
        <f t="shared" si="13"/>
        <v>0</v>
      </c>
      <c r="AB58" s="164">
        <f t="shared" si="14"/>
        <v>0</v>
      </c>
    </row>
    <row r="59" spans="1:28" ht="67.2" customHeight="1" x14ac:dyDescent="0.3">
      <c r="A59" s="125">
        <f>'TD Info Completed by Auditor'!A14</f>
        <v>955</v>
      </c>
      <c r="B59" s="61" t="s">
        <v>309</v>
      </c>
      <c r="C59" s="125" t="str">
        <f>'TD Info Completed by Auditor'!B14</f>
        <v xml:space="preserve">Number of significant deficiency findings (financial statement findings only)
Exclude findings reported in questions 906, 907, 951, 953 </v>
      </c>
      <c r="D59" s="137"/>
      <c r="E59" s="127">
        <f>'TD Info Completed by Auditor'!C14</f>
        <v>0</v>
      </c>
      <c r="F59" s="133"/>
      <c r="G59" s="135"/>
      <c r="H59" s="132"/>
      <c r="I59" s="22"/>
      <c r="J59" s="105">
        <v>955</v>
      </c>
      <c r="K59" s="32" t="s">
        <v>688</v>
      </c>
      <c r="L59" s="167">
        <f t="shared" si="12"/>
        <v>0</v>
      </c>
      <c r="M59" s="232"/>
      <c r="N59" s="149" t="s">
        <v>332</v>
      </c>
      <c r="P59" s="117"/>
      <c r="X59" s="164" t="e">
        <v>#N/A</v>
      </c>
      <c r="Y59" s="232"/>
      <c r="AA59" s="232">
        <f t="shared" si="13"/>
        <v>0</v>
      </c>
      <c r="AB59" s="164">
        <f t="shared" si="14"/>
        <v>0</v>
      </c>
    </row>
    <row r="60" spans="1:28" ht="76.8" customHeight="1" x14ac:dyDescent="0.3">
      <c r="A60" s="125">
        <f>'TD Info Completed by Auditor'!A15</f>
        <v>957</v>
      </c>
      <c r="B60" s="61" t="s">
        <v>309</v>
      </c>
      <c r="C60" s="125" t="str">
        <f>'TD Info Completed by Auditor'!B15</f>
        <v xml:space="preserve">Number of material weaknesses findings (financial statements findings only)
Exclude findings reported in questions 906, 907, 951, 953 </v>
      </c>
      <c r="D60" s="137"/>
      <c r="E60" s="127">
        <f>'TD Info Completed by Auditor'!C15</f>
        <v>0</v>
      </c>
      <c r="F60" s="133"/>
      <c r="G60" s="135"/>
      <c r="H60" s="132"/>
      <c r="I60" s="22"/>
      <c r="J60" s="105">
        <v>957</v>
      </c>
      <c r="K60" s="32" t="s">
        <v>689</v>
      </c>
      <c r="L60" s="167">
        <f t="shared" si="12"/>
        <v>0</v>
      </c>
      <c r="M60" s="232"/>
      <c r="N60" s="149" t="s">
        <v>332</v>
      </c>
      <c r="P60" s="117"/>
      <c r="X60" s="164" t="e">
        <v>#N/A</v>
      </c>
      <c r="Y60" s="232"/>
      <c r="AA60" s="232">
        <f t="shared" si="13"/>
        <v>0</v>
      </c>
      <c r="AB60" s="164">
        <f t="shared" si="14"/>
        <v>0</v>
      </c>
    </row>
    <row r="61" spans="1:28" ht="192" customHeight="1" x14ac:dyDescent="0.3">
      <c r="A61" s="125">
        <f>'TD Info Completed by Auditor'!A16</f>
        <v>973</v>
      </c>
      <c r="B61" s="61" t="s">
        <v>309</v>
      </c>
      <c r="C61" s="125" t="str">
        <f>'TD Info Completed by Auditor'!B16</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61" s="137"/>
      <c r="E61" s="127">
        <f>'TD Info Completed by Auditor'!C16</f>
        <v>0</v>
      </c>
      <c r="F61" s="133"/>
      <c r="G61" s="135"/>
      <c r="H61" s="132"/>
      <c r="I61" s="22"/>
      <c r="J61" s="105">
        <v>973</v>
      </c>
      <c r="K61" s="32" t="s">
        <v>690</v>
      </c>
      <c r="L61" s="167">
        <f>IF(D61="",E61,D61)</f>
        <v>0</v>
      </c>
      <c r="M61" s="232"/>
      <c r="N61" s="149" t="s">
        <v>332</v>
      </c>
      <c r="P61" s="121"/>
      <c r="X61" s="164" t="e">
        <v>#N/A</v>
      </c>
      <c r="Y61" s="232"/>
      <c r="AA61" s="232">
        <f>A61-J61</f>
        <v>0</v>
      </c>
      <c r="AB61" s="164">
        <f>E61-L61</f>
        <v>0</v>
      </c>
    </row>
    <row r="62" spans="1:28" s="232" customFormat="1" ht="165.6" customHeight="1" x14ac:dyDescent="0.3">
      <c r="A62" s="125">
        <f>'TD Info Completed by Auditor'!A17</f>
        <v>974</v>
      </c>
      <c r="B62" s="61" t="s">
        <v>309</v>
      </c>
      <c r="C62" s="125" t="str">
        <f>'TD Info Completed by Auditor'!B17</f>
        <v>Did the Unit have any of the following occur:
1.  Bond covenants were not met
2.  Debt service payments made late?  Deferred payments authorized by LGC or other state
     agencies should not be counted as late for purposes of this question.</v>
      </c>
      <c r="D62" s="137"/>
      <c r="E62" s="127">
        <f>IF(+'TD Info Completed by Auditor'!C17="Yes",1,IF(+'TD Info Completed by Auditor'!C17="No",2,IF(+'TD Info Completed by Auditor'!C17="N/A",3,0)))</f>
        <v>0</v>
      </c>
      <c r="F62" s="133"/>
      <c r="G62" s="135"/>
      <c r="H62" s="132"/>
      <c r="I62" s="22"/>
      <c r="J62" s="105">
        <v>974</v>
      </c>
      <c r="K62" s="32" t="s">
        <v>376</v>
      </c>
      <c r="L62" s="167">
        <f t="shared" ref="L62:L63" si="15">IF(D62="",E62,D62)</f>
        <v>0</v>
      </c>
      <c r="N62" s="149" t="s">
        <v>332</v>
      </c>
      <c r="P62" s="121"/>
      <c r="Q62" s="157"/>
      <c r="X62" s="164"/>
      <c r="AB62" s="164"/>
    </row>
    <row r="63" spans="1:28" s="232" customFormat="1" ht="177.75" customHeight="1" x14ac:dyDescent="0.3">
      <c r="A63" s="125">
        <f>'TD Info Completed by Auditor'!A21</f>
        <v>979</v>
      </c>
      <c r="B63" s="61"/>
      <c r="C63" s="125" t="str">
        <f>'TD Info Completed by Auditor'!B21</f>
        <v>The Auditor will submit the Audit Report to the LGC within five months plus one day after the fiscal year end.  (for units with a June 30th fiscal year-end this would be December 1)   Select Yes or No</v>
      </c>
      <c r="D63" s="137"/>
      <c r="E63" s="127">
        <f>IF(+'TD Info Completed by Auditor'!C21="Yes",1,IF(+'TD Info Completed by Auditor'!C21="No",2,IF(+'TD Info Completed by Auditor'!C21="N/A",3,0)))</f>
        <v>0</v>
      </c>
      <c r="F63" s="133"/>
      <c r="G63" s="135"/>
      <c r="H63" s="132"/>
      <c r="I63" s="22"/>
      <c r="J63" s="478">
        <v>979</v>
      </c>
      <c r="K63" s="479" t="s">
        <v>670</v>
      </c>
      <c r="L63" s="167">
        <f t="shared" si="15"/>
        <v>0</v>
      </c>
      <c r="N63" s="149"/>
      <c r="P63" s="121"/>
      <c r="Q63" s="157"/>
      <c r="X63" s="164"/>
      <c r="AB63" s="164"/>
    </row>
    <row r="64" spans="1:28" ht="87.75" customHeight="1" x14ac:dyDescent="0.3">
      <c r="A64" s="125">
        <f>'TD Info Completed by Auditor'!A23</f>
        <v>975</v>
      </c>
      <c r="B64" s="61" t="s">
        <v>309</v>
      </c>
      <c r="C64" s="124" t="str">
        <f>'TD Info Completed by Auditor'!B23</f>
        <v>The Performance Indicator Tab in this worksheet has at least one performance indicator of concern (indicated by a red shaded cell)</v>
      </c>
      <c r="D64" s="137"/>
      <c r="E64" s="127">
        <f>IF(+'TD Info Completed by Auditor'!C23="Yes",1,IF(+'TD Info Completed by Auditor'!C23="No",2,IF(+'TD Info Completed by Auditor'!C23="N/A",3,0)))</f>
        <v>0</v>
      </c>
      <c r="F64" s="133"/>
      <c r="G64" s="135"/>
      <c r="H64" s="132"/>
      <c r="I64" s="22"/>
      <c r="J64" s="105">
        <v>975</v>
      </c>
      <c r="K64" s="32" t="s">
        <v>311</v>
      </c>
      <c r="L64" s="167">
        <f>IF(D64="",E64,D64)</f>
        <v>0</v>
      </c>
      <c r="M64" s="232"/>
      <c r="N64" s="149" t="s">
        <v>332</v>
      </c>
      <c r="P64" s="121"/>
      <c r="Q64" s="177"/>
      <c r="X64" s="164" t="e">
        <v>#N/A</v>
      </c>
      <c r="Y64" s="232"/>
      <c r="AA64" s="232">
        <f t="shared" si="13"/>
        <v>0</v>
      </c>
      <c r="AB64" s="164">
        <f t="shared" si="14"/>
        <v>0</v>
      </c>
    </row>
    <row r="65" spans="1:28" ht="87.75" customHeight="1" x14ac:dyDescent="0.3">
      <c r="A65" s="181">
        <v>47</v>
      </c>
      <c r="B65" s="141"/>
      <c r="C65" s="142" t="s">
        <v>324</v>
      </c>
      <c r="D65" s="182" t="s">
        <v>319</v>
      </c>
      <c r="E65" s="183" t="s">
        <v>321</v>
      </c>
      <c r="F65" s="142" t="s">
        <v>553</v>
      </c>
      <c r="G65" s="135"/>
      <c r="H65" s="132"/>
      <c r="I65" s="22"/>
      <c r="J65" s="143">
        <v>47</v>
      </c>
      <c r="K65" s="184" t="s">
        <v>323</v>
      </c>
      <c r="L65" s="185">
        <f>L13-L14-L11</f>
        <v>0</v>
      </c>
      <c r="M65" s="232"/>
      <c r="N65" s="150" t="s">
        <v>327</v>
      </c>
      <c r="P65" s="121"/>
      <c r="Q65" s="177"/>
      <c r="X65" s="164" t="e">
        <v>#N/A</v>
      </c>
      <c r="Y65" s="232"/>
      <c r="AA65" s="232">
        <f t="shared" si="13"/>
        <v>0</v>
      </c>
      <c r="AB65" s="164" t="e">
        <f t="shared" si="14"/>
        <v>#VALUE!</v>
      </c>
    </row>
    <row r="66" spans="1:28" ht="152.25" customHeight="1" x14ac:dyDescent="0.3">
      <c r="A66" s="181">
        <v>48</v>
      </c>
      <c r="B66" s="141"/>
      <c r="C66" s="142" t="s">
        <v>325</v>
      </c>
      <c r="D66" s="182" t="s">
        <v>320</v>
      </c>
      <c r="E66" s="183" t="s">
        <v>322</v>
      </c>
      <c r="F66" s="142" t="s">
        <v>553</v>
      </c>
      <c r="G66" s="135"/>
      <c r="H66" s="132"/>
      <c r="I66" s="22"/>
      <c r="J66" s="143">
        <v>48</v>
      </c>
      <c r="K66" s="184" t="s">
        <v>55</v>
      </c>
      <c r="L66" s="185">
        <f>L18-L19-L20-L21-L22-L23-L17</f>
        <v>0</v>
      </c>
      <c r="M66" s="232"/>
      <c r="N66" s="150" t="s">
        <v>328</v>
      </c>
      <c r="P66" s="121"/>
      <c r="Q66" s="177"/>
      <c r="X66" s="164" t="e">
        <v>#N/A</v>
      </c>
      <c r="Y66" s="232"/>
      <c r="AA66" s="232">
        <f t="shared" si="13"/>
        <v>0</v>
      </c>
      <c r="AB66" s="164" t="e">
        <f t="shared" si="14"/>
        <v>#VALUE!</v>
      </c>
    </row>
    <row r="67" spans="1:28" ht="113.4" customHeight="1" x14ac:dyDescent="0.3">
      <c r="A67" s="186"/>
      <c r="B67" s="49"/>
      <c r="C67" s="187"/>
      <c r="D67" s="63"/>
      <c r="E67" s="71"/>
      <c r="F67" s="34"/>
      <c r="G67" s="65"/>
      <c r="H67" s="66"/>
      <c r="I67" s="22"/>
      <c r="J67" s="144">
        <v>998</v>
      </c>
      <c r="K67" s="145" t="s">
        <v>173</v>
      </c>
      <c r="L67" s="188" t="e">
        <f>VLOOKUP('Unit Data from Audit Worksheet'!D2,'Unit Names(H)'!$A$2:$C$94,3,FALSE)</f>
        <v>#N/A</v>
      </c>
      <c r="M67" s="232"/>
      <c r="N67" s="150" t="s">
        <v>326</v>
      </c>
      <c r="P67" s="121"/>
      <c r="Q67" s="177"/>
      <c r="X67" s="164" t="e">
        <v>#N/A</v>
      </c>
      <c r="Y67" s="232"/>
      <c r="AA67" s="232">
        <f t="shared" si="13"/>
        <v>-998</v>
      </c>
      <c r="AB67" s="164" t="e">
        <f t="shared" si="14"/>
        <v>#N/A</v>
      </c>
    </row>
    <row r="68" spans="1:28" ht="119.4" customHeight="1" x14ac:dyDescent="0.3">
      <c r="A68" s="186"/>
      <c r="B68" s="49"/>
      <c r="C68" s="187"/>
      <c r="D68" s="189"/>
      <c r="E68" s="190"/>
      <c r="F68" s="191"/>
      <c r="G68" s="192"/>
      <c r="H68" s="193"/>
      <c r="I68" s="22"/>
      <c r="J68" s="146">
        <v>995</v>
      </c>
      <c r="K68" s="147" t="s">
        <v>171</v>
      </c>
      <c r="L68" s="194" t="e">
        <f>INDEX('PY1 Data(H)'!$A$1:$CZ$307,MATCH('PY1 Data(H)'!$A285,'PY1 Data(H)'!$A$1:$A$307,0),MATCH('Unit Data from Audit Worksheet'!$D$2,'PY1 Data(H)'!$A$1:$CZ$1,0))</f>
        <v>#N/A</v>
      </c>
      <c r="M68" s="232"/>
      <c r="N68" s="150" t="s">
        <v>329</v>
      </c>
      <c r="P68" s="121"/>
      <c r="Q68" s="177"/>
      <c r="X68" s="164" t="e">
        <v>#N/A</v>
      </c>
      <c r="Y68" s="232"/>
      <c r="AA68" s="232">
        <f t="shared" si="13"/>
        <v>-995</v>
      </c>
      <c r="AB68" s="401" t="e">
        <f t="shared" si="14"/>
        <v>#N/A</v>
      </c>
    </row>
    <row r="69" spans="1:28" ht="56.4" customHeight="1" x14ac:dyDescent="0.3">
      <c r="A69" s="186"/>
      <c r="B69" s="49"/>
      <c r="C69" s="187"/>
      <c r="D69" s="189"/>
      <c r="E69" s="190"/>
      <c r="F69" s="191"/>
      <c r="G69" s="192"/>
      <c r="H69" s="195"/>
      <c r="I69" s="22"/>
      <c r="J69" s="83">
        <v>554</v>
      </c>
      <c r="K69" s="196" t="s">
        <v>199</v>
      </c>
      <c r="L69" s="174"/>
      <c r="M69" s="232"/>
      <c r="N69" s="197"/>
      <c r="P69" s="121"/>
      <c r="Q69" s="177"/>
      <c r="X69" s="164" t="e">
        <v>#N/A</v>
      </c>
      <c r="Y69" s="232"/>
      <c r="AA69" s="232">
        <f t="shared" si="13"/>
        <v>-554</v>
      </c>
      <c r="AB69" s="164">
        <f t="shared" si="14"/>
        <v>0</v>
      </c>
    </row>
    <row r="70" spans="1:28" ht="59.4" customHeight="1" x14ac:dyDescent="0.3">
      <c r="A70" s="186"/>
      <c r="B70" s="49"/>
      <c r="C70" s="187"/>
      <c r="D70" s="189"/>
      <c r="E70" s="190"/>
      <c r="F70" s="191"/>
      <c r="G70" s="192"/>
      <c r="H70" s="195"/>
      <c r="I70" s="22"/>
      <c r="J70" s="83">
        <v>555</v>
      </c>
      <c r="K70" s="196" t="s">
        <v>200</v>
      </c>
      <c r="L70" s="174"/>
      <c r="M70" s="232"/>
      <c r="N70" s="197"/>
      <c r="P70" s="121"/>
      <c r="Q70" s="177"/>
      <c r="X70" s="164" t="e">
        <v>#N/A</v>
      </c>
      <c r="Y70" s="232"/>
      <c r="AA70" s="232">
        <f t="shared" si="13"/>
        <v>-555</v>
      </c>
      <c r="AB70" s="164">
        <f t="shared" si="14"/>
        <v>0</v>
      </c>
    </row>
    <row r="71" spans="1:28" ht="51.6" customHeight="1" x14ac:dyDescent="0.3">
      <c r="A71" s="186"/>
      <c r="B71" s="49"/>
      <c r="C71" s="187"/>
      <c r="D71" s="189"/>
      <c r="E71" s="190"/>
      <c r="F71" s="191"/>
      <c r="G71" s="192"/>
      <c r="H71" s="195"/>
      <c r="I71" s="22"/>
      <c r="J71" s="83">
        <v>556</v>
      </c>
      <c r="K71" s="196" t="s">
        <v>201</v>
      </c>
      <c r="L71" s="174"/>
      <c r="M71" s="232"/>
      <c r="N71" s="197"/>
      <c r="P71" s="121"/>
      <c r="Q71" s="177"/>
      <c r="X71" s="164" t="e">
        <v>#N/A</v>
      </c>
      <c r="Y71" s="232"/>
      <c r="AA71" s="232">
        <f t="shared" si="13"/>
        <v>-556</v>
      </c>
      <c r="AB71" s="164">
        <f t="shared" si="14"/>
        <v>0</v>
      </c>
    </row>
    <row r="72" spans="1:28" ht="57" customHeight="1" x14ac:dyDescent="0.3">
      <c r="A72" s="186"/>
      <c r="B72" s="49"/>
      <c r="C72" s="187"/>
      <c r="D72" s="189"/>
      <c r="E72" s="190"/>
      <c r="F72" s="191"/>
      <c r="G72" s="192"/>
      <c r="H72" s="195"/>
      <c r="I72" s="22"/>
      <c r="J72" s="83">
        <v>557</v>
      </c>
      <c r="K72" s="196" t="s">
        <v>202</v>
      </c>
      <c r="L72" s="174"/>
      <c r="M72" s="232"/>
      <c r="N72" s="197"/>
      <c r="P72" s="122"/>
      <c r="X72" s="164" t="e">
        <v>#N/A</v>
      </c>
      <c r="Y72" s="232"/>
      <c r="AA72" s="232">
        <f t="shared" si="13"/>
        <v>-557</v>
      </c>
      <c r="AB72" s="164">
        <f t="shared" si="14"/>
        <v>0</v>
      </c>
    </row>
    <row r="73" spans="1:28" ht="55.8" customHeight="1" x14ac:dyDescent="0.3">
      <c r="A73" s="186"/>
      <c r="B73" s="49"/>
      <c r="C73" s="187"/>
      <c r="D73" s="189"/>
      <c r="E73" s="190"/>
      <c r="F73" s="191"/>
      <c r="G73" s="192"/>
      <c r="H73" s="195"/>
      <c r="I73" s="22"/>
      <c r="J73" s="83">
        <v>606</v>
      </c>
      <c r="K73" s="196" t="s">
        <v>279</v>
      </c>
      <c r="L73" s="174"/>
      <c r="M73" s="232"/>
      <c r="N73" s="197"/>
      <c r="P73" s="122"/>
      <c r="X73" s="164" t="e">
        <v>#N/A</v>
      </c>
      <c r="Y73" s="232"/>
      <c r="AA73" s="232">
        <f t="shared" si="13"/>
        <v>-606</v>
      </c>
      <c r="AB73" s="164">
        <f t="shared" si="14"/>
        <v>0</v>
      </c>
    </row>
    <row r="74" spans="1:28" ht="47.4" customHeight="1" x14ac:dyDescent="0.3">
      <c r="A74" s="186"/>
      <c r="B74" s="49"/>
      <c r="C74" s="187"/>
      <c r="D74" s="189"/>
      <c r="E74" s="190"/>
      <c r="F74" s="191"/>
      <c r="G74" s="192"/>
      <c r="H74" s="195"/>
      <c r="I74" s="22"/>
      <c r="J74" s="121">
        <v>662</v>
      </c>
      <c r="K74" s="198" t="s">
        <v>280</v>
      </c>
      <c r="L74" s="199"/>
      <c r="M74" s="232"/>
      <c r="N74" s="197"/>
      <c r="P74" s="122"/>
      <c r="X74" s="164" t="e">
        <v>#N/A</v>
      </c>
      <c r="Y74" s="232"/>
      <c r="AA74" s="232">
        <f t="shared" si="13"/>
        <v>-662</v>
      </c>
      <c r="AB74" s="164">
        <f t="shared" si="14"/>
        <v>0</v>
      </c>
    </row>
    <row r="75" spans="1:28" ht="45.6" customHeight="1" x14ac:dyDescent="0.3">
      <c r="A75" s="186"/>
      <c r="B75" s="49"/>
      <c r="C75" s="187"/>
      <c r="D75" s="189"/>
      <c r="E75" s="190"/>
      <c r="F75" s="191"/>
      <c r="G75" s="192"/>
      <c r="H75" s="195"/>
      <c r="I75" s="22"/>
      <c r="J75" s="121">
        <v>663</v>
      </c>
      <c r="K75" s="200" t="s">
        <v>281</v>
      </c>
      <c r="L75" s="199"/>
      <c r="M75" s="232"/>
      <c r="N75" s="197"/>
      <c r="P75" s="122"/>
      <c r="X75" s="164" t="e">
        <v>#N/A</v>
      </c>
      <c r="Y75" s="232"/>
      <c r="AA75" s="232">
        <f t="shared" si="13"/>
        <v>-663</v>
      </c>
      <c r="AB75" s="164">
        <f t="shared" si="14"/>
        <v>0</v>
      </c>
    </row>
    <row r="76" spans="1:28" s="16" customFormat="1" ht="22.5" customHeight="1" x14ac:dyDescent="0.3">
      <c r="A76" s="186"/>
      <c r="B76" s="49"/>
      <c r="C76" s="187"/>
      <c r="D76" s="63"/>
      <c r="E76" s="64"/>
      <c r="F76" s="34"/>
      <c r="G76" s="65"/>
      <c r="H76" s="66"/>
      <c r="I76" s="22"/>
      <c r="J76" s="67"/>
      <c r="K76" s="201"/>
      <c r="L76" s="202"/>
      <c r="M76" s="232"/>
      <c r="N76" s="149"/>
      <c r="P76" s="122"/>
      <c r="Q76" s="157"/>
      <c r="R76" s="2"/>
      <c r="S76" s="2"/>
      <c r="T76" s="2"/>
      <c r="U76" s="2"/>
      <c r="V76" s="2"/>
      <c r="W76" s="2"/>
      <c r="X76" s="164" t="e">
        <v>#N/A</v>
      </c>
      <c r="Y76" s="232"/>
      <c r="Z76" s="2"/>
      <c r="AA76" s="232">
        <f t="shared" si="13"/>
        <v>0</v>
      </c>
      <c r="AB76" s="164">
        <f t="shared" si="14"/>
        <v>0</v>
      </c>
    </row>
    <row r="77" spans="1:28" ht="93" customHeight="1" x14ac:dyDescent="0.3">
      <c r="A77" s="125">
        <f>'Unit Data from Audit Worksheet'!A67</f>
        <v>947</v>
      </c>
      <c r="B77" s="61"/>
      <c r="C77" s="124" t="str">
        <f>'Unit Data from Audit Worksheet'!D67</f>
        <v>First name of finance officer or interim finance officer (please enter “vacant” for first name if the position is currently vacant)</v>
      </c>
      <c r="D77" s="139"/>
      <c r="E77" s="95">
        <f>'Unit Data from Audit Worksheet'!F67</f>
        <v>0</v>
      </c>
      <c r="F77" s="133" t="str">
        <f>'Unit Data from Audit Worksheet'!G67</f>
        <v>Please do not leave blank</v>
      </c>
      <c r="G77" s="135"/>
      <c r="H77" s="132"/>
      <c r="I77" s="22"/>
      <c r="J77" s="86">
        <v>947</v>
      </c>
      <c r="K77" s="203" t="s">
        <v>249</v>
      </c>
      <c r="L77" s="204">
        <f t="shared" ref="L77:L90" si="16">IF(D77="",E77,D77)</f>
        <v>0</v>
      </c>
      <c r="M77" s="232"/>
      <c r="N77" s="197"/>
      <c r="P77" s="122"/>
      <c r="Q77" s="42"/>
      <c r="X77" s="164">
        <v>947</v>
      </c>
      <c r="Y77" s="2">
        <v>947</v>
      </c>
      <c r="AA77" s="232">
        <f t="shared" si="13"/>
        <v>0</v>
      </c>
      <c r="AB77" s="164" t="b">
        <f>EXACT(E77,L77)</f>
        <v>1</v>
      </c>
    </row>
    <row r="78" spans="1:28" ht="91.8" customHeight="1" x14ac:dyDescent="0.3">
      <c r="A78" s="125">
        <f>'Unit Data from Audit Worksheet'!A68</f>
        <v>948</v>
      </c>
      <c r="B78" s="61"/>
      <c r="C78" s="124" t="str">
        <f>'Unit Data from Audit Worksheet'!D68</f>
        <v>Last name of finance officer or interim finance officer (please enter “vacant” for last name if the position is currently vacant)</v>
      </c>
      <c r="D78" s="139"/>
      <c r="E78" s="205">
        <f>'Unit Data from Audit Worksheet'!F68</f>
        <v>0</v>
      </c>
      <c r="F78" s="133" t="str">
        <f>'Unit Data from Audit Worksheet'!G68</f>
        <v>Please do not leave blank</v>
      </c>
      <c r="G78" s="135"/>
      <c r="H78" s="132"/>
      <c r="I78" s="22"/>
      <c r="J78" s="86">
        <v>948</v>
      </c>
      <c r="K78" s="203" t="s">
        <v>250</v>
      </c>
      <c r="L78" s="204">
        <f t="shared" si="16"/>
        <v>0</v>
      </c>
      <c r="M78" s="232"/>
      <c r="N78" s="197"/>
      <c r="P78" s="122"/>
      <c r="X78" s="164">
        <v>948</v>
      </c>
      <c r="Y78" s="2">
        <v>948</v>
      </c>
      <c r="AA78" s="232">
        <f t="shared" si="13"/>
        <v>0</v>
      </c>
      <c r="AB78" s="164" t="b">
        <f t="shared" ref="AB78:AB91" si="17">EXACT(E78,L78)</f>
        <v>1</v>
      </c>
    </row>
    <row r="79" spans="1:28" ht="61.2" customHeight="1" x14ac:dyDescent="0.3">
      <c r="A79" s="125">
        <f>'Unit Data from Audit Worksheet'!A69</f>
        <v>949</v>
      </c>
      <c r="B79" s="61"/>
      <c r="C79" s="124" t="str">
        <f>'Unit Data from Audit Worksheet'!D69</f>
        <v>Is the finance officer serving in a permanent role or an interim role? (select permanent/interim/vacant)</v>
      </c>
      <c r="D79" s="139"/>
      <c r="E79" s="95">
        <f>'Unit Data from Audit Worksheet'!F69</f>
        <v>0</v>
      </c>
      <c r="F79" s="133" t="str">
        <f>'Unit Data from Audit Worksheet'!G69</f>
        <v>Please do not leave blank</v>
      </c>
      <c r="G79" s="135"/>
      <c r="H79" s="132"/>
      <c r="I79" s="22"/>
      <c r="J79" s="86">
        <v>949</v>
      </c>
      <c r="K79" s="203" t="s">
        <v>271</v>
      </c>
      <c r="L79" s="204">
        <f t="shared" si="16"/>
        <v>0</v>
      </c>
      <c r="M79" s="232"/>
      <c r="N79" s="197"/>
      <c r="P79" s="122"/>
      <c r="X79" s="164">
        <v>949</v>
      </c>
      <c r="Y79" s="2">
        <v>949</v>
      </c>
      <c r="AA79" s="232">
        <f t="shared" si="13"/>
        <v>0</v>
      </c>
      <c r="AB79" s="164" t="b">
        <f t="shared" si="17"/>
        <v>1</v>
      </c>
    </row>
    <row r="80" spans="1:28" ht="93.75" customHeight="1" x14ac:dyDescent="0.3">
      <c r="A80" s="125">
        <f>'Unit Data from Audit Worksheet'!A70</f>
        <v>950</v>
      </c>
      <c r="B80" s="61"/>
      <c r="C80" s="124" t="str">
        <f>'Unit Data from Audit Worksheet'!D70</f>
        <v>Has the finance officer been formally appointed by the local government, public authority, or designated official?  (Y/N)</v>
      </c>
      <c r="D80" s="139"/>
      <c r="E80" s="95">
        <f>'Unit Data from Audit Worksheet'!F70</f>
        <v>0</v>
      </c>
      <c r="F80" s="133" t="str">
        <f>'Unit Data from Audit Worksheet'!G70</f>
        <v>Please do not leave blank</v>
      </c>
      <c r="G80" s="135"/>
      <c r="H80" s="132"/>
      <c r="I80" s="22"/>
      <c r="J80" s="86">
        <v>950</v>
      </c>
      <c r="K80" s="203" t="s">
        <v>272</v>
      </c>
      <c r="L80" s="204">
        <f t="shared" si="16"/>
        <v>0</v>
      </c>
      <c r="M80" s="232"/>
      <c r="N80" s="197"/>
      <c r="P80" s="122"/>
      <c r="X80" s="164">
        <v>950</v>
      </c>
      <c r="Y80" s="2">
        <v>950</v>
      </c>
      <c r="AA80" s="232">
        <f t="shared" si="13"/>
        <v>0</v>
      </c>
      <c r="AB80" s="164" t="b">
        <f t="shared" si="17"/>
        <v>1</v>
      </c>
    </row>
    <row r="81" spans="1:28" ht="109.8" customHeight="1" x14ac:dyDescent="0.3">
      <c r="A81" s="125">
        <f>'Unit Data from Audit Worksheet'!A71</f>
        <v>952</v>
      </c>
      <c r="B81" s="61"/>
      <c r="C81" s="124" t="str">
        <f>'Unit Data from Audit Worksheet'!D71</f>
        <v>Date on which the local government, public authority, or designated official appointed the finance officer?     Date Format  MM/DD/YYYY</v>
      </c>
      <c r="D81" s="139"/>
      <c r="E81" s="459" t="str">
        <f>IF('Unit Data from Audit Worksheet'!F71&gt;0,'Unit Data from Audit Worksheet'!F71," ")</f>
        <v xml:space="preserve"> </v>
      </c>
      <c r="F81" s="133" t="str">
        <f>'Unit Data from Audit Worksheet'!G71</f>
        <v>Leave blank if data not available</v>
      </c>
      <c r="G81" s="135"/>
      <c r="H81" s="132"/>
      <c r="I81" s="22"/>
      <c r="J81" s="86">
        <v>952</v>
      </c>
      <c r="K81" s="203" t="s">
        <v>273</v>
      </c>
      <c r="L81" s="206" t="str">
        <f t="shared" si="16"/>
        <v xml:space="preserve"> </v>
      </c>
      <c r="M81" s="232"/>
      <c r="N81" s="197"/>
      <c r="P81" s="122"/>
      <c r="X81" s="164">
        <v>952</v>
      </c>
      <c r="Y81" s="2">
        <v>952</v>
      </c>
      <c r="AA81" s="232">
        <f t="shared" si="13"/>
        <v>0</v>
      </c>
      <c r="AB81" s="164" t="b">
        <f t="shared" si="17"/>
        <v>1</v>
      </c>
    </row>
    <row r="82" spans="1:28" ht="113.4" customHeight="1" x14ac:dyDescent="0.3">
      <c r="A82" s="125">
        <f>'Unit Data from Audit Worksheet'!A72</f>
        <v>954</v>
      </c>
      <c r="B82" s="61"/>
      <c r="C82" s="124" t="str">
        <f>'Unit Data from Audit Worksheet'!D72</f>
        <v>Has the finance officer or interim finance officer read, understand, and is in compliance with the requirements of N.C.G.S. 159, as applicable based on unit type and circumstances? (Y/N)</v>
      </c>
      <c r="D82" s="139"/>
      <c r="E82" s="95">
        <f>'Unit Data from Audit Worksheet'!F72</f>
        <v>0</v>
      </c>
      <c r="F82" s="133" t="str">
        <f>'Unit Data from Audit Worksheet'!G72</f>
        <v>Please do not leave blank</v>
      </c>
      <c r="G82" s="135"/>
      <c r="H82" s="132"/>
      <c r="I82" s="22"/>
      <c r="J82" s="86">
        <v>954</v>
      </c>
      <c r="K82" s="203" t="s">
        <v>274</v>
      </c>
      <c r="L82" s="204">
        <f t="shared" si="16"/>
        <v>0</v>
      </c>
      <c r="M82" s="232"/>
      <c r="N82" s="197"/>
      <c r="P82" s="122"/>
      <c r="X82" s="164">
        <v>954</v>
      </c>
      <c r="Y82" s="2">
        <v>954</v>
      </c>
      <c r="AA82" s="232">
        <f t="shared" si="13"/>
        <v>0</v>
      </c>
      <c r="AB82" s="164" t="b">
        <f t="shared" si="17"/>
        <v>1</v>
      </c>
    </row>
    <row r="83" spans="1:28" ht="133.19999999999999" customHeight="1" x14ac:dyDescent="0.3">
      <c r="A83" s="125">
        <f>'Unit Data from Audit Worksheet'!A73</f>
        <v>956</v>
      </c>
      <c r="B83" s="61"/>
      <c r="C83" s="124" t="str">
        <f>'Unit Data from Audit Worksheet'!D73</f>
        <v>Does the finance officer or interim finance officer maintain and update (or ensures the maintenance and update of)  financial records monthly, including reconciliation of bank accounts to the general ledger? (Y/N)</v>
      </c>
      <c r="D83" s="139"/>
      <c r="E83" s="95">
        <f>'Unit Data from Audit Worksheet'!F73</f>
        <v>0</v>
      </c>
      <c r="F83" s="133" t="str">
        <f>'Unit Data from Audit Worksheet'!G73</f>
        <v>Please do not leave blank</v>
      </c>
      <c r="G83" s="135"/>
      <c r="H83" s="132"/>
      <c r="I83" s="22"/>
      <c r="J83" s="86">
        <v>956</v>
      </c>
      <c r="K83" s="203" t="s">
        <v>275</v>
      </c>
      <c r="L83" s="204">
        <f t="shared" si="16"/>
        <v>0</v>
      </c>
      <c r="M83" s="232"/>
      <c r="N83" s="197"/>
      <c r="P83" s="122"/>
      <c r="X83" s="164">
        <v>956</v>
      </c>
      <c r="Y83" s="2">
        <v>956</v>
      </c>
      <c r="AA83" s="232">
        <f t="shared" si="13"/>
        <v>0</v>
      </c>
      <c r="AB83" s="164" t="b">
        <f t="shared" si="17"/>
        <v>1</v>
      </c>
    </row>
    <row r="84" spans="1:28" ht="210.6" customHeight="1" x14ac:dyDescent="0.3">
      <c r="A84" s="125">
        <f>'Unit Data from Audit Worksheet'!A74</f>
        <v>958</v>
      </c>
      <c r="B84" s="61"/>
      <c r="C84" s="124" t="str">
        <f>'Unit Data from Audit Worksheet'!D74</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84" s="139"/>
      <c r="E84" s="95">
        <f>'Unit Data from Audit Worksheet'!F74</f>
        <v>0</v>
      </c>
      <c r="F84" s="133" t="str">
        <f>'Unit Data from Audit Worksheet'!G74</f>
        <v>Please do not leave blank</v>
      </c>
      <c r="G84" s="135"/>
      <c r="H84" s="132"/>
      <c r="I84" s="22"/>
      <c r="J84" s="86">
        <v>958</v>
      </c>
      <c r="K84" s="203" t="s">
        <v>276</v>
      </c>
      <c r="L84" s="207">
        <f t="shared" si="16"/>
        <v>0</v>
      </c>
      <c r="M84" s="232"/>
      <c r="N84" s="197"/>
      <c r="P84" s="122"/>
      <c r="X84" s="164">
        <v>958</v>
      </c>
      <c r="Y84" s="2">
        <v>958</v>
      </c>
      <c r="AA84" s="232">
        <f t="shared" si="13"/>
        <v>0</v>
      </c>
      <c r="AB84" s="164" t="b">
        <f t="shared" si="17"/>
        <v>1</v>
      </c>
    </row>
    <row r="85" spans="1:28" ht="30.75" customHeight="1" x14ac:dyDescent="0.3">
      <c r="A85" s="208">
        <f>'Unit Data from Audit Worksheet'!A82</f>
        <v>960</v>
      </c>
      <c r="B85" s="91"/>
      <c r="C85" s="92" t="str">
        <f>'Unit Data from Audit Worksheet'!B82</f>
        <v>Name of Finance Officer</v>
      </c>
      <c r="D85" s="139"/>
      <c r="E85" s="209">
        <f>'Unit Data from Audit Worksheet'!D82</f>
        <v>0</v>
      </c>
      <c r="F85" s="210" t="str">
        <f>'Unit Data from Audit Worksheet'!F82</f>
        <v>Required</v>
      </c>
      <c r="G85" s="135"/>
      <c r="H85" s="132"/>
      <c r="I85" s="22"/>
      <c r="J85" s="94">
        <v>960</v>
      </c>
      <c r="K85" s="211" t="s">
        <v>267</v>
      </c>
      <c r="L85" s="212">
        <f t="shared" si="16"/>
        <v>0</v>
      </c>
      <c r="M85" s="232"/>
      <c r="N85" s="173"/>
      <c r="P85" s="122"/>
      <c r="X85" s="164">
        <v>960</v>
      </c>
      <c r="Y85" s="2">
        <v>960</v>
      </c>
      <c r="AA85" s="232">
        <f t="shared" si="13"/>
        <v>0</v>
      </c>
      <c r="AB85" s="164" t="b">
        <f t="shared" si="17"/>
        <v>1</v>
      </c>
    </row>
    <row r="86" spans="1:28" ht="30.75" customHeight="1" x14ac:dyDescent="0.3">
      <c r="A86" s="208">
        <f>'Unit Data from Audit Worksheet'!A83</f>
        <v>962</v>
      </c>
      <c r="B86" s="91"/>
      <c r="C86" s="92" t="str">
        <f>'Unit Data from Audit Worksheet'!B83</f>
        <v>Title of Official</v>
      </c>
      <c r="D86" s="139"/>
      <c r="E86" s="209">
        <f>'Unit Data from Audit Worksheet'!D83</f>
        <v>0</v>
      </c>
      <c r="F86" s="210" t="str">
        <f>'Unit Data from Audit Worksheet'!F83</f>
        <v>Required</v>
      </c>
      <c r="G86" s="135"/>
      <c r="H86" s="132"/>
      <c r="I86" s="22"/>
      <c r="J86" s="94">
        <v>962</v>
      </c>
      <c r="K86" s="211" t="s">
        <v>245</v>
      </c>
      <c r="L86" s="212">
        <f t="shared" si="16"/>
        <v>0</v>
      </c>
      <c r="M86" s="232"/>
      <c r="N86" s="173"/>
      <c r="P86" s="122"/>
      <c r="X86" s="164">
        <v>962</v>
      </c>
      <c r="Y86" s="2">
        <v>962</v>
      </c>
      <c r="AA86" s="232">
        <f t="shared" si="13"/>
        <v>0</v>
      </c>
      <c r="AB86" s="164" t="b">
        <f t="shared" si="17"/>
        <v>1</v>
      </c>
    </row>
    <row r="87" spans="1:28" ht="30.75" customHeight="1" x14ac:dyDescent="0.3">
      <c r="A87" s="208">
        <f>'Unit Data from Audit Worksheet'!A84</f>
        <v>964</v>
      </c>
      <c r="B87" s="91"/>
      <c r="C87" s="93" t="str">
        <f>'Unit Data from Audit Worksheet'!B84</f>
        <v>Date                        (Enter as "MM/DD/YYYY")</v>
      </c>
      <c r="D87" s="139"/>
      <c r="E87" s="213">
        <f>'Unit Data from Audit Worksheet'!D84</f>
        <v>0</v>
      </c>
      <c r="F87" s="210" t="str">
        <f>'Unit Data from Audit Worksheet'!F84</f>
        <v>Required</v>
      </c>
      <c r="G87" s="403"/>
      <c r="H87" s="132"/>
      <c r="I87" s="22"/>
      <c r="J87" s="94">
        <v>964</v>
      </c>
      <c r="K87" s="211" t="s">
        <v>289</v>
      </c>
      <c r="L87" s="214">
        <f t="shared" si="16"/>
        <v>0</v>
      </c>
      <c r="M87" s="232"/>
      <c r="N87" s="173"/>
      <c r="P87" s="122"/>
      <c r="X87" s="164">
        <v>964</v>
      </c>
      <c r="Y87" s="2">
        <v>964</v>
      </c>
      <c r="AA87" s="232">
        <f t="shared" si="13"/>
        <v>0</v>
      </c>
      <c r="AB87" s="164" t="b">
        <f t="shared" si="17"/>
        <v>1</v>
      </c>
    </row>
    <row r="88" spans="1:28" ht="30.75" customHeight="1" x14ac:dyDescent="0.3">
      <c r="A88" s="208">
        <f>'Unit Data from Audit Worksheet'!A85</f>
        <v>966</v>
      </c>
      <c r="B88" s="91"/>
      <c r="C88" s="92" t="s">
        <v>554</v>
      </c>
      <c r="D88" s="139"/>
      <c r="E88" s="402" t="str">
        <f>_xlfn.TEXTJOIN(",",,TEXT('Unit Data from Audit Worksheet'!D85,"###-###-####")," "&amp;'Unit Data from Audit Worksheet'!D86)</f>
        <v xml:space="preserve">--, </v>
      </c>
      <c r="F88" s="210" t="str">
        <f>'Unit Data from Audit Worksheet'!F85</f>
        <v>Required</v>
      </c>
      <c r="G88" s="135"/>
      <c r="H88" s="132"/>
      <c r="I88" s="22"/>
      <c r="J88" s="94">
        <v>966</v>
      </c>
      <c r="K88" s="211" t="s">
        <v>247</v>
      </c>
      <c r="L88" s="212" t="str">
        <f t="shared" si="16"/>
        <v xml:space="preserve">--, </v>
      </c>
      <c r="M88" s="232"/>
      <c r="N88" s="173"/>
      <c r="P88" s="122"/>
      <c r="X88" s="164">
        <v>966</v>
      </c>
      <c r="Y88" s="2">
        <v>966</v>
      </c>
      <c r="AA88" s="232">
        <f t="shared" si="13"/>
        <v>0</v>
      </c>
      <c r="AB88" s="164" t="b">
        <f t="shared" si="17"/>
        <v>1</v>
      </c>
    </row>
    <row r="89" spans="1:28" ht="30.75" customHeight="1" x14ac:dyDescent="0.3">
      <c r="A89" s="208">
        <f>'Unit Data from Audit Worksheet'!A87</f>
        <v>968</v>
      </c>
      <c r="B89" s="91"/>
      <c r="C89" s="92" t="str">
        <f>'Unit Data from Audit Worksheet'!B87</f>
        <v>E-mail address</v>
      </c>
      <c r="D89" s="139"/>
      <c r="E89" s="209">
        <f>'Unit Data from Audit Worksheet'!D87</f>
        <v>0</v>
      </c>
      <c r="F89" s="210" t="str">
        <f>'Unit Data from Audit Worksheet'!F87</f>
        <v>Required</v>
      </c>
      <c r="G89" s="135"/>
      <c r="H89" s="132"/>
      <c r="I89" s="22"/>
      <c r="J89" s="94">
        <v>968</v>
      </c>
      <c r="K89" s="211" t="s">
        <v>248</v>
      </c>
      <c r="L89" s="212">
        <f t="shared" si="16"/>
        <v>0</v>
      </c>
      <c r="M89" s="232"/>
      <c r="N89" s="173"/>
      <c r="P89" s="122"/>
      <c r="X89" s="164">
        <v>968</v>
      </c>
      <c r="Y89" s="2">
        <v>968</v>
      </c>
      <c r="AA89" s="232">
        <f t="shared" si="13"/>
        <v>0</v>
      </c>
      <c r="AB89" s="164" t="b">
        <f t="shared" si="17"/>
        <v>1</v>
      </c>
    </row>
    <row r="90" spans="1:28" s="16" customFormat="1" ht="96" customHeight="1" x14ac:dyDescent="0.3">
      <c r="A90" s="480">
        <f>'TD Info Completed by Auditor'!A22</f>
        <v>980</v>
      </c>
      <c r="B90" s="61"/>
      <c r="C90" s="481" t="str">
        <f>'TD Info Completed by Auditor'!B22</f>
        <v>Date the auditor presented or plans to present Financial Performance Indicators of Concern (FPIC) to the Governing Board.  If there are no FPICs to present to the governing board,  enter "7/1/2022" to indicate that an FPIC response is not required.</v>
      </c>
      <c r="D90" s="482"/>
      <c r="E90" s="485" t="str">
        <f>IF('TD Info Completed by Auditor'!C22&gt;0,'TD Info Completed by Auditor'!C22," ")</f>
        <v xml:space="preserve"> </v>
      </c>
      <c r="F90" s="486" t="s">
        <v>672</v>
      </c>
      <c r="G90" s="135"/>
      <c r="H90" s="132"/>
      <c r="I90" s="219"/>
      <c r="J90" s="483">
        <v>980</v>
      </c>
      <c r="K90" s="484" t="s">
        <v>671</v>
      </c>
      <c r="L90" s="214" t="str">
        <f t="shared" si="16"/>
        <v xml:space="preserve"> </v>
      </c>
      <c r="N90" s="197"/>
      <c r="P90" s="122"/>
      <c r="Q90" s="157"/>
      <c r="X90" s="166"/>
      <c r="AA90" s="16">
        <f t="shared" si="13"/>
        <v>0</v>
      </c>
      <c r="AB90" s="166"/>
    </row>
    <row r="91" spans="1:28" ht="83.4" customHeight="1" x14ac:dyDescent="0.3">
      <c r="A91" s="186"/>
      <c r="B91" s="49"/>
      <c r="C91" s="187"/>
      <c r="D91" s="189"/>
      <c r="E91" s="190"/>
      <c r="F91" s="191"/>
      <c r="G91" s="192"/>
      <c r="H91" s="193"/>
      <c r="I91" s="22"/>
      <c r="J91" s="86">
        <v>999</v>
      </c>
      <c r="K91" s="203" t="s">
        <v>174</v>
      </c>
      <c r="L91" s="492" t="e">
        <f>'Unit Data from Audit Worksheet'!D3</f>
        <v>#N/A</v>
      </c>
      <c r="M91" s="232"/>
      <c r="N91" s="215" t="s">
        <v>331</v>
      </c>
      <c r="O91" s="215" t="s">
        <v>330</v>
      </c>
      <c r="P91" s="122"/>
      <c r="X91" s="164" t="e">
        <v>#N/A</v>
      </c>
      <c r="AA91" s="232">
        <f t="shared" si="13"/>
        <v>-999</v>
      </c>
      <c r="AB91" s="164" t="e">
        <f t="shared" si="17"/>
        <v>#N/A</v>
      </c>
    </row>
    <row r="92" spans="1:28" x14ac:dyDescent="0.3">
      <c r="A92" s="108"/>
      <c r="B92" s="108"/>
      <c r="C92" s="108"/>
      <c r="D92" s="108"/>
      <c r="E92" s="108"/>
      <c r="F92" s="108"/>
      <c r="G92" s="108"/>
      <c r="H92" s="108"/>
      <c r="I92" s="108"/>
      <c r="J92" s="2"/>
      <c r="K92" s="2"/>
      <c r="L92" s="2"/>
      <c r="N92" s="3"/>
      <c r="P92" s="122"/>
      <c r="AA92" s="232"/>
    </row>
    <row r="93" spans="1:28" s="232" customFormat="1" x14ac:dyDescent="0.3">
      <c r="A93" s="108"/>
      <c r="B93" s="108"/>
      <c r="C93" s="108"/>
      <c r="D93" s="108"/>
      <c r="E93" s="108"/>
      <c r="F93" s="108"/>
      <c r="G93" s="108"/>
      <c r="H93" s="108"/>
      <c r="I93" s="108"/>
      <c r="N93" s="3"/>
      <c r="P93" s="122"/>
      <c r="Q93" s="157"/>
    </row>
    <row r="94" spans="1:28" x14ac:dyDescent="0.3">
      <c r="A94"/>
      <c r="B94"/>
      <c r="C94"/>
      <c r="D94"/>
      <c r="E94"/>
      <c r="F94"/>
      <c r="G94" s="218"/>
      <c r="H94" s="217"/>
      <c r="I94" s="219"/>
      <c r="K94" s="494" t="s">
        <v>687</v>
      </c>
      <c r="L94" s="495" t="e">
        <f>SUM(L4:L75)</f>
        <v>#N/A</v>
      </c>
      <c r="N94" s="3"/>
      <c r="P94" s="122"/>
      <c r="AA94" s="232"/>
    </row>
    <row r="95" spans="1:28" ht="20.399999999999999" customHeight="1" x14ac:dyDescent="0.3">
      <c r="A95"/>
      <c r="B95"/>
      <c r="C95"/>
      <c r="D95"/>
      <c r="E95"/>
      <c r="F95"/>
      <c r="G95" s="218"/>
      <c r="H95" s="217"/>
      <c r="I95" s="219"/>
      <c r="K95" s="493" t="s">
        <v>624</v>
      </c>
      <c r="L95" s="495"/>
      <c r="N95" s="3"/>
      <c r="P95" s="122"/>
      <c r="AA95" s="232"/>
    </row>
    <row r="96" spans="1:28" ht="21.6" customHeight="1" x14ac:dyDescent="0.7">
      <c r="B96" s="2"/>
      <c r="C96" s="2"/>
      <c r="D96" s="41"/>
      <c r="E96" s="51"/>
      <c r="F96" s="41"/>
      <c r="G96" s="218"/>
      <c r="H96" s="217"/>
      <c r="I96" s="219"/>
      <c r="J96" s="74"/>
      <c r="K96" s="73"/>
      <c r="L96" s="495" t="e">
        <f>L94-L95</f>
        <v>#N/A</v>
      </c>
      <c r="N96" s="3"/>
      <c r="P96" s="122"/>
      <c r="Y96" s="232">
        <v>590</v>
      </c>
      <c r="AA96" s="232"/>
    </row>
    <row r="97" spans="1:27" ht="25.2" customHeight="1" x14ac:dyDescent="0.3">
      <c r="A97" s="108"/>
      <c r="B97" s="108"/>
      <c r="C97" s="108"/>
      <c r="D97" s="108"/>
      <c r="E97" s="108"/>
      <c r="F97" s="217"/>
      <c r="G97" s="218"/>
      <c r="H97" s="217"/>
      <c r="I97" s="219"/>
      <c r="K97" s="8"/>
      <c r="L97" s="220"/>
      <c r="P97" s="122"/>
      <c r="X97" s="164">
        <f>SUM(X5:X53)</f>
        <v>19510</v>
      </c>
      <c r="Y97" s="2">
        <v>96734</v>
      </c>
      <c r="AA97" s="232"/>
    </row>
    <row r="98" spans="1:27" x14ac:dyDescent="0.3">
      <c r="A98" s="108"/>
      <c r="B98" s="108"/>
      <c r="C98" s="108"/>
      <c r="D98" s="108"/>
      <c r="E98" s="108"/>
      <c r="F98" s="217"/>
      <c r="G98" s="218"/>
      <c r="H98" s="217"/>
      <c r="I98" s="219"/>
      <c r="K98" s="8"/>
      <c r="L98" s="220"/>
      <c r="P98" s="122"/>
      <c r="X98" s="164">
        <f>SUM(X77:X89)</f>
        <v>12434</v>
      </c>
      <c r="AA98" s="232"/>
    </row>
    <row r="99" spans="1:27" ht="18.75" customHeight="1" x14ac:dyDescent="0.3">
      <c r="A99" s="108"/>
      <c r="B99" s="108"/>
      <c r="C99" s="108"/>
      <c r="D99" s="108"/>
      <c r="E99" s="108"/>
      <c r="F99" s="217"/>
      <c r="G99" s="218"/>
      <c r="H99" s="217"/>
      <c r="I99" s="219"/>
      <c r="K99" s="8"/>
      <c r="L99" s="220"/>
      <c r="P99" s="122"/>
      <c r="Y99" s="2" t="s">
        <v>403</v>
      </c>
      <c r="AA99" s="232"/>
    </row>
    <row r="100" spans="1:27" ht="30.75" customHeight="1" x14ac:dyDescent="0.3">
      <c r="A100" s="108"/>
      <c r="B100" s="108"/>
      <c r="C100" s="108"/>
      <c r="D100" s="108"/>
      <c r="E100" s="108"/>
      <c r="F100" s="217"/>
      <c r="G100" s="218"/>
      <c r="H100" s="217"/>
      <c r="I100" s="219"/>
      <c r="K100" s="8"/>
      <c r="L100" s="220"/>
      <c r="P100" s="122"/>
      <c r="X100" s="164">
        <f>SUM(X97:X99)</f>
        <v>31944</v>
      </c>
      <c r="Y100" s="2">
        <f>Y97</f>
        <v>96734</v>
      </c>
      <c r="Z100" s="164">
        <f>X100-Y100</f>
        <v>-64790</v>
      </c>
      <c r="AA100" s="232"/>
    </row>
    <row r="101" spans="1:27" ht="30.75" customHeight="1" x14ac:dyDescent="0.3">
      <c r="A101" s="108"/>
      <c r="B101" s="108"/>
      <c r="C101" s="108"/>
      <c r="D101" s="108"/>
      <c r="E101" s="108"/>
      <c r="F101" s="217"/>
      <c r="G101" s="218"/>
      <c r="H101" s="217"/>
      <c r="I101" s="219"/>
      <c r="K101" s="8"/>
      <c r="L101" s="220"/>
      <c r="P101" s="122"/>
      <c r="AA101" s="232"/>
    </row>
    <row r="102" spans="1:27" ht="30.75" customHeight="1" x14ac:dyDescent="0.3">
      <c r="A102" s="108"/>
      <c r="B102" s="108"/>
      <c r="C102" s="108"/>
      <c r="D102" s="108"/>
      <c r="E102" s="108"/>
      <c r="F102" s="217"/>
      <c r="G102" s="218"/>
      <c r="H102" s="217"/>
      <c r="I102" s="219"/>
      <c r="K102" s="8"/>
      <c r="L102" s="220"/>
      <c r="P102" s="122"/>
      <c r="AA102" s="232"/>
    </row>
    <row r="103" spans="1:27" ht="30.75" customHeight="1" x14ac:dyDescent="0.3">
      <c r="A103" s="108"/>
      <c r="B103" s="108"/>
      <c r="C103" s="108"/>
      <c r="D103" s="108"/>
      <c r="E103" s="108"/>
      <c r="F103" s="217"/>
      <c r="G103" s="218"/>
      <c r="H103" s="217"/>
      <c r="I103" s="219"/>
      <c r="K103" s="8"/>
      <c r="L103" s="220"/>
      <c r="P103" s="122"/>
      <c r="AA103" s="232"/>
    </row>
    <row r="104" spans="1:27" ht="30.75" customHeight="1" x14ac:dyDescent="0.3">
      <c r="A104" s="108"/>
      <c r="B104" s="108"/>
      <c r="C104" s="108"/>
      <c r="D104" s="108"/>
      <c r="E104" s="108"/>
      <c r="F104" s="217"/>
      <c r="G104" s="218"/>
      <c r="H104" s="217"/>
      <c r="I104" s="219"/>
      <c r="K104" s="8"/>
      <c r="L104" s="220"/>
      <c r="P104" s="122"/>
      <c r="AA104" s="232"/>
    </row>
    <row r="105" spans="1:27" x14ac:dyDescent="0.3">
      <c r="A105" s="108"/>
      <c r="B105" s="108"/>
      <c r="C105" s="108"/>
      <c r="D105" s="108"/>
      <c r="E105" s="108"/>
      <c r="I105" s="219"/>
      <c r="K105" s="8"/>
      <c r="L105" s="220"/>
      <c r="P105" s="122"/>
      <c r="AA105" s="232"/>
    </row>
    <row r="106" spans="1:27" x14ac:dyDescent="0.3">
      <c r="A106" s="108"/>
      <c r="B106" s="108"/>
      <c r="C106" s="108"/>
      <c r="D106" s="108"/>
      <c r="E106" s="108"/>
      <c r="I106" s="219"/>
      <c r="L106" s="220"/>
      <c r="P106" s="122"/>
      <c r="AA106" s="232"/>
    </row>
    <row r="107" spans="1:27" x14ac:dyDescent="0.3">
      <c r="A107" s="4"/>
      <c r="B107" s="221"/>
      <c r="C107" s="19"/>
      <c r="D107" s="40"/>
      <c r="I107" s="219"/>
      <c r="L107" s="220"/>
      <c r="P107" s="122"/>
      <c r="AA107" s="232"/>
    </row>
    <row r="108" spans="1:27" x14ac:dyDescent="0.3">
      <c r="A108" s="4"/>
      <c r="B108" s="221"/>
      <c r="C108" s="19"/>
      <c r="D108" s="40"/>
      <c r="L108" s="220"/>
      <c r="P108" s="122"/>
      <c r="AA108" s="232"/>
    </row>
    <row r="109" spans="1:27" x14ac:dyDescent="0.3">
      <c r="D109" s="40"/>
      <c r="P109" s="122"/>
      <c r="AA109" s="232"/>
    </row>
    <row r="110" spans="1:27" x14ac:dyDescent="0.3">
      <c r="D110" s="40"/>
      <c r="P110" s="122"/>
      <c r="AA110" s="232"/>
    </row>
    <row r="111" spans="1:27" x14ac:dyDescent="0.3">
      <c r="D111" s="40"/>
      <c r="P111" s="122"/>
      <c r="AA111" s="232"/>
    </row>
    <row r="112" spans="1:27" x14ac:dyDescent="0.3">
      <c r="D112" s="40"/>
      <c r="P112" s="122"/>
      <c r="AA112" s="232"/>
    </row>
    <row r="113" spans="1:27" x14ac:dyDescent="0.3">
      <c r="A113" s="4"/>
      <c r="B113" s="221"/>
      <c r="C113" s="19"/>
      <c r="D113" s="40"/>
      <c r="P113" s="122"/>
      <c r="AA113" s="232"/>
    </row>
    <row r="114" spans="1:27" x14ac:dyDescent="0.3">
      <c r="A114" s="4"/>
      <c r="B114" s="221"/>
      <c r="C114" s="19"/>
      <c r="D114" s="40"/>
      <c r="P114" s="122"/>
      <c r="AA114" s="232"/>
    </row>
    <row r="115" spans="1:27" x14ac:dyDescent="0.3">
      <c r="D115" s="40"/>
      <c r="P115" s="122"/>
      <c r="AA115" s="232"/>
    </row>
    <row r="116" spans="1:27" x14ac:dyDescent="0.3">
      <c r="D116" s="40"/>
      <c r="P116" s="122"/>
      <c r="AA116" s="232"/>
    </row>
    <row r="117" spans="1:27" x14ac:dyDescent="0.3">
      <c r="D117" s="40"/>
      <c r="P117" s="122"/>
      <c r="AA117" s="232"/>
    </row>
    <row r="118" spans="1:27" x14ac:dyDescent="0.3">
      <c r="D118" s="40"/>
      <c r="P118" s="122"/>
      <c r="AA118" s="232"/>
    </row>
    <row r="119" spans="1:27" x14ac:dyDescent="0.3">
      <c r="A119" s="4"/>
      <c r="B119" s="221"/>
      <c r="C119" s="19"/>
      <c r="D119" s="40"/>
      <c r="P119" s="122"/>
      <c r="AA119" s="232"/>
    </row>
    <row r="120" spans="1:27" x14ac:dyDescent="0.3">
      <c r="A120" s="4"/>
      <c r="B120" s="221"/>
      <c r="C120" s="19"/>
      <c r="D120" s="40"/>
      <c r="P120" s="122"/>
      <c r="AA120" s="232"/>
    </row>
    <row r="121" spans="1:27" x14ac:dyDescent="0.3">
      <c r="D121" s="40"/>
      <c r="P121" s="122"/>
      <c r="AA121" s="232"/>
    </row>
    <row r="122" spans="1:27" x14ac:dyDescent="0.3">
      <c r="D122" s="40"/>
      <c r="P122" s="122"/>
      <c r="AA122" s="232"/>
    </row>
    <row r="123" spans="1:27" x14ac:dyDescent="0.3">
      <c r="D123" s="40"/>
      <c r="P123" s="122"/>
      <c r="AA123" s="232"/>
    </row>
    <row r="124" spans="1:27" x14ac:dyDescent="0.3">
      <c r="D124" s="40"/>
      <c r="P124" s="122"/>
      <c r="AA124" s="232"/>
    </row>
    <row r="125" spans="1:27" x14ac:dyDescent="0.3">
      <c r="A125" s="4"/>
      <c r="B125" s="221"/>
      <c r="C125" s="19"/>
      <c r="D125" s="40"/>
      <c r="P125" s="122"/>
      <c r="AA125" s="232"/>
    </row>
    <row r="126" spans="1:27" x14ac:dyDescent="0.3">
      <c r="A126" s="4"/>
      <c r="B126" s="221"/>
      <c r="C126" s="19"/>
      <c r="D126" s="40"/>
      <c r="P126" s="122"/>
      <c r="AA126" s="232"/>
    </row>
    <row r="127" spans="1:27" x14ac:dyDescent="0.3">
      <c r="A127" s="4"/>
      <c r="B127" s="221"/>
      <c r="C127" s="19"/>
      <c r="D127" s="40"/>
      <c r="P127" s="122"/>
      <c r="AA127" s="232"/>
    </row>
    <row r="128" spans="1:27" x14ac:dyDescent="0.3">
      <c r="A128" s="4"/>
      <c r="B128" s="221"/>
      <c r="C128" s="19"/>
      <c r="D128" s="40"/>
      <c r="P128" s="122"/>
      <c r="AA128" s="232"/>
    </row>
    <row r="129" spans="1:27" x14ac:dyDescent="0.3">
      <c r="D129" s="40"/>
      <c r="P129" s="122"/>
      <c r="AA129" s="232"/>
    </row>
    <row r="130" spans="1:27" x14ac:dyDescent="0.3">
      <c r="D130" s="40"/>
      <c r="P130" s="122"/>
      <c r="AA130" s="232"/>
    </row>
    <row r="131" spans="1:27" x14ac:dyDescent="0.3">
      <c r="D131" s="40"/>
      <c r="P131" s="122"/>
      <c r="AA131" s="232"/>
    </row>
    <row r="132" spans="1:27" x14ac:dyDescent="0.3">
      <c r="A132" s="4"/>
      <c r="B132" s="221"/>
      <c r="C132" s="19"/>
      <c r="D132" s="40"/>
      <c r="P132" s="122"/>
      <c r="AA132" s="232"/>
    </row>
    <row r="133" spans="1:27" x14ac:dyDescent="0.3">
      <c r="A133" s="4"/>
      <c r="B133" s="221"/>
      <c r="C133" s="19"/>
      <c r="D133" s="40"/>
      <c r="P133" s="122"/>
      <c r="AA133" s="232"/>
    </row>
    <row r="134" spans="1:27" x14ac:dyDescent="0.3">
      <c r="A134" s="4"/>
      <c r="B134" s="221"/>
      <c r="C134" s="19"/>
      <c r="D134" s="40"/>
      <c r="P134" s="122"/>
      <c r="AA134" s="232"/>
    </row>
    <row r="135" spans="1:27" x14ac:dyDescent="0.3">
      <c r="A135" s="4"/>
      <c r="B135" s="221"/>
      <c r="C135" s="19"/>
      <c r="D135" s="40"/>
      <c r="P135" s="122"/>
      <c r="AA135" s="232"/>
    </row>
    <row r="136" spans="1:27" x14ac:dyDescent="0.3">
      <c r="A136" s="4"/>
      <c r="B136" s="221"/>
      <c r="C136" s="19"/>
      <c r="D136" s="40"/>
      <c r="P136" s="122"/>
      <c r="AA136" s="232"/>
    </row>
    <row r="137" spans="1:27" x14ac:dyDescent="0.3">
      <c r="A137" s="4"/>
      <c r="B137" s="221"/>
      <c r="C137" s="19"/>
      <c r="D137" s="40"/>
      <c r="P137" s="122"/>
      <c r="AA137" s="232"/>
    </row>
    <row r="138" spans="1:27" x14ac:dyDescent="0.3">
      <c r="A138" s="4"/>
      <c r="B138" s="221"/>
      <c r="C138" s="19"/>
      <c r="D138" s="40"/>
      <c r="P138" s="122"/>
      <c r="AA138" s="232"/>
    </row>
    <row r="139" spans="1:27" x14ac:dyDescent="0.3">
      <c r="A139" s="4"/>
      <c r="B139" s="221"/>
      <c r="C139" s="19"/>
      <c r="D139" s="40"/>
      <c r="P139" s="122"/>
      <c r="AA139" s="232"/>
    </row>
    <row r="140" spans="1:27" x14ac:dyDescent="0.3">
      <c r="A140" s="4"/>
      <c r="B140" s="221"/>
      <c r="C140" s="19"/>
      <c r="D140" s="40"/>
      <c r="P140" s="122"/>
      <c r="AA140" s="232"/>
    </row>
    <row r="141" spans="1:27" x14ac:dyDescent="0.3">
      <c r="A141" s="4"/>
      <c r="B141" s="221"/>
      <c r="C141" s="19"/>
      <c r="D141" s="40"/>
      <c r="P141" s="122"/>
      <c r="AA141" s="232"/>
    </row>
    <row r="142" spans="1:27" x14ac:dyDescent="0.3">
      <c r="A142" s="4"/>
      <c r="B142" s="221"/>
      <c r="C142" s="19"/>
      <c r="D142" s="40"/>
      <c r="P142" s="122"/>
      <c r="AA142" s="232"/>
    </row>
    <row r="143" spans="1:27" x14ac:dyDescent="0.3">
      <c r="A143" s="4"/>
      <c r="B143" s="221"/>
      <c r="C143" s="19"/>
      <c r="D143" s="40"/>
      <c r="P143" s="122"/>
      <c r="AA143" s="232"/>
    </row>
    <row r="144" spans="1:27" x14ac:dyDescent="0.3">
      <c r="A144" s="4"/>
      <c r="B144" s="221"/>
      <c r="C144" s="19"/>
      <c r="D144" s="40"/>
      <c r="P144" s="122"/>
      <c r="AA144" s="232"/>
    </row>
    <row r="145" spans="1:27" x14ac:dyDescent="0.3">
      <c r="A145" s="4"/>
      <c r="B145" s="221"/>
      <c r="C145" s="19"/>
      <c r="D145" s="40"/>
      <c r="P145" s="122"/>
      <c r="AA145" s="232"/>
    </row>
    <row r="146" spans="1:27" x14ac:dyDescent="0.3">
      <c r="A146" s="4"/>
      <c r="B146" s="221"/>
      <c r="C146" s="19"/>
      <c r="D146" s="40"/>
      <c r="P146" s="122"/>
      <c r="AA146" s="232"/>
    </row>
    <row r="147" spans="1:27" x14ac:dyDescent="0.3">
      <c r="A147" s="4"/>
      <c r="B147" s="221"/>
      <c r="C147" s="19"/>
      <c r="D147" s="40"/>
      <c r="P147" s="122"/>
      <c r="AA147" s="232"/>
    </row>
    <row r="148" spans="1:27" x14ac:dyDescent="0.3">
      <c r="A148" s="4"/>
      <c r="B148" s="221"/>
      <c r="C148" s="19"/>
      <c r="D148" s="40"/>
      <c r="P148" s="122"/>
      <c r="AA148" s="232"/>
    </row>
    <row r="149" spans="1:27" x14ac:dyDescent="0.3">
      <c r="A149" s="4"/>
      <c r="B149" s="221"/>
      <c r="C149" s="19"/>
      <c r="D149" s="40"/>
      <c r="P149" s="122"/>
      <c r="AA149" s="232"/>
    </row>
    <row r="150" spans="1:27" x14ac:dyDescent="0.3">
      <c r="A150" s="4"/>
      <c r="B150" s="221"/>
      <c r="C150" s="19"/>
      <c r="D150" s="40"/>
      <c r="P150" s="122"/>
      <c r="AA150" s="232"/>
    </row>
    <row r="151" spans="1:27" x14ac:dyDescent="0.3">
      <c r="A151" s="4"/>
      <c r="B151" s="221"/>
      <c r="C151" s="19"/>
      <c r="D151" s="40"/>
      <c r="P151" s="122"/>
    </row>
    <row r="152" spans="1:27" x14ac:dyDescent="0.3">
      <c r="A152" s="4"/>
      <c r="B152" s="221"/>
      <c r="C152" s="19"/>
      <c r="D152" s="40"/>
      <c r="P152" s="122"/>
    </row>
    <row r="153" spans="1:27" x14ac:dyDescent="0.3">
      <c r="A153" s="4"/>
      <c r="B153" s="221"/>
      <c r="C153" s="19"/>
      <c r="D153" s="40"/>
      <c r="P153" s="122"/>
    </row>
    <row r="154" spans="1:27" x14ac:dyDescent="0.3">
      <c r="A154" s="4"/>
      <c r="B154" s="221"/>
      <c r="C154" s="19"/>
      <c r="D154" s="40"/>
      <c r="P154" s="122"/>
    </row>
    <row r="155" spans="1:27" x14ac:dyDescent="0.3">
      <c r="A155" s="4"/>
      <c r="B155" s="221"/>
      <c r="C155" s="19"/>
      <c r="D155" s="40"/>
      <c r="P155" s="122"/>
    </row>
    <row r="156" spans="1:27" x14ac:dyDescent="0.3">
      <c r="A156" s="4"/>
      <c r="B156" s="221"/>
      <c r="C156" s="19"/>
      <c r="D156" s="40"/>
      <c r="P156" s="122"/>
    </row>
    <row r="157" spans="1:27" x14ac:dyDescent="0.3">
      <c r="A157" s="4"/>
      <c r="B157" s="221"/>
      <c r="C157" s="19"/>
      <c r="D157" s="40"/>
      <c r="P157" s="122"/>
    </row>
    <row r="158" spans="1:27" x14ac:dyDescent="0.3">
      <c r="A158" s="4"/>
      <c r="B158" s="221"/>
      <c r="C158" s="19"/>
      <c r="D158" s="40"/>
      <c r="P158" s="122"/>
    </row>
    <row r="159" spans="1:27" x14ac:dyDescent="0.3">
      <c r="A159" s="4"/>
      <c r="B159" s="221"/>
      <c r="C159" s="19"/>
      <c r="D159" s="40"/>
      <c r="P159" s="122"/>
    </row>
    <row r="160" spans="1:27" x14ac:dyDescent="0.3">
      <c r="A160" s="4"/>
      <c r="B160" s="221"/>
      <c r="C160" s="19"/>
      <c r="D160" s="40"/>
      <c r="P160" s="122"/>
    </row>
    <row r="161" spans="1:16" x14ac:dyDescent="0.3">
      <c r="A161" s="4"/>
      <c r="B161" s="221"/>
      <c r="C161" s="19"/>
      <c r="D161" s="40"/>
      <c r="P161" s="122"/>
    </row>
    <row r="162" spans="1:16" x14ac:dyDescent="0.3">
      <c r="A162" s="4"/>
      <c r="B162" s="221"/>
      <c r="C162" s="19"/>
      <c r="D162" s="40"/>
      <c r="P162" s="122"/>
    </row>
    <row r="163" spans="1:16" x14ac:dyDescent="0.3">
      <c r="A163" s="4"/>
      <c r="B163" s="221"/>
      <c r="C163" s="19"/>
      <c r="D163" s="40"/>
      <c r="P163" s="122"/>
    </row>
    <row r="164" spans="1:16" x14ac:dyDescent="0.3">
      <c r="A164" s="4"/>
      <c r="B164" s="221"/>
      <c r="C164" s="19"/>
      <c r="D164" s="40"/>
      <c r="P164" s="122"/>
    </row>
    <row r="165" spans="1:16" x14ac:dyDescent="0.3">
      <c r="A165" s="4"/>
      <c r="B165" s="221"/>
      <c r="C165" s="19"/>
      <c r="D165" s="40"/>
      <c r="P165" s="122"/>
    </row>
    <row r="166" spans="1:16" x14ac:dyDescent="0.3">
      <c r="A166" s="4"/>
      <c r="B166" s="221"/>
      <c r="C166" s="19"/>
      <c r="D166" s="40"/>
      <c r="P166" s="122"/>
    </row>
    <row r="167" spans="1:16" x14ac:dyDescent="0.3">
      <c r="A167" s="4"/>
      <c r="B167" s="221"/>
      <c r="C167" s="19"/>
      <c r="D167" s="40"/>
      <c r="P167" s="122"/>
    </row>
    <row r="168" spans="1:16" x14ac:dyDescent="0.3">
      <c r="A168" s="4"/>
      <c r="B168" s="221"/>
      <c r="C168" s="19"/>
      <c r="D168" s="40"/>
      <c r="P168" s="122"/>
    </row>
    <row r="169" spans="1:16" x14ac:dyDescent="0.3">
      <c r="A169" s="4"/>
      <c r="B169" s="221"/>
      <c r="C169" s="19"/>
      <c r="D169" s="40"/>
      <c r="P169" s="122"/>
    </row>
    <row r="170" spans="1:16" x14ac:dyDescent="0.3">
      <c r="A170" s="4"/>
      <c r="B170" s="221"/>
      <c r="C170" s="19"/>
      <c r="D170" s="40"/>
      <c r="P170" s="122"/>
    </row>
    <row r="171" spans="1:16" x14ac:dyDescent="0.3">
      <c r="A171" s="4"/>
      <c r="B171" s="221"/>
      <c r="C171" s="19"/>
      <c r="D171" s="40"/>
      <c r="P171" s="122"/>
    </row>
    <row r="172" spans="1:16" x14ac:dyDescent="0.3">
      <c r="A172" s="4"/>
      <c r="B172" s="221"/>
      <c r="C172" s="19"/>
      <c r="D172" s="40"/>
      <c r="P172" s="122"/>
    </row>
    <row r="173" spans="1:16" x14ac:dyDescent="0.3">
      <c r="A173" s="4"/>
      <c r="B173" s="221"/>
      <c r="C173" s="19"/>
      <c r="D173" s="40"/>
      <c r="P173" s="122"/>
    </row>
    <row r="174" spans="1:16" x14ac:dyDescent="0.3">
      <c r="A174" s="4"/>
      <c r="B174" s="221"/>
      <c r="C174" s="19"/>
      <c r="D174" s="40"/>
      <c r="P174" s="122"/>
    </row>
    <row r="175" spans="1:16" x14ac:dyDescent="0.3">
      <c r="A175" s="4"/>
      <c r="B175" s="221"/>
      <c r="C175" s="19"/>
      <c r="D175" s="40"/>
      <c r="P175" s="122"/>
    </row>
    <row r="176" spans="1:16" x14ac:dyDescent="0.3">
      <c r="A176" s="4"/>
      <c r="B176" s="221"/>
      <c r="C176" s="19"/>
      <c r="D176" s="40"/>
      <c r="P176" s="122"/>
    </row>
    <row r="177" spans="1:16" x14ac:dyDescent="0.3">
      <c r="A177" s="4"/>
      <c r="B177" s="221"/>
      <c r="C177" s="19"/>
      <c r="D177" s="40"/>
      <c r="P177" s="122"/>
    </row>
    <row r="178" spans="1:16" x14ac:dyDescent="0.3">
      <c r="A178" s="4"/>
      <c r="B178" s="221"/>
      <c r="C178" s="19"/>
      <c r="D178" s="40"/>
      <c r="P178" s="122"/>
    </row>
    <row r="179" spans="1:16" x14ac:dyDescent="0.3">
      <c r="A179" s="4"/>
      <c r="B179" s="221"/>
      <c r="C179" s="19"/>
      <c r="D179" s="40"/>
      <c r="P179" s="122"/>
    </row>
    <row r="180" spans="1:16" x14ac:dyDescent="0.3">
      <c r="A180" s="4"/>
      <c r="B180" s="221"/>
      <c r="C180" s="19"/>
      <c r="D180" s="40"/>
      <c r="P180" s="122"/>
    </row>
    <row r="181" spans="1:16" x14ac:dyDescent="0.3">
      <c r="A181" s="4"/>
      <c r="B181" s="221"/>
      <c r="C181" s="19"/>
      <c r="D181" s="40"/>
      <c r="P181" s="122"/>
    </row>
    <row r="182" spans="1:16" x14ac:dyDescent="0.3">
      <c r="A182" s="4"/>
      <c r="B182" s="221"/>
      <c r="C182" s="19"/>
      <c r="D182" s="40"/>
      <c r="P182" s="122"/>
    </row>
    <row r="183" spans="1:16" x14ac:dyDescent="0.3">
      <c r="A183" s="4"/>
      <c r="B183" s="221"/>
      <c r="C183" s="19"/>
      <c r="D183" s="40"/>
      <c r="P183" s="122"/>
    </row>
    <row r="184" spans="1:16" x14ac:dyDescent="0.3">
      <c r="A184" s="4"/>
      <c r="B184" s="221"/>
      <c r="C184" s="19"/>
      <c r="D184" s="40"/>
      <c r="P184" s="122"/>
    </row>
    <row r="185" spans="1:16" x14ac:dyDescent="0.3">
      <c r="A185" s="4"/>
      <c r="B185" s="221"/>
      <c r="C185" s="19"/>
      <c r="D185" s="40"/>
      <c r="P185" s="122"/>
    </row>
    <row r="186" spans="1:16" x14ac:dyDescent="0.3">
      <c r="A186" s="4"/>
      <c r="B186" s="221"/>
      <c r="C186" s="19"/>
      <c r="D186" s="40"/>
      <c r="P186" s="122"/>
    </row>
    <row r="187" spans="1:16" x14ac:dyDescent="0.3">
      <c r="A187" s="4"/>
      <c r="B187" s="221"/>
      <c r="C187" s="19"/>
      <c r="D187" s="40"/>
      <c r="P187" s="122"/>
    </row>
    <row r="188" spans="1:16" x14ac:dyDescent="0.3">
      <c r="A188" s="4"/>
      <c r="B188" s="221"/>
      <c r="C188" s="19"/>
      <c r="D188" s="40"/>
      <c r="P188" s="122"/>
    </row>
    <row r="189" spans="1:16" x14ac:dyDescent="0.3">
      <c r="A189" s="4"/>
      <c r="B189" s="221"/>
      <c r="C189" s="19"/>
      <c r="D189" s="40"/>
      <c r="P189" s="122"/>
    </row>
    <row r="190" spans="1:16" x14ac:dyDescent="0.3">
      <c r="A190" s="4"/>
      <c r="B190" s="221"/>
      <c r="C190" s="19"/>
      <c r="D190" s="40"/>
      <c r="P190" s="122"/>
    </row>
    <row r="191" spans="1:16" x14ac:dyDescent="0.3">
      <c r="A191" s="4"/>
      <c r="B191" s="221"/>
      <c r="C191" s="19"/>
      <c r="D191" s="40"/>
      <c r="P191" s="122"/>
    </row>
    <row r="192" spans="1:16" x14ac:dyDescent="0.3">
      <c r="A192" s="4"/>
      <c r="B192" s="221"/>
      <c r="C192" s="19"/>
      <c r="D192" s="40"/>
      <c r="P192" s="122"/>
    </row>
    <row r="193" spans="1:16" x14ac:dyDescent="0.3">
      <c r="A193" s="4"/>
      <c r="B193" s="221"/>
      <c r="C193" s="19"/>
      <c r="D193" s="40"/>
      <c r="P193" s="122"/>
    </row>
    <row r="194" spans="1:16" x14ac:dyDescent="0.3">
      <c r="A194" s="4"/>
      <c r="B194" s="221"/>
      <c r="C194" s="19"/>
      <c r="D194" s="40"/>
      <c r="P194" s="122"/>
    </row>
    <row r="195" spans="1:16" x14ac:dyDescent="0.3">
      <c r="A195" s="4"/>
      <c r="B195" s="221"/>
      <c r="C195" s="19"/>
      <c r="D195" s="40"/>
      <c r="P195" s="122"/>
    </row>
    <row r="196" spans="1:16" x14ac:dyDescent="0.3">
      <c r="A196" s="4"/>
      <c r="B196" s="221"/>
      <c r="C196" s="19"/>
      <c r="D196" s="40"/>
      <c r="P196" s="122"/>
    </row>
    <row r="197" spans="1:16" x14ac:dyDescent="0.3">
      <c r="A197" s="4"/>
      <c r="B197" s="221"/>
      <c r="C197" s="19"/>
      <c r="D197" s="40"/>
      <c r="P197" s="122"/>
    </row>
    <row r="198" spans="1:16" x14ac:dyDescent="0.3">
      <c r="A198" s="4"/>
      <c r="B198" s="221"/>
      <c r="C198" s="19"/>
      <c r="D198" s="40"/>
      <c r="P198" s="122"/>
    </row>
    <row r="199" spans="1:16" x14ac:dyDescent="0.3">
      <c r="A199" s="4"/>
      <c r="B199" s="221"/>
      <c r="C199" s="19"/>
      <c r="D199" s="40"/>
      <c r="P199" s="122"/>
    </row>
    <row r="200" spans="1:16" x14ac:dyDescent="0.3">
      <c r="A200" s="4"/>
      <c r="B200" s="221"/>
      <c r="C200" s="19"/>
      <c r="D200" s="40"/>
      <c r="P200" s="122"/>
    </row>
    <row r="201" spans="1:16" x14ac:dyDescent="0.3">
      <c r="A201" s="4"/>
      <c r="B201" s="221"/>
      <c r="C201" s="19"/>
      <c r="D201" s="40"/>
      <c r="P201" s="122"/>
    </row>
    <row r="202" spans="1:16" x14ac:dyDescent="0.3">
      <c r="A202" s="4"/>
      <c r="B202" s="221"/>
      <c r="C202" s="19"/>
      <c r="D202" s="40"/>
      <c r="P202" s="122"/>
    </row>
    <row r="203" spans="1:16" x14ac:dyDescent="0.3">
      <c r="A203" s="4"/>
      <c r="B203" s="221"/>
      <c r="C203" s="19"/>
      <c r="D203" s="40"/>
      <c r="P203" s="122"/>
    </row>
    <row r="204" spans="1:16" x14ac:dyDescent="0.3">
      <c r="A204" s="4"/>
      <c r="B204" s="221"/>
      <c r="C204" s="19"/>
      <c r="D204" s="40"/>
      <c r="P204" s="122"/>
    </row>
    <row r="205" spans="1:16" x14ac:dyDescent="0.3">
      <c r="A205" s="4"/>
      <c r="B205" s="221"/>
      <c r="C205" s="19"/>
      <c r="D205" s="40"/>
      <c r="P205" s="122"/>
    </row>
    <row r="206" spans="1:16" x14ac:dyDescent="0.3">
      <c r="A206" s="4"/>
      <c r="B206" s="221"/>
      <c r="C206" s="19"/>
      <c r="D206" s="40"/>
      <c r="P206" s="122"/>
    </row>
    <row r="207" spans="1:16" x14ac:dyDescent="0.3">
      <c r="A207" s="4"/>
      <c r="B207" s="221"/>
      <c r="C207" s="19"/>
      <c r="D207" s="40"/>
      <c r="P207" s="122"/>
    </row>
    <row r="208" spans="1:16" x14ac:dyDescent="0.3">
      <c r="A208" s="4"/>
      <c r="B208" s="221"/>
      <c r="C208" s="19"/>
      <c r="D208" s="40"/>
      <c r="P208" s="122"/>
    </row>
    <row r="209" spans="1:16" x14ac:dyDescent="0.3">
      <c r="A209" s="4"/>
      <c r="B209" s="221"/>
      <c r="C209" s="19"/>
      <c r="D209" s="40"/>
      <c r="P209" s="122"/>
    </row>
    <row r="210" spans="1:16" x14ac:dyDescent="0.3">
      <c r="A210" s="4"/>
      <c r="B210" s="221"/>
      <c r="C210" s="19"/>
      <c r="D210" s="40"/>
    </row>
    <row r="211" spans="1:16" x14ac:dyDescent="0.3">
      <c r="A211" s="4"/>
      <c r="B211" s="221"/>
      <c r="C211" s="19"/>
      <c r="D211" s="40"/>
      <c r="P211" s="122"/>
    </row>
    <row r="212" spans="1:16" x14ac:dyDescent="0.3">
      <c r="A212" s="4"/>
      <c r="B212" s="221"/>
      <c r="C212" s="19"/>
      <c r="D212" s="40"/>
    </row>
    <row r="213" spans="1:16" x14ac:dyDescent="0.3">
      <c r="A213" s="4"/>
      <c r="B213" s="221"/>
      <c r="C213" s="19"/>
      <c r="D213" s="40"/>
    </row>
    <row r="214" spans="1:16" x14ac:dyDescent="0.3">
      <c r="A214" s="4"/>
      <c r="B214" s="221"/>
      <c r="C214" s="19"/>
      <c r="D214" s="40"/>
    </row>
    <row r="215" spans="1:16" x14ac:dyDescent="0.3">
      <c r="A215" s="4"/>
      <c r="B215" s="221"/>
      <c r="C215" s="19"/>
      <c r="D215" s="40"/>
    </row>
    <row r="216" spans="1:16" x14ac:dyDescent="0.3">
      <c r="A216" s="4"/>
      <c r="B216" s="221"/>
      <c r="C216" s="19"/>
      <c r="D216" s="40"/>
    </row>
    <row r="217" spans="1:16" x14ac:dyDescent="0.3">
      <c r="A217" s="4"/>
      <c r="B217" s="221"/>
      <c r="C217" s="19"/>
      <c r="D217" s="40"/>
    </row>
    <row r="218" spans="1:16" x14ac:dyDescent="0.3">
      <c r="A218" s="4"/>
      <c r="B218" s="221"/>
      <c r="C218" s="19"/>
      <c r="D218" s="40"/>
    </row>
    <row r="219" spans="1:16" x14ac:dyDescent="0.3">
      <c r="A219" s="4"/>
      <c r="B219" s="221"/>
      <c r="C219" s="19"/>
      <c r="D219" s="40"/>
    </row>
    <row r="220" spans="1:16" x14ac:dyDescent="0.3">
      <c r="A220" s="4"/>
      <c r="B220" s="221"/>
      <c r="C220" s="19"/>
      <c r="D220" s="40"/>
    </row>
    <row r="221" spans="1:16" x14ac:dyDescent="0.3">
      <c r="A221" s="4"/>
      <c r="B221" s="221"/>
      <c r="C221" s="19"/>
      <c r="D221" s="40"/>
    </row>
    <row r="222" spans="1:16" x14ac:dyDescent="0.3">
      <c r="A222" s="4"/>
      <c r="B222" s="221"/>
      <c r="C222" s="19"/>
      <c r="D222" s="40"/>
    </row>
    <row r="223" spans="1:16" x14ac:dyDescent="0.3">
      <c r="A223" s="4"/>
      <c r="B223" s="221"/>
      <c r="C223" s="19"/>
      <c r="D223" s="40"/>
    </row>
    <row r="224" spans="1:16" x14ac:dyDescent="0.3">
      <c r="A224" s="4"/>
      <c r="B224" s="221"/>
      <c r="C224" s="19"/>
      <c r="D224" s="40"/>
    </row>
    <row r="225" spans="1:4" x14ac:dyDescent="0.3">
      <c r="A225" s="4"/>
      <c r="B225" s="221"/>
      <c r="C225" s="19"/>
      <c r="D225" s="40"/>
    </row>
    <row r="226" spans="1:4" x14ac:dyDescent="0.3">
      <c r="A226" s="4"/>
      <c r="B226" s="221"/>
      <c r="C226" s="19"/>
      <c r="D226" s="40"/>
    </row>
    <row r="227" spans="1:4" x14ac:dyDescent="0.3">
      <c r="A227" s="4"/>
      <c r="B227" s="221"/>
      <c r="C227" s="19"/>
      <c r="D227" s="40"/>
    </row>
    <row r="228" spans="1:4" x14ac:dyDescent="0.3">
      <c r="A228" s="4"/>
      <c r="B228" s="221"/>
      <c r="C228" s="19"/>
      <c r="D228" s="40"/>
    </row>
    <row r="229" spans="1:4" x14ac:dyDescent="0.3">
      <c r="A229" s="4"/>
      <c r="B229" s="221"/>
      <c r="C229" s="19"/>
      <c r="D229" s="40"/>
    </row>
    <row r="230" spans="1:4" x14ac:dyDescent="0.3">
      <c r="A230" s="4"/>
      <c r="B230" s="221"/>
      <c r="C230" s="19"/>
      <c r="D230" s="40"/>
    </row>
    <row r="231" spans="1:4" x14ac:dyDescent="0.3">
      <c r="A231" s="4"/>
      <c r="B231" s="221"/>
      <c r="C231" s="19"/>
      <c r="D231" s="40"/>
    </row>
    <row r="232" spans="1:4" x14ac:dyDescent="0.3">
      <c r="A232" s="4"/>
      <c r="B232" s="221"/>
      <c r="C232" s="19"/>
      <c r="D232" s="40"/>
    </row>
    <row r="233" spans="1:4" x14ac:dyDescent="0.3">
      <c r="A233" s="4"/>
      <c r="B233" s="221"/>
      <c r="C233" s="19"/>
      <c r="D233" s="40"/>
    </row>
    <row r="234" spans="1:4" x14ac:dyDescent="0.3">
      <c r="A234" s="4"/>
      <c r="B234" s="221"/>
      <c r="C234" s="19"/>
      <c r="D234" s="40"/>
    </row>
    <row r="235" spans="1:4" x14ac:dyDescent="0.3">
      <c r="A235" s="4"/>
      <c r="B235" s="221"/>
      <c r="C235" s="19"/>
      <c r="D235" s="40"/>
    </row>
    <row r="236" spans="1:4" x14ac:dyDescent="0.3">
      <c r="A236" s="4"/>
      <c r="B236" s="221"/>
      <c r="C236" s="19"/>
      <c r="D236" s="40"/>
    </row>
    <row r="237" spans="1:4" x14ac:dyDescent="0.3">
      <c r="A237" s="4"/>
      <c r="B237" s="221"/>
      <c r="C237" s="19"/>
      <c r="D237" s="40"/>
    </row>
    <row r="238" spans="1:4" x14ac:dyDescent="0.3">
      <c r="A238" s="4"/>
      <c r="B238" s="221"/>
      <c r="C238" s="19"/>
      <c r="D238" s="40"/>
    </row>
    <row r="239" spans="1:4" x14ac:dyDescent="0.3">
      <c r="A239" s="4"/>
      <c r="B239" s="221"/>
      <c r="C239" s="19"/>
      <c r="D239" s="40"/>
    </row>
    <row r="240" spans="1:4" x14ac:dyDescent="0.3">
      <c r="A240" s="4"/>
      <c r="B240" s="221"/>
      <c r="C240" s="19"/>
      <c r="D240" s="40"/>
    </row>
    <row r="241" spans="1:4" x14ac:dyDescent="0.3">
      <c r="A241" s="4"/>
      <c r="B241" s="221"/>
      <c r="C241" s="19"/>
      <c r="D241" s="40"/>
    </row>
    <row r="242" spans="1:4" x14ac:dyDescent="0.3">
      <c r="A242" s="4"/>
      <c r="B242" s="221"/>
      <c r="C242" s="19"/>
      <c r="D242" s="40"/>
    </row>
    <row r="243" spans="1:4" x14ac:dyDescent="0.3">
      <c r="A243" s="4"/>
      <c r="B243" s="221"/>
      <c r="C243" s="19"/>
      <c r="D243" s="40"/>
    </row>
    <row r="244" spans="1:4" x14ac:dyDescent="0.3">
      <c r="D244" s="40"/>
    </row>
    <row r="245" spans="1:4" x14ac:dyDescent="0.3">
      <c r="D245" s="40"/>
    </row>
    <row r="246" spans="1:4" x14ac:dyDescent="0.3">
      <c r="D246" s="40"/>
    </row>
    <row r="247" spans="1:4" x14ac:dyDescent="0.3">
      <c r="D247" s="40"/>
    </row>
    <row r="248" spans="1:4" x14ac:dyDescent="0.3">
      <c r="D248" s="40"/>
    </row>
    <row r="249" spans="1:4" x14ac:dyDescent="0.3">
      <c r="D249" s="40"/>
    </row>
    <row r="250" spans="1:4" x14ac:dyDescent="0.3">
      <c r="D250" s="40"/>
    </row>
    <row r="251" spans="1:4" x14ac:dyDescent="0.3">
      <c r="D251" s="40"/>
    </row>
    <row r="252" spans="1:4" x14ac:dyDescent="0.3">
      <c r="D252" s="40"/>
    </row>
    <row r="253" spans="1:4" x14ac:dyDescent="0.3">
      <c r="D253" s="40"/>
    </row>
    <row r="254" spans="1:4" x14ac:dyDescent="0.3">
      <c r="D254" s="40"/>
    </row>
    <row r="255" spans="1:4" x14ac:dyDescent="0.3">
      <c r="D255" s="40"/>
    </row>
    <row r="256" spans="1:4" x14ac:dyDescent="0.3">
      <c r="D256" s="40"/>
    </row>
    <row r="257" spans="4:4" x14ac:dyDescent="0.3">
      <c r="D257" s="40"/>
    </row>
    <row r="258" spans="4:4" x14ac:dyDescent="0.3">
      <c r="D258" s="40"/>
    </row>
    <row r="259" spans="4:4" x14ac:dyDescent="0.3">
      <c r="D259" s="40"/>
    </row>
    <row r="260" spans="4:4" x14ac:dyDescent="0.3">
      <c r="D260" s="40"/>
    </row>
    <row r="261" spans="4:4" x14ac:dyDescent="0.3">
      <c r="D261" s="40"/>
    </row>
    <row r="262" spans="4:4" x14ac:dyDescent="0.3">
      <c r="D262" s="40"/>
    </row>
    <row r="263" spans="4:4" x14ac:dyDescent="0.3">
      <c r="D263" s="40"/>
    </row>
    <row r="264" spans="4:4" x14ac:dyDescent="0.3">
      <c r="D264" s="40"/>
    </row>
    <row r="265" spans="4:4" x14ac:dyDescent="0.3">
      <c r="D265" s="40"/>
    </row>
    <row r="266" spans="4:4" x14ac:dyDescent="0.3">
      <c r="D266" s="40"/>
    </row>
    <row r="267" spans="4:4" x14ac:dyDescent="0.3">
      <c r="D267" s="40"/>
    </row>
    <row r="268" spans="4:4" x14ac:dyDescent="0.3">
      <c r="D268" s="40"/>
    </row>
    <row r="269" spans="4:4" x14ac:dyDescent="0.3">
      <c r="D269" s="40"/>
    </row>
    <row r="270" spans="4:4" x14ac:dyDescent="0.3">
      <c r="D270" s="40"/>
    </row>
    <row r="271" spans="4:4" x14ac:dyDescent="0.3">
      <c r="D271" s="40"/>
    </row>
    <row r="272" spans="4:4" x14ac:dyDescent="0.3">
      <c r="D272" s="40"/>
    </row>
    <row r="273" spans="4:4" x14ac:dyDescent="0.3">
      <c r="D273" s="40"/>
    </row>
    <row r="274" spans="4:4" x14ac:dyDescent="0.3">
      <c r="D274" s="40"/>
    </row>
    <row r="275" spans="4:4" x14ac:dyDescent="0.3">
      <c r="D275" s="40"/>
    </row>
    <row r="276" spans="4:4" x14ac:dyDescent="0.3">
      <c r="D276" s="40"/>
    </row>
    <row r="277" spans="4:4" x14ac:dyDescent="0.3">
      <c r="D277" s="40"/>
    </row>
    <row r="278" spans="4:4" x14ac:dyDescent="0.3">
      <c r="D278" s="40"/>
    </row>
    <row r="279" spans="4:4" x14ac:dyDescent="0.3">
      <c r="D279" s="40"/>
    </row>
    <row r="280" spans="4:4" x14ac:dyDescent="0.3">
      <c r="D280" s="40"/>
    </row>
    <row r="281" spans="4:4" x14ac:dyDescent="0.3">
      <c r="D281" s="40"/>
    </row>
    <row r="282" spans="4:4" x14ac:dyDescent="0.3">
      <c r="D282" s="40"/>
    </row>
    <row r="283" spans="4:4" x14ac:dyDescent="0.3">
      <c r="D283" s="40"/>
    </row>
    <row r="284" spans="4:4" x14ac:dyDescent="0.3">
      <c r="D284" s="40"/>
    </row>
    <row r="285" spans="4:4" x14ac:dyDescent="0.3">
      <c r="D285" s="40"/>
    </row>
    <row r="286" spans="4:4" x14ac:dyDescent="0.3">
      <c r="D286" s="40"/>
    </row>
    <row r="287" spans="4:4" x14ac:dyDescent="0.3">
      <c r="D287" s="40"/>
    </row>
    <row r="288" spans="4:4" x14ac:dyDescent="0.3">
      <c r="D288" s="40"/>
    </row>
    <row r="289" spans="4:4" x14ac:dyDescent="0.3">
      <c r="D289" s="40"/>
    </row>
    <row r="290" spans="4:4" x14ac:dyDescent="0.3">
      <c r="D290" s="40"/>
    </row>
    <row r="291" spans="4:4" x14ac:dyDescent="0.3">
      <c r="D291" s="40"/>
    </row>
    <row r="292" spans="4:4" x14ac:dyDescent="0.3">
      <c r="D292" s="40"/>
    </row>
    <row r="293" spans="4:4" x14ac:dyDescent="0.3">
      <c r="D293" s="40"/>
    </row>
    <row r="294" spans="4:4" x14ac:dyDescent="0.3">
      <c r="D294" s="40"/>
    </row>
    <row r="295" spans="4:4" x14ac:dyDescent="0.3">
      <c r="D295" s="40"/>
    </row>
    <row r="296" spans="4:4" x14ac:dyDescent="0.3">
      <c r="D296" s="40"/>
    </row>
    <row r="297" spans="4:4" x14ac:dyDescent="0.3">
      <c r="D297" s="40"/>
    </row>
    <row r="298" spans="4:4" x14ac:dyDescent="0.3">
      <c r="D298" s="40"/>
    </row>
    <row r="299" spans="4:4" x14ac:dyDescent="0.3">
      <c r="D299" s="40"/>
    </row>
    <row r="300" spans="4:4" x14ac:dyDescent="0.3">
      <c r="D300" s="40"/>
    </row>
    <row r="301" spans="4:4" x14ac:dyDescent="0.3">
      <c r="D301" s="40"/>
    </row>
    <row r="302" spans="4:4" x14ac:dyDescent="0.3">
      <c r="D302" s="40"/>
    </row>
    <row r="303" spans="4:4" x14ac:dyDescent="0.3">
      <c r="D303" s="40"/>
    </row>
    <row r="304" spans="4:4" x14ac:dyDescent="0.3">
      <c r="D304" s="40"/>
    </row>
    <row r="305" spans="4:4" x14ac:dyDescent="0.3">
      <c r="D305" s="40"/>
    </row>
    <row r="306" spans="4:4" x14ac:dyDescent="0.3">
      <c r="D306" s="40"/>
    </row>
    <row r="307" spans="4:4" x14ac:dyDescent="0.3">
      <c r="D307" s="40"/>
    </row>
    <row r="308" spans="4:4" x14ac:dyDescent="0.3">
      <c r="D308" s="40"/>
    </row>
    <row r="309" spans="4:4" x14ac:dyDescent="0.3">
      <c r="D309" s="40"/>
    </row>
    <row r="310" spans="4:4" x14ac:dyDescent="0.3">
      <c r="D310" s="40"/>
    </row>
    <row r="311" spans="4:4" x14ac:dyDescent="0.3">
      <c r="D311" s="40"/>
    </row>
    <row r="312" spans="4:4" x14ac:dyDescent="0.3">
      <c r="D312" s="40"/>
    </row>
    <row r="313" spans="4:4" x14ac:dyDescent="0.3">
      <c r="D313" s="40"/>
    </row>
    <row r="314" spans="4:4" x14ac:dyDescent="0.3">
      <c r="D314" s="40"/>
    </row>
    <row r="315" spans="4:4" x14ac:dyDescent="0.3">
      <c r="D315" s="40"/>
    </row>
    <row r="316" spans="4:4" x14ac:dyDescent="0.3">
      <c r="D316" s="40"/>
    </row>
    <row r="317" spans="4:4" x14ac:dyDescent="0.3">
      <c r="D317" s="40"/>
    </row>
    <row r="318" spans="4:4" x14ac:dyDescent="0.3">
      <c r="D318" s="40"/>
    </row>
    <row r="319" spans="4:4" x14ac:dyDescent="0.3">
      <c r="D319" s="40"/>
    </row>
    <row r="320" spans="4:4" x14ac:dyDescent="0.3">
      <c r="D320" s="40"/>
    </row>
    <row r="321" spans="4:4" x14ac:dyDescent="0.3">
      <c r="D321" s="40"/>
    </row>
    <row r="322" spans="4:4" x14ac:dyDescent="0.3">
      <c r="D322" s="40"/>
    </row>
    <row r="323" spans="4:4" x14ac:dyDescent="0.3">
      <c r="D323" s="40"/>
    </row>
    <row r="324" spans="4:4" x14ac:dyDescent="0.3">
      <c r="D324" s="40"/>
    </row>
    <row r="325" spans="4:4" x14ac:dyDescent="0.3">
      <c r="D325" s="40"/>
    </row>
    <row r="326" spans="4:4" x14ac:dyDescent="0.3">
      <c r="D326" s="40"/>
    </row>
    <row r="327" spans="4:4" x14ac:dyDescent="0.3">
      <c r="D327" s="40"/>
    </row>
    <row r="328" spans="4:4" x14ac:dyDescent="0.3">
      <c r="D328" s="40"/>
    </row>
    <row r="329" spans="4:4" x14ac:dyDescent="0.3">
      <c r="D329" s="40"/>
    </row>
    <row r="330" spans="4:4" x14ac:dyDescent="0.3">
      <c r="D330" s="40"/>
    </row>
    <row r="331" spans="4:4" x14ac:dyDescent="0.3">
      <c r="D331" s="40"/>
    </row>
    <row r="332" spans="4:4" x14ac:dyDescent="0.3">
      <c r="D332" s="40"/>
    </row>
    <row r="333" spans="4:4" x14ac:dyDescent="0.3">
      <c r="D333" s="40"/>
    </row>
    <row r="334" spans="4:4" x14ac:dyDescent="0.3">
      <c r="D334" s="40"/>
    </row>
    <row r="335" spans="4:4" x14ac:dyDescent="0.3">
      <c r="D335" s="40"/>
    </row>
    <row r="336" spans="4:4" x14ac:dyDescent="0.3">
      <c r="D336" s="40"/>
    </row>
    <row r="337" spans="4:4" x14ac:dyDescent="0.3">
      <c r="D337" s="40"/>
    </row>
    <row r="338" spans="4:4" x14ac:dyDescent="0.3">
      <c r="D338" s="40"/>
    </row>
    <row r="339" spans="4:4" x14ac:dyDescent="0.3">
      <c r="D339" s="40"/>
    </row>
    <row r="340" spans="4:4" x14ac:dyDescent="0.3">
      <c r="D340" s="40"/>
    </row>
    <row r="341" spans="4:4" x14ac:dyDescent="0.3">
      <c r="D341" s="40"/>
    </row>
    <row r="342" spans="4:4" x14ac:dyDescent="0.3">
      <c r="D342" s="40"/>
    </row>
    <row r="343" spans="4:4" x14ac:dyDescent="0.3">
      <c r="D343" s="40"/>
    </row>
    <row r="344" spans="4:4" x14ac:dyDescent="0.3">
      <c r="D344" s="40"/>
    </row>
    <row r="345" spans="4:4" x14ac:dyDescent="0.3">
      <c r="D345" s="40"/>
    </row>
    <row r="346" spans="4:4" x14ac:dyDescent="0.3">
      <c r="D346" s="40"/>
    </row>
    <row r="347" spans="4:4" x14ac:dyDescent="0.3">
      <c r="D347" s="40"/>
    </row>
    <row r="348" spans="4:4" x14ac:dyDescent="0.3">
      <c r="D348" s="40"/>
    </row>
    <row r="349" spans="4:4" x14ac:dyDescent="0.3">
      <c r="D349" s="40"/>
    </row>
    <row r="350" spans="4:4" x14ac:dyDescent="0.3">
      <c r="D350" s="40"/>
    </row>
    <row r="351" spans="4:4" x14ac:dyDescent="0.3">
      <c r="D351" s="40"/>
    </row>
    <row r="352" spans="4:4" x14ac:dyDescent="0.3">
      <c r="D352" s="40"/>
    </row>
    <row r="353" spans="4:4" x14ac:dyDescent="0.3">
      <c r="D353" s="40"/>
    </row>
    <row r="354" spans="4:4" x14ac:dyDescent="0.3">
      <c r="D354" s="40"/>
    </row>
    <row r="355" spans="4:4" x14ac:dyDescent="0.3">
      <c r="D355" s="40"/>
    </row>
    <row r="356" spans="4:4" x14ac:dyDescent="0.3">
      <c r="D356" s="40"/>
    </row>
    <row r="357" spans="4:4" x14ac:dyDescent="0.3">
      <c r="D357" s="40"/>
    </row>
    <row r="358" spans="4:4" x14ac:dyDescent="0.3">
      <c r="D358" s="40"/>
    </row>
    <row r="359" spans="4:4" x14ac:dyDescent="0.3">
      <c r="D359" s="40"/>
    </row>
    <row r="360" spans="4:4" x14ac:dyDescent="0.3">
      <c r="D360" s="40"/>
    </row>
    <row r="361" spans="4:4" x14ac:dyDescent="0.3">
      <c r="D361" s="40"/>
    </row>
    <row r="362" spans="4:4" x14ac:dyDescent="0.3">
      <c r="D362" s="40"/>
    </row>
    <row r="363" spans="4:4" x14ac:dyDescent="0.3">
      <c r="D363" s="40"/>
    </row>
    <row r="364" spans="4:4" x14ac:dyDescent="0.3">
      <c r="D364" s="40"/>
    </row>
    <row r="365" spans="4:4" x14ac:dyDescent="0.3">
      <c r="D365" s="40"/>
    </row>
    <row r="366" spans="4:4" x14ac:dyDescent="0.3">
      <c r="D366" s="40"/>
    </row>
    <row r="367" spans="4:4" x14ac:dyDescent="0.3">
      <c r="D367" s="40"/>
    </row>
    <row r="368" spans="4:4" x14ac:dyDescent="0.3">
      <c r="D368" s="40"/>
    </row>
    <row r="369" spans="4:4" x14ac:dyDescent="0.3">
      <c r="D369" s="40"/>
    </row>
    <row r="370" spans="4:4" x14ac:dyDescent="0.3">
      <c r="D370" s="40"/>
    </row>
    <row r="371" spans="4:4" x14ac:dyDescent="0.3">
      <c r="D371" s="40"/>
    </row>
    <row r="372" spans="4:4" x14ac:dyDescent="0.3">
      <c r="D372" s="40"/>
    </row>
    <row r="373" spans="4:4" x14ac:dyDescent="0.3">
      <c r="D373" s="40"/>
    </row>
    <row r="374" spans="4:4" x14ac:dyDescent="0.3">
      <c r="D374" s="40"/>
    </row>
    <row r="375" spans="4:4" x14ac:dyDescent="0.3">
      <c r="D375" s="40"/>
    </row>
    <row r="376" spans="4:4" x14ac:dyDescent="0.3">
      <c r="D376" s="40"/>
    </row>
    <row r="377" spans="4:4" x14ac:dyDescent="0.3">
      <c r="D377" s="40"/>
    </row>
    <row r="378" spans="4:4" x14ac:dyDescent="0.3">
      <c r="D378" s="40"/>
    </row>
    <row r="379" spans="4:4" x14ac:dyDescent="0.3">
      <c r="D379" s="40"/>
    </row>
    <row r="380" spans="4:4" x14ac:dyDescent="0.3">
      <c r="D380" s="40"/>
    </row>
    <row r="381" spans="4:4" x14ac:dyDescent="0.3">
      <c r="D381" s="40"/>
    </row>
    <row r="382" spans="4:4" x14ac:dyDescent="0.3">
      <c r="D382" s="40"/>
    </row>
    <row r="383" spans="4:4" x14ac:dyDescent="0.3">
      <c r="D383" s="40"/>
    </row>
    <row r="384" spans="4:4" x14ac:dyDescent="0.3">
      <c r="D384" s="40"/>
    </row>
    <row r="385" spans="4:4" x14ac:dyDescent="0.3">
      <c r="D385" s="40"/>
    </row>
    <row r="386" spans="4:4" x14ac:dyDescent="0.3">
      <c r="D386" s="40"/>
    </row>
    <row r="387" spans="4:4" x14ac:dyDescent="0.3">
      <c r="D387" s="40"/>
    </row>
    <row r="388" spans="4:4" x14ac:dyDescent="0.3">
      <c r="D388" s="40"/>
    </row>
    <row r="389" spans="4:4" x14ac:dyDescent="0.3">
      <c r="D389" s="40"/>
    </row>
    <row r="390" spans="4:4" x14ac:dyDescent="0.3">
      <c r="D390" s="40"/>
    </row>
    <row r="391" spans="4:4" x14ac:dyDescent="0.3">
      <c r="D391" s="40"/>
    </row>
    <row r="392" spans="4:4" x14ac:dyDescent="0.3">
      <c r="D392" s="40"/>
    </row>
    <row r="393" spans="4:4" x14ac:dyDescent="0.3">
      <c r="D393" s="40"/>
    </row>
    <row r="394" spans="4:4" x14ac:dyDescent="0.3">
      <c r="D394" s="40"/>
    </row>
    <row r="395" spans="4:4" x14ac:dyDescent="0.3">
      <c r="D395" s="40"/>
    </row>
    <row r="396" spans="4:4" x14ac:dyDescent="0.3">
      <c r="D396" s="40"/>
    </row>
    <row r="397" spans="4:4" x14ac:dyDescent="0.3">
      <c r="D397" s="40"/>
    </row>
    <row r="398" spans="4:4" x14ac:dyDescent="0.3">
      <c r="D398" s="40"/>
    </row>
    <row r="399" spans="4:4" x14ac:dyDescent="0.3">
      <c r="D399" s="40"/>
    </row>
    <row r="400" spans="4:4" x14ac:dyDescent="0.3">
      <c r="D400" s="40"/>
    </row>
    <row r="401" spans="4:4" x14ac:dyDescent="0.3">
      <c r="D401" s="40"/>
    </row>
    <row r="402" spans="4:4" x14ac:dyDescent="0.3">
      <c r="D402" s="40"/>
    </row>
    <row r="403" spans="4:4" x14ac:dyDescent="0.3">
      <c r="D403" s="40"/>
    </row>
    <row r="404" spans="4:4" x14ac:dyDescent="0.3">
      <c r="D404" s="40"/>
    </row>
    <row r="405" spans="4:4" x14ac:dyDescent="0.3">
      <c r="D405" s="40"/>
    </row>
    <row r="406" spans="4:4" x14ac:dyDescent="0.3">
      <c r="D406" s="40"/>
    </row>
    <row r="407" spans="4:4" x14ac:dyDescent="0.3">
      <c r="D407" s="40"/>
    </row>
    <row r="408" spans="4:4" x14ac:dyDescent="0.3">
      <c r="D408" s="40"/>
    </row>
    <row r="409" spans="4:4" x14ac:dyDescent="0.3">
      <c r="D409" s="40"/>
    </row>
    <row r="410" spans="4:4" x14ac:dyDescent="0.3">
      <c r="D410" s="40"/>
    </row>
    <row r="411" spans="4:4" x14ac:dyDescent="0.3">
      <c r="D411" s="40"/>
    </row>
    <row r="412" spans="4:4" x14ac:dyDescent="0.3">
      <c r="D412" s="40"/>
    </row>
    <row r="413" spans="4:4" x14ac:dyDescent="0.3">
      <c r="D413" s="40"/>
    </row>
    <row r="414" spans="4:4" x14ac:dyDescent="0.3">
      <c r="D414" s="40"/>
    </row>
    <row r="415" spans="4:4" x14ac:dyDescent="0.3">
      <c r="D415" s="40"/>
    </row>
    <row r="416" spans="4:4" x14ac:dyDescent="0.3">
      <c r="D416" s="40"/>
    </row>
    <row r="417" spans="4:4" x14ac:dyDescent="0.3">
      <c r="D417" s="40"/>
    </row>
    <row r="418" spans="4:4" x14ac:dyDescent="0.3">
      <c r="D418" s="40"/>
    </row>
    <row r="419" spans="4:4" x14ac:dyDescent="0.3">
      <c r="D419" s="40"/>
    </row>
    <row r="420" spans="4:4" x14ac:dyDescent="0.3">
      <c r="D420" s="40"/>
    </row>
    <row r="421" spans="4:4" x14ac:dyDescent="0.3">
      <c r="D421" s="40"/>
    </row>
    <row r="422" spans="4:4" x14ac:dyDescent="0.3">
      <c r="D422" s="40"/>
    </row>
    <row r="423" spans="4:4" x14ac:dyDescent="0.3">
      <c r="D423" s="40"/>
    </row>
    <row r="424" spans="4:4" x14ac:dyDescent="0.3">
      <c r="D424" s="40"/>
    </row>
    <row r="425" spans="4:4" x14ac:dyDescent="0.3">
      <c r="D425" s="40"/>
    </row>
    <row r="426" spans="4:4" x14ac:dyDescent="0.3">
      <c r="D426" s="40"/>
    </row>
    <row r="427" spans="4:4" x14ac:dyDescent="0.3">
      <c r="D427" s="40"/>
    </row>
    <row r="428" spans="4:4" x14ac:dyDescent="0.3">
      <c r="D428" s="40"/>
    </row>
    <row r="429" spans="4:4" x14ac:dyDescent="0.3">
      <c r="D429" s="40"/>
    </row>
    <row r="430" spans="4:4" x14ac:dyDescent="0.3">
      <c r="D430" s="40"/>
    </row>
    <row r="431" spans="4:4" x14ac:dyDescent="0.3">
      <c r="D431" s="40"/>
    </row>
    <row r="432" spans="4:4" x14ac:dyDescent="0.3">
      <c r="D432" s="40"/>
    </row>
    <row r="433" spans="4:4" x14ac:dyDescent="0.3">
      <c r="D433" s="40"/>
    </row>
    <row r="434" spans="4:4" x14ac:dyDescent="0.3">
      <c r="D434" s="40"/>
    </row>
    <row r="435" spans="4:4" x14ac:dyDescent="0.3">
      <c r="D435" s="40"/>
    </row>
    <row r="436" spans="4:4" x14ac:dyDescent="0.3">
      <c r="D436" s="40"/>
    </row>
    <row r="437" spans="4:4" x14ac:dyDescent="0.3">
      <c r="D437" s="40"/>
    </row>
    <row r="438" spans="4:4" x14ac:dyDescent="0.3">
      <c r="D438" s="40"/>
    </row>
    <row r="439" spans="4:4" x14ac:dyDescent="0.3">
      <c r="D439" s="40"/>
    </row>
    <row r="440" spans="4:4" x14ac:dyDescent="0.3">
      <c r="D440" s="40"/>
    </row>
    <row r="441" spans="4:4" x14ac:dyDescent="0.3">
      <c r="D441" s="40"/>
    </row>
    <row r="442" spans="4:4" x14ac:dyDescent="0.3">
      <c r="D442" s="40"/>
    </row>
    <row r="443" spans="4:4" x14ac:dyDescent="0.3">
      <c r="D443" s="40"/>
    </row>
    <row r="444" spans="4:4" x14ac:dyDescent="0.3">
      <c r="D444" s="40"/>
    </row>
    <row r="445" spans="4:4" x14ac:dyDescent="0.3">
      <c r="D445" s="40"/>
    </row>
    <row r="446" spans="4:4" x14ac:dyDescent="0.3">
      <c r="D446" s="40"/>
    </row>
    <row r="447" spans="4:4" x14ac:dyDescent="0.3">
      <c r="D447" s="40"/>
    </row>
    <row r="448" spans="4:4" x14ac:dyDescent="0.3">
      <c r="D448" s="40"/>
    </row>
    <row r="449" spans="4:4" x14ac:dyDescent="0.3">
      <c r="D449" s="40"/>
    </row>
    <row r="450" spans="4:4" x14ac:dyDescent="0.3">
      <c r="D450" s="40"/>
    </row>
    <row r="451" spans="4:4" x14ac:dyDescent="0.3">
      <c r="D451" s="40"/>
    </row>
    <row r="452" spans="4:4" x14ac:dyDescent="0.3">
      <c r="D452" s="40"/>
    </row>
    <row r="453" spans="4:4" x14ac:dyDescent="0.3">
      <c r="D453" s="40"/>
    </row>
    <row r="454" spans="4:4" x14ac:dyDescent="0.3">
      <c r="D454" s="40"/>
    </row>
    <row r="455" spans="4:4" x14ac:dyDescent="0.3">
      <c r="D455" s="40"/>
    </row>
    <row r="456" spans="4:4" x14ac:dyDescent="0.3">
      <c r="D456" s="40"/>
    </row>
    <row r="457" spans="4:4" x14ac:dyDescent="0.3">
      <c r="D457" s="40"/>
    </row>
    <row r="458" spans="4:4" x14ac:dyDescent="0.3">
      <c r="D458" s="40"/>
    </row>
    <row r="459" spans="4:4" x14ac:dyDescent="0.3">
      <c r="D459" s="40"/>
    </row>
    <row r="460" spans="4:4" x14ac:dyDescent="0.3">
      <c r="D460" s="40"/>
    </row>
    <row r="461" spans="4:4" x14ac:dyDescent="0.3">
      <c r="D461" s="40"/>
    </row>
    <row r="462" spans="4:4" x14ac:dyDescent="0.3">
      <c r="D462" s="40"/>
    </row>
    <row r="463" spans="4:4" x14ac:dyDescent="0.3">
      <c r="D463" s="40"/>
    </row>
    <row r="464" spans="4:4" x14ac:dyDescent="0.3">
      <c r="D464" s="40"/>
    </row>
    <row r="465" spans="4:4" x14ac:dyDescent="0.3">
      <c r="D465" s="40"/>
    </row>
    <row r="466" spans="4:4" x14ac:dyDescent="0.3">
      <c r="D466" s="40"/>
    </row>
    <row r="467" spans="4:4" x14ac:dyDescent="0.3">
      <c r="D467" s="40"/>
    </row>
    <row r="468" spans="4:4" x14ac:dyDescent="0.3">
      <c r="D468" s="40"/>
    </row>
    <row r="469" spans="4:4" x14ac:dyDescent="0.3">
      <c r="D469" s="40"/>
    </row>
    <row r="470" spans="4:4" x14ac:dyDescent="0.3">
      <c r="D470" s="40"/>
    </row>
    <row r="471" spans="4:4" x14ac:dyDescent="0.3">
      <c r="D471" s="40"/>
    </row>
    <row r="472" spans="4:4" x14ac:dyDescent="0.3">
      <c r="D472" s="40"/>
    </row>
    <row r="473" spans="4:4" x14ac:dyDescent="0.3">
      <c r="D473" s="40"/>
    </row>
    <row r="474" spans="4:4" x14ac:dyDescent="0.3">
      <c r="D474" s="40"/>
    </row>
    <row r="475" spans="4:4" x14ac:dyDescent="0.3">
      <c r="D475" s="40"/>
    </row>
    <row r="476" spans="4:4" x14ac:dyDescent="0.3">
      <c r="D476" s="40"/>
    </row>
    <row r="477" spans="4:4" x14ac:dyDescent="0.3">
      <c r="D477" s="40"/>
    </row>
    <row r="478" spans="4:4" x14ac:dyDescent="0.3">
      <c r="D478" s="40"/>
    </row>
    <row r="479" spans="4:4" x14ac:dyDescent="0.3">
      <c r="D479" s="40"/>
    </row>
    <row r="480" spans="4:4" x14ac:dyDescent="0.3">
      <c r="D480" s="40"/>
    </row>
    <row r="481" spans="4:4" x14ac:dyDescent="0.3">
      <c r="D481" s="40"/>
    </row>
    <row r="482" spans="4:4" x14ac:dyDescent="0.3">
      <c r="D482" s="40"/>
    </row>
    <row r="483" spans="4:4" x14ac:dyDescent="0.3">
      <c r="D483" s="40"/>
    </row>
    <row r="484" spans="4:4" x14ac:dyDescent="0.3">
      <c r="D484" s="40"/>
    </row>
    <row r="485" spans="4:4" x14ac:dyDescent="0.3">
      <c r="D485" s="40"/>
    </row>
    <row r="486" spans="4:4" x14ac:dyDescent="0.3">
      <c r="D486" s="40"/>
    </row>
    <row r="487" spans="4:4" x14ac:dyDescent="0.3">
      <c r="D487" s="40"/>
    </row>
    <row r="488" spans="4:4" x14ac:dyDescent="0.3">
      <c r="D488" s="40"/>
    </row>
    <row r="489" spans="4:4" x14ac:dyDescent="0.3">
      <c r="D489" s="40"/>
    </row>
    <row r="490" spans="4:4" x14ac:dyDescent="0.3">
      <c r="D490" s="40"/>
    </row>
    <row r="491" spans="4:4" x14ac:dyDescent="0.3">
      <c r="D491" s="40"/>
    </row>
    <row r="492" spans="4:4" x14ac:dyDescent="0.3">
      <c r="D492" s="40"/>
    </row>
    <row r="493" spans="4:4" x14ac:dyDescent="0.3">
      <c r="D493" s="40"/>
    </row>
    <row r="494" spans="4:4" x14ac:dyDescent="0.3">
      <c r="D494" s="40"/>
    </row>
    <row r="495" spans="4:4" x14ac:dyDescent="0.3">
      <c r="D495" s="40"/>
    </row>
    <row r="496" spans="4:4" x14ac:dyDescent="0.3">
      <c r="D496" s="40"/>
    </row>
    <row r="497" spans="4:4" x14ac:dyDescent="0.3">
      <c r="D497" s="40"/>
    </row>
    <row r="498" spans="4:4" x14ac:dyDescent="0.3">
      <c r="D498" s="40"/>
    </row>
    <row r="499" spans="4:4" x14ac:dyDescent="0.3">
      <c r="D499" s="40"/>
    </row>
    <row r="500" spans="4:4" x14ac:dyDescent="0.3">
      <c r="D500" s="40"/>
    </row>
    <row r="501" spans="4:4" x14ac:dyDescent="0.3">
      <c r="D501" s="40"/>
    </row>
    <row r="502" spans="4:4" x14ac:dyDescent="0.3">
      <c r="D502" s="40"/>
    </row>
    <row r="503" spans="4:4" x14ac:dyDescent="0.3">
      <c r="D503" s="40"/>
    </row>
    <row r="504" spans="4:4" x14ac:dyDescent="0.3">
      <c r="D504" s="40"/>
    </row>
    <row r="505" spans="4:4" x14ac:dyDescent="0.3">
      <c r="D505" s="40"/>
    </row>
    <row r="506" spans="4:4" x14ac:dyDescent="0.3">
      <c r="D506" s="40"/>
    </row>
    <row r="507" spans="4:4" x14ac:dyDescent="0.3">
      <c r="D507" s="40"/>
    </row>
    <row r="508" spans="4:4" x14ac:dyDescent="0.3">
      <c r="D508" s="40"/>
    </row>
    <row r="509" spans="4:4" x14ac:dyDescent="0.3">
      <c r="D509" s="40"/>
    </row>
    <row r="510" spans="4:4" x14ac:dyDescent="0.3">
      <c r="D510" s="40"/>
    </row>
    <row r="511" spans="4:4" x14ac:dyDescent="0.3">
      <c r="D511" s="40"/>
    </row>
    <row r="512" spans="4:4" x14ac:dyDescent="0.3">
      <c r="D512" s="40"/>
    </row>
    <row r="513" spans="4:4" x14ac:dyDescent="0.3">
      <c r="D513" s="40"/>
    </row>
    <row r="514" spans="4:4" x14ac:dyDescent="0.3">
      <c r="D514" s="40"/>
    </row>
    <row r="515" spans="4:4" x14ac:dyDescent="0.3">
      <c r="D515" s="40"/>
    </row>
    <row r="516" spans="4:4" x14ac:dyDescent="0.3">
      <c r="D516" s="40"/>
    </row>
    <row r="517" spans="4:4" x14ac:dyDescent="0.3">
      <c r="D517" s="40"/>
    </row>
    <row r="518" spans="4:4" x14ac:dyDescent="0.3">
      <c r="D518" s="40"/>
    </row>
    <row r="519" spans="4:4" x14ac:dyDescent="0.3">
      <c r="D519" s="40"/>
    </row>
    <row r="520" spans="4:4" x14ac:dyDescent="0.3">
      <c r="D520" s="40"/>
    </row>
    <row r="521" spans="4:4" x14ac:dyDescent="0.3">
      <c r="D521" s="40"/>
    </row>
    <row r="522" spans="4:4" x14ac:dyDescent="0.3">
      <c r="D522" s="40"/>
    </row>
    <row r="523" spans="4:4" x14ac:dyDescent="0.3">
      <c r="D523" s="40"/>
    </row>
    <row r="524" spans="4:4" x14ac:dyDescent="0.3">
      <c r="D524" s="40"/>
    </row>
    <row r="525" spans="4:4" x14ac:dyDescent="0.3">
      <c r="D525" s="40"/>
    </row>
    <row r="526" spans="4:4" x14ac:dyDescent="0.3">
      <c r="D526" s="40"/>
    </row>
    <row r="527" spans="4:4" x14ac:dyDescent="0.3">
      <c r="D527" s="40"/>
    </row>
    <row r="528" spans="4:4" x14ac:dyDescent="0.3">
      <c r="D528" s="40"/>
    </row>
    <row r="529" spans="4:4" x14ac:dyDescent="0.3">
      <c r="D529" s="40"/>
    </row>
    <row r="530" spans="4:4" x14ac:dyDescent="0.3">
      <c r="D530" s="40"/>
    </row>
    <row r="531" spans="4:4" x14ac:dyDescent="0.3">
      <c r="D531" s="40"/>
    </row>
    <row r="532" spans="4:4" x14ac:dyDescent="0.3">
      <c r="D532" s="40"/>
    </row>
    <row r="533" spans="4:4" x14ac:dyDescent="0.3">
      <c r="D533" s="40"/>
    </row>
    <row r="534" spans="4:4" x14ac:dyDescent="0.3">
      <c r="D534" s="40"/>
    </row>
    <row r="535" spans="4:4" x14ac:dyDescent="0.3">
      <c r="D535" s="40"/>
    </row>
    <row r="536" spans="4:4" x14ac:dyDescent="0.3">
      <c r="D536" s="40"/>
    </row>
    <row r="537" spans="4:4" x14ac:dyDescent="0.3">
      <c r="D537" s="40"/>
    </row>
    <row r="538" spans="4:4" x14ac:dyDescent="0.3">
      <c r="D538" s="40"/>
    </row>
    <row r="539" spans="4:4" x14ac:dyDescent="0.3">
      <c r="D539" s="40"/>
    </row>
    <row r="540" spans="4:4" x14ac:dyDescent="0.3">
      <c r="D540" s="40"/>
    </row>
    <row r="541" spans="4:4" x14ac:dyDescent="0.3">
      <c r="D541" s="40"/>
    </row>
    <row r="542" spans="4:4" x14ac:dyDescent="0.3">
      <c r="D542" s="40"/>
    </row>
    <row r="543" spans="4:4" x14ac:dyDescent="0.3">
      <c r="D543" s="40"/>
    </row>
    <row r="544" spans="4:4" x14ac:dyDescent="0.3">
      <c r="D544" s="40"/>
    </row>
    <row r="545" spans="4:4" x14ac:dyDescent="0.3">
      <c r="D545" s="40"/>
    </row>
  </sheetData>
  <sheetProtection formatCells="0" formatColumns="0" formatRows="0"/>
  <conditionalFormatting sqref="G26">
    <cfRule type="cellIs" dxfId="8" priority="87" stopIfTrue="1" operator="notEqual">
      <formula>0</formula>
    </cfRule>
  </conditionalFormatting>
  <conditionalFormatting sqref="G39">
    <cfRule type="cellIs" dxfId="7" priority="84" stopIfTrue="1" operator="notEqual">
      <formula>0</formula>
    </cfRule>
  </conditionalFormatting>
  <conditionalFormatting sqref="G40">
    <cfRule type="cellIs" dxfId="6" priority="83" stopIfTrue="1" operator="notEqual">
      <formula>0</formula>
    </cfRule>
  </conditionalFormatting>
  <conditionalFormatting sqref="G28">
    <cfRule type="containsText" dxfId="5" priority="40" stopIfTrue="1" operator="containsText" text="Included in error count">
      <formula>NOT(ISERROR(SEARCH("Included in error count",G28)))</formula>
    </cfRule>
    <cfRule type="cellIs" dxfId="4" priority="41" stopIfTrue="1" operator="equal">
      <formula>1</formula>
    </cfRule>
  </conditionalFormatting>
  <pageMargins left="0.7" right="0.7" top="0.75" bottom="0.75" header="0.3" footer="0.3"/>
  <pageSetup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0"/>
  <sheetViews>
    <sheetView showGridLines="0" zoomScale="70" zoomScaleNormal="70" workbookViewId="0">
      <selection activeCell="B1" sqref="B1:H1"/>
    </sheetView>
  </sheetViews>
  <sheetFormatPr defaultColWidth="9.109375" defaultRowHeight="14.4" x14ac:dyDescent="0.3"/>
  <cols>
    <col min="1" max="1" width="7.6640625" style="342" customWidth="1"/>
    <col min="2" max="2" width="44.5546875" style="342" customWidth="1"/>
    <col min="3" max="3" width="17.109375" style="342" customWidth="1"/>
    <col min="4" max="4" width="19" style="342" customWidth="1"/>
    <col min="5" max="5" width="19.109375" style="342" customWidth="1"/>
    <col min="6" max="6" width="15.109375" style="342" customWidth="1"/>
    <col min="7" max="7" width="16.109375" style="342" customWidth="1"/>
    <col min="8" max="8" width="77.5546875" style="342" customWidth="1"/>
    <col min="9" max="9" width="91" style="343" customWidth="1"/>
    <col min="10" max="10" width="46.109375" style="343" customWidth="1"/>
    <col min="11" max="11" width="9.109375" style="437" hidden="1" customWidth="1"/>
    <col min="12" max="12" width="36.88671875" style="427" hidden="1" customWidth="1"/>
    <col min="13" max="13" width="15.6640625" style="427" hidden="1" customWidth="1"/>
    <col min="14" max="14" width="15.6640625" style="427" customWidth="1"/>
    <col min="15" max="15" width="56.33203125" style="427" customWidth="1"/>
    <col min="16" max="16" width="11.109375" style="428" customWidth="1"/>
    <col min="17" max="18" width="9.109375" style="429" customWidth="1"/>
    <col min="19" max="59" width="9.109375" style="429"/>
    <col min="60" max="16384" width="9.109375" style="342"/>
  </cols>
  <sheetData>
    <row r="1" spans="1:81" ht="40.5" customHeight="1" thickBot="1" x14ac:dyDescent="0.35">
      <c r="A1" s="404"/>
      <c r="B1" s="553" t="s">
        <v>606</v>
      </c>
      <c r="C1" s="553"/>
      <c r="D1" s="553"/>
      <c r="E1" s="553"/>
      <c r="F1" s="553"/>
      <c r="G1" s="553"/>
      <c r="H1" s="554"/>
      <c r="I1" s="551"/>
      <c r="J1" s="552"/>
      <c r="K1" s="426"/>
    </row>
    <row r="2" spans="1:81" ht="72" customHeight="1" thickBot="1" x14ac:dyDescent="0.35">
      <c r="A2" s="405"/>
      <c r="B2" s="555" t="s">
        <v>607</v>
      </c>
      <c r="C2" s="556"/>
      <c r="D2" s="556"/>
      <c r="E2" s="556"/>
      <c r="F2" s="556"/>
      <c r="G2" s="556"/>
      <c r="H2" s="557"/>
      <c r="I2" s="570" t="s">
        <v>608</v>
      </c>
      <c r="J2" s="572" t="s">
        <v>628</v>
      </c>
      <c r="K2" s="430"/>
    </row>
    <row r="3" spans="1:81" ht="15" customHeight="1" thickBot="1" x14ac:dyDescent="0.35">
      <c r="A3" s="406"/>
      <c r="B3" s="407"/>
      <c r="C3" s="408"/>
      <c r="D3" s="408"/>
      <c r="E3" s="408"/>
      <c r="F3" s="408"/>
      <c r="G3" s="409"/>
      <c r="H3" s="425"/>
      <c r="I3" s="571"/>
      <c r="J3" s="573"/>
      <c r="K3" s="430"/>
    </row>
    <row r="4" spans="1:81" ht="21.75" customHeight="1" thickBot="1" x14ac:dyDescent="0.35">
      <c r="A4" s="410"/>
      <c r="B4" s="411" t="s">
        <v>313</v>
      </c>
      <c r="C4" s="558" t="str">
        <f>'Unit Data from Audit Worksheet'!D2</f>
        <v>Select Unit Name from Drop Down List</v>
      </c>
      <c r="D4" s="559"/>
      <c r="E4" s="560"/>
      <c r="F4" s="561" t="s">
        <v>609</v>
      </c>
      <c r="G4" s="562"/>
      <c r="H4" s="565" t="s">
        <v>627</v>
      </c>
      <c r="I4" s="571"/>
      <c r="J4" s="573"/>
      <c r="K4" s="431"/>
      <c r="L4" s="432"/>
    </row>
    <row r="5" spans="1:81" ht="21.6" thickBot="1" x14ac:dyDescent="0.35">
      <c r="A5" s="412"/>
      <c r="B5" s="413" t="s">
        <v>305</v>
      </c>
      <c r="C5" s="567" t="e">
        <f>'Unit Data from Audit Worksheet'!D3</f>
        <v>#N/A</v>
      </c>
      <c r="D5" s="568"/>
      <c r="E5" s="569"/>
      <c r="F5" s="563"/>
      <c r="G5" s="564"/>
      <c r="H5" s="566"/>
      <c r="I5" s="571"/>
      <c r="J5" s="573"/>
      <c r="K5" s="433"/>
      <c r="L5" s="434" t="s">
        <v>308</v>
      </c>
    </row>
    <row r="6" spans="1:81" s="102" customFormat="1" ht="88.5" hidden="1" customHeight="1" thickBot="1" x14ac:dyDescent="0.35">
      <c r="A6" s="356"/>
      <c r="B6" s="418" t="s">
        <v>230</v>
      </c>
      <c r="C6" s="351"/>
      <c r="D6" s="351"/>
      <c r="E6" s="357" t="str">
        <f>+N6</f>
        <v/>
      </c>
      <c r="F6" s="344" t="s">
        <v>306</v>
      </c>
      <c r="G6" s="358" t="str">
        <f>+N6</f>
        <v/>
      </c>
      <c r="H6" s="352" t="s">
        <v>380</v>
      </c>
      <c r="I6" s="350" t="s">
        <v>377</v>
      </c>
      <c r="J6" s="415"/>
      <c r="K6" s="433"/>
      <c r="L6" s="435"/>
      <c r="M6" s="435"/>
      <c r="N6" s="436" t="str">
        <f>IFERROR((Import!L15-Import!L14)/Import!L16,"")</f>
        <v/>
      </c>
      <c r="O6" s="427"/>
      <c r="P6" s="428"/>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342"/>
      <c r="BI6" s="342"/>
      <c r="BJ6" s="342"/>
      <c r="BK6" s="342"/>
      <c r="BL6" s="342"/>
      <c r="BM6" s="342"/>
      <c r="BN6" s="342"/>
      <c r="BO6" s="342"/>
      <c r="BP6" s="342"/>
      <c r="BQ6" s="342"/>
      <c r="BR6" s="342"/>
      <c r="BS6" s="342"/>
      <c r="BT6" s="342"/>
      <c r="BU6" s="342"/>
      <c r="BV6" s="342"/>
      <c r="BW6" s="342"/>
      <c r="BX6" s="342"/>
      <c r="BY6" s="342"/>
      <c r="BZ6" s="342"/>
      <c r="CA6" s="342"/>
      <c r="CB6" s="342"/>
      <c r="CC6" s="342"/>
    </row>
    <row r="7" spans="1:81" s="102" customFormat="1" ht="18.600000000000001" thickBot="1" x14ac:dyDescent="0.35">
      <c r="A7" s="356"/>
      <c r="B7" s="547" t="s">
        <v>381</v>
      </c>
      <c r="C7" s="547"/>
      <c r="D7" s="547"/>
      <c r="E7" s="346">
        <v>2022</v>
      </c>
      <c r="F7" s="419" t="s">
        <v>382</v>
      </c>
      <c r="G7" s="420"/>
      <c r="H7" s="345"/>
      <c r="I7" s="355"/>
      <c r="J7" s="345"/>
      <c r="K7" s="433"/>
      <c r="L7" s="427"/>
      <c r="M7" s="427"/>
      <c r="N7" s="427"/>
      <c r="O7" s="427"/>
      <c r="P7" s="428"/>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342"/>
      <c r="BI7" s="342"/>
      <c r="BJ7" s="342"/>
      <c r="BK7" s="342"/>
      <c r="BL7" s="342"/>
      <c r="BM7" s="342"/>
      <c r="BN7" s="342"/>
      <c r="BO7" s="342"/>
      <c r="BP7" s="342"/>
      <c r="BQ7" s="342"/>
      <c r="BR7" s="342"/>
      <c r="BS7" s="342"/>
      <c r="BT7" s="342"/>
      <c r="BU7" s="342"/>
      <c r="BV7" s="342"/>
      <c r="BW7" s="342"/>
      <c r="BX7" s="342"/>
      <c r="BY7" s="342"/>
      <c r="BZ7" s="342"/>
      <c r="CA7" s="342"/>
      <c r="CB7" s="342"/>
      <c r="CC7" s="342"/>
    </row>
    <row r="8" spans="1:81" s="102" customFormat="1" ht="92.25" customHeight="1" thickBot="1" x14ac:dyDescent="0.35">
      <c r="A8" s="421" t="s">
        <v>610</v>
      </c>
      <c r="B8" s="549" t="s">
        <v>612</v>
      </c>
      <c r="C8" s="550"/>
      <c r="D8" s="550"/>
      <c r="E8" s="416" t="str">
        <f>IF(Import!L63=1,"Yes",IF(Import!L63=2,"No","This question must be answered.  See cell C21 on TD"))</f>
        <v>This question must be answered.  See cell C21 on TD</v>
      </c>
      <c r="F8" s="461" t="s">
        <v>384</v>
      </c>
      <c r="G8" s="416" t="str">
        <f>IF(E8="No","Late",E8)</f>
        <v>This question must be answered.  See cell C21 on TD</v>
      </c>
      <c r="H8" s="353" t="s">
        <v>383</v>
      </c>
      <c r="I8" s="417" t="s">
        <v>613</v>
      </c>
      <c r="J8" s="422"/>
      <c r="K8" s="433"/>
      <c r="L8" s="427"/>
      <c r="M8" s="427"/>
      <c r="N8" s="427"/>
      <c r="O8" s="427"/>
      <c r="P8" s="428"/>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342"/>
      <c r="BI8" s="342"/>
      <c r="BJ8" s="342"/>
      <c r="BK8" s="342"/>
      <c r="BL8" s="342"/>
      <c r="BM8" s="342"/>
      <c r="BN8" s="342"/>
      <c r="BO8" s="342"/>
      <c r="BP8" s="342"/>
      <c r="BQ8" s="342"/>
      <c r="BR8" s="342"/>
      <c r="BS8" s="342"/>
      <c r="BT8" s="342"/>
      <c r="BU8" s="342"/>
      <c r="BV8" s="342"/>
      <c r="BW8" s="342"/>
      <c r="BX8" s="342"/>
      <c r="BY8" s="342"/>
      <c r="BZ8" s="342"/>
      <c r="CA8" s="342"/>
      <c r="CB8" s="342"/>
      <c r="CC8" s="342"/>
    </row>
    <row r="9" spans="1:81" s="102" customFormat="1" ht="61.5" customHeight="1" thickBot="1" x14ac:dyDescent="0.35">
      <c r="A9" s="414" t="s">
        <v>611</v>
      </c>
      <c r="B9" s="548" t="s">
        <v>692</v>
      </c>
      <c r="C9" s="548"/>
      <c r="D9" s="549"/>
      <c r="E9" s="416" t="str">
        <f>IF(AND(Import!L59&lt;=0,Import!L60&lt;=0),"No","Yes")</f>
        <v>No</v>
      </c>
      <c r="F9" s="423"/>
      <c r="G9" s="416" t="str">
        <f>E9</f>
        <v>No</v>
      </c>
      <c r="H9" s="349" t="s">
        <v>614</v>
      </c>
      <c r="I9" s="354" t="s">
        <v>673</v>
      </c>
      <c r="J9" s="422"/>
      <c r="K9" s="433"/>
      <c r="L9" s="427" t="e">
        <f>IF(Import!L96=1,1,0)</f>
        <v>#N/A</v>
      </c>
      <c r="M9" s="427"/>
      <c r="N9" s="427"/>
      <c r="O9" s="427"/>
      <c r="P9" s="428"/>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342"/>
      <c r="BI9" s="342"/>
      <c r="BJ9" s="342"/>
      <c r="BK9" s="342"/>
      <c r="BL9" s="342"/>
      <c r="BM9" s="342"/>
      <c r="BN9" s="342"/>
      <c r="BO9" s="342"/>
      <c r="BP9" s="342"/>
      <c r="BQ9" s="342"/>
      <c r="BR9" s="342"/>
      <c r="BS9" s="342"/>
      <c r="BT9" s="342"/>
      <c r="BU9" s="342"/>
      <c r="BV9" s="342"/>
      <c r="BW9" s="342"/>
      <c r="BX9" s="342"/>
      <c r="BY9" s="342"/>
      <c r="BZ9" s="342"/>
      <c r="CA9" s="342"/>
      <c r="CB9" s="342"/>
      <c r="CC9" s="342"/>
    </row>
    <row r="10" spans="1:81" s="343" customFormat="1" x14ac:dyDescent="0.3">
      <c r="A10" s="424"/>
      <c r="B10" s="347"/>
      <c r="C10" s="347"/>
      <c r="D10" s="347"/>
      <c r="E10" s="347"/>
      <c r="F10" s="347"/>
      <c r="G10" s="347"/>
      <c r="H10" s="347"/>
      <c r="I10" s="348"/>
      <c r="J10" s="348"/>
      <c r="K10" s="437"/>
      <c r="L10" s="427"/>
      <c r="M10" s="427"/>
      <c r="N10" s="427"/>
      <c r="O10" s="427"/>
      <c r="P10" s="428"/>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342"/>
      <c r="BI10" s="342"/>
      <c r="BJ10" s="342"/>
      <c r="BK10" s="342"/>
      <c r="BL10" s="342"/>
      <c r="BM10" s="342"/>
      <c r="BN10" s="342"/>
      <c r="BO10" s="342"/>
      <c r="BP10" s="342"/>
      <c r="BQ10" s="342"/>
      <c r="BR10" s="342"/>
      <c r="BS10" s="342"/>
      <c r="BT10" s="342"/>
      <c r="BU10" s="342"/>
      <c r="BV10" s="342"/>
      <c r="BW10" s="342"/>
      <c r="BX10" s="342"/>
      <c r="BY10" s="342"/>
      <c r="BZ10" s="342"/>
      <c r="CA10" s="342"/>
      <c r="CB10" s="342"/>
      <c r="CC10" s="342"/>
    </row>
  </sheetData>
  <mergeCells count="12">
    <mergeCell ref="B7:D7"/>
    <mergeCell ref="B9:D9"/>
    <mergeCell ref="B8:D8"/>
    <mergeCell ref="I1:J1"/>
    <mergeCell ref="B1:H1"/>
    <mergeCell ref="B2:H2"/>
    <mergeCell ref="C4:E4"/>
    <mergeCell ref="F4:G5"/>
    <mergeCell ref="H4:H5"/>
    <mergeCell ref="C5:E5"/>
    <mergeCell ref="I2:I5"/>
    <mergeCell ref="J2:J5"/>
  </mergeCells>
  <conditionalFormatting sqref="G8">
    <cfRule type="cellIs" dxfId="3" priority="30" operator="equal">
      <formula>"Late"</formula>
    </cfRule>
  </conditionalFormatting>
  <conditionalFormatting sqref="G9">
    <cfRule type="cellIs" dxfId="2" priority="27" operator="equal">
      <formula>"Yes"</formula>
    </cfRule>
  </conditionalFormatting>
  <conditionalFormatting sqref="G6">
    <cfRule type="cellIs" dxfId="1" priority="19" operator="lessThan">
      <formula>1</formula>
    </cfRule>
  </conditionalFormatting>
  <conditionalFormatting sqref="E8 G8">
    <cfRule type="containsText" dxfId="0" priority="11" operator="containsText" text="This question must be answered">
      <formula>NOT(ISERROR(SEARCH("This question must be answered",E8)))</formula>
    </cfRule>
  </conditionalFormatting>
  <pageMargins left="0.25" right="0.25" top="0.05" bottom="0.25" header="0.3" footer="0.25"/>
  <pageSetup scale="61" fitToHeight="0" orientation="landscape" r:id="rId1"/>
  <headerFooter>
    <oddFooter>&amp;C&amp;12&amp;P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F365"/>
  <sheetViews>
    <sheetView topLeftCell="A280" workbookViewId="0">
      <pane xSplit="3" topLeftCell="D1" activePane="topRight" state="frozen"/>
      <selection pane="topRight" activeCell="C313" sqref="C313"/>
    </sheetView>
  </sheetViews>
  <sheetFormatPr defaultRowHeight="14.4" x14ac:dyDescent="0.3"/>
  <cols>
    <col min="1" max="1" width="29.33203125" style="80" customWidth="1"/>
    <col min="2" max="2" width="72.6640625" customWidth="1"/>
    <col min="3" max="3" width="54.33203125" customWidth="1"/>
    <col min="4" max="97" width="20.6640625" customWidth="1"/>
  </cols>
  <sheetData>
    <row r="1" spans="1:6" s="341" customFormat="1" ht="43.2" x14ac:dyDescent="0.3">
      <c r="A1" s="471" t="s">
        <v>629</v>
      </c>
      <c r="B1" s="341" t="s">
        <v>223</v>
      </c>
      <c r="C1" s="341" t="s">
        <v>223</v>
      </c>
      <c r="D1" s="341" t="s">
        <v>636</v>
      </c>
      <c r="E1" s="341" t="s">
        <v>637</v>
      </c>
      <c r="F1" s="341" t="s">
        <v>638</v>
      </c>
    </row>
    <row r="2" spans="1:6" x14ac:dyDescent="0.3">
      <c r="A2" s="80" t="s">
        <v>406</v>
      </c>
      <c r="B2" s="102" t="s">
        <v>13</v>
      </c>
      <c r="C2" s="102" t="s">
        <v>4</v>
      </c>
      <c r="D2" s="462">
        <v>601754</v>
      </c>
      <c r="E2" s="462">
        <v>601757</v>
      </c>
      <c r="F2" s="462">
        <v>601758</v>
      </c>
    </row>
    <row r="3" spans="1:6" x14ac:dyDescent="0.3">
      <c r="A3" s="80">
        <v>4</v>
      </c>
      <c r="B3" s="102" t="s">
        <v>51</v>
      </c>
      <c r="C3" s="102"/>
      <c r="D3" s="102">
        <v>0</v>
      </c>
      <c r="E3" s="102">
        <v>0</v>
      </c>
      <c r="F3" s="102">
        <v>0</v>
      </c>
    </row>
    <row r="4" spans="1:6" x14ac:dyDescent="0.3">
      <c r="A4" s="80">
        <v>5</v>
      </c>
      <c r="B4" s="102" t="s">
        <v>52</v>
      </c>
      <c r="C4" s="102"/>
      <c r="D4" s="102">
        <v>0</v>
      </c>
      <c r="E4" s="102">
        <v>0</v>
      </c>
      <c r="F4" s="102">
        <v>0</v>
      </c>
    </row>
    <row r="5" spans="1:6" x14ac:dyDescent="0.3">
      <c r="A5" s="80">
        <v>6</v>
      </c>
      <c r="B5" s="102" t="s">
        <v>148</v>
      </c>
      <c r="C5" s="102"/>
      <c r="D5" s="102">
        <v>0</v>
      </c>
      <c r="E5" s="102">
        <v>0</v>
      </c>
      <c r="F5" s="102">
        <v>0</v>
      </c>
    </row>
    <row r="6" spans="1:6" x14ac:dyDescent="0.3">
      <c r="A6" s="80">
        <v>7</v>
      </c>
      <c r="B6" s="102" t="s">
        <v>94</v>
      </c>
      <c r="C6" s="102"/>
      <c r="D6" s="102">
        <v>0</v>
      </c>
      <c r="E6" s="102">
        <v>0</v>
      </c>
      <c r="F6" s="102">
        <v>0</v>
      </c>
    </row>
    <row r="7" spans="1:6" x14ac:dyDescent="0.3">
      <c r="A7" s="80">
        <v>9</v>
      </c>
      <c r="B7" s="102" t="s">
        <v>96</v>
      </c>
      <c r="C7" s="102"/>
      <c r="D7" s="102">
        <v>0</v>
      </c>
      <c r="E7" s="102">
        <v>0</v>
      </c>
      <c r="F7" s="102">
        <v>0</v>
      </c>
    </row>
    <row r="8" spans="1:6" x14ac:dyDescent="0.3">
      <c r="A8" s="80">
        <v>11</v>
      </c>
      <c r="B8" s="102" t="s">
        <v>95</v>
      </c>
      <c r="C8" s="102"/>
      <c r="D8" s="102">
        <v>0</v>
      </c>
      <c r="E8" s="102">
        <v>0</v>
      </c>
      <c r="F8" s="102">
        <v>0</v>
      </c>
    </row>
    <row r="9" spans="1:6" x14ac:dyDescent="0.3">
      <c r="A9" s="80">
        <v>13</v>
      </c>
      <c r="B9" s="102" t="s">
        <v>407</v>
      </c>
      <c r="C9" s="102"/>
      <c r="D9" s="102">
        <v>0</v>
      </c>
      <c r="E9" s="102">
        <v>0</v>
      </c>
      <c r="F9" s="102">
        <v>0</v>
      </c>
    </row>
    <row r="10" spans="1:6" x14ac:dyDescent="0.3">
      <c r="A10" s="80">
        <v>14</v>
      </c>
      <c r="B10" s="102" t="s">
        <v>408</v>
      </c>
      <c r="C10" s="102"/>
      <c r="D10" s="102">
        <v>0</v>
      </c>
      <c r="E10" s="102">
        <v>0</v>
      </c>
      <c r="F10" s="102">
        <v>0</v>
      </c>
    </row>
    <row r="11" spans="1:6" x14ac:dyDescent="0.3">
      <c r="A11" s="80">
        <v>16</v>
      </c>
      <c r="B11" s="102" t="s">
        <v>98</v>
      </c>
      <c r="C11" s="102"/>
      <c r="D11" s="102">
        <v>0</v>
      </c>
      <c r="E11" s="102">
        <v>0</v>
      </c>
      <c r="F11" s="102">
        <v>0</v>
      </c>
    </row>
    <row r="12" spans="1:6" x14ac:dyDescent="0.3">
      <c r="A12" s="80">
        <v>17</v>
      </c>
      <c r="B12" s="102" t="s">
        <v>100</v>
      </c>
      <c r="C12" s="102"/>
      <c r="D12" s="102">
        <v>0</v>
      </c>
      <c r="E12" s="102">
        <v>0</v>
      </c>
      <c r="F12" s="102">
        <v>0</v>
      </c>
    </row>
    <row r="13" spans="1:6" x14ac:dyDescent="0.3">
      <c r="A13" s="80">
        <v>20</v>
      </c>
      <c r="B13" s="102" t="s">
        <v>101</v>
      </c>
      <c r="C13" s="102"/>
      <c r="D13" s="102">
        <v>0</v>
      </c>
      <c r="E13" s="102">
        <v>0</v>
      </c>
      <c r="F13" s="102">
        <v>0</v>
      </c>
    </row>
    <row r="14" spans="1:6" x14ac:dyDescent="0.3">
      <c r="A14" s="80">
        <v>22</v>
      </c>
      <c r="B14" s="102" t="s">
        <v>102</v>
      </c>
      <c r="C14" s="102"/>
      <c r="D14" s="102">
        <v>0</v>
      </c>
      <c r="E14" s="102">
        <v>0</v>
      </c>
      <c r="F14" s="102">
        <v>0</v>
      </c>
    </row>
    <row r="15" spans="1:6" x14ac:dyDescent="0.3">
      <c r="A15" s="80">
        <v>23</v>
      </c>
      <c r="B15" s="102" t="s">
        <v>105</v>
      </c>
      <c r="C15" s="102"/>
      <c r="D15" s="102">
        <v>0</v>
      </c>
      <c r="E15" s="102">
        <v>0</v>
      </c>
      <c r="F15" s="102">
        <v>0</v>
      </c>
    </row>
    <row r="16" spans="1:6" x14ac:dyDescent="0.3">
      <c r="A16" s="80">
        <v>31</v>
      </c>
      <c r="B16" s="102" t="s">
        <v>409</v>
      </c>
      <c r="C16" s="102"/>
      <c r="D16" s="102">
        <v>0</v>
      </c>
      <c r="E16" s="102">
        <v>0</v>
      </c>
      <c r="F16" s="102">
        <v>0</v>
      </c>
    </row>
    <row r="17" spans="1:6" x14ac:dyDescent="0.3">
      <c r="A17" s="80">
        <v>32</v>
      </c>
      <c r="B17" s="102" t="s">
        <v>410</v>
      </c>
      <c r="C17" s="102"/>
      <c r="D17" s="102">
        <v>0</v>
      </c>
      <c r="E17" s="102">
        <v>0</v>
      </c>
      <c r="F17" s="102">
        <v>0</v>
      </c>
    </row>
    <row r="18" spans="1:6" x14ac:dyDescent="0.3">
      <c r="A18" s="80">
        <v>33</v>
      </c>
      <c r="B18" s="102" t="s">
        <v>178</v>
      </c>
      <c r="C18" s="102"/>
      <c r="D18" s="102">
        <v>0</v>
      </c>
      <c r="E18" s="102">
        <v>0</v>
      </c>
      <c r="F18" s="102">
        <v>0</v>
      </c>
    </row>
    <row r="19" spans="1:6" x14ac:dyDescent="0.3">
      <c r="A19" s="80">
        <v>34</v>
      </c>
      <c r="B19" s="102" t="s">
        <v>411</v>
      </c>
      <c r="C19" s="102"/>
      <c r="D19" s="102">
        <v>0</v>
      </c>
      <c r="E19" s="102">
        <v>0</v>
      </c>
      <c r="F19" s="102">
        <v>0</v>
      </c>
    </row>
    <row r="20" spans="1:6" x14ac:dyDescent="0.3">
      <c r="A20" s="80">
        <v>35</v>
      </c>
      <c r="B20" s="102" t="s">
        <v>412</v>
      </c>
      <c r="C20" s="102"/>
      <c r="D20" s="102">
        <v>0</v>
      </c>
      <c r="E20" s="102">
        <v>0</v>
      </c>
      <c r="F20" s="102">
        <v>0</v>
      </c>
    </row>
    <row r="21" spans="1:6" x14ac:dyDescent="0.3">
      <c r="A21" s="80">
        <v>36</v>
      </c>
      <c r="B21" s="102" t="s">
        <v>413</v>
      </c>
      <c r="C21" s="102"/>
      <c r="D21" s="102">
        <v>0</v>
      </c>
      <c r="E21" s="102">
        <v>0</v>
      </c>
      <c r="F21" s="102">
        <v>0</v>
      </c>
    </row>
    <row r="22" spans="1:6" x14ac:dyDescent="0.3">
      <c r="A22" s="80">
        <v>37</v>
      </c>
      <c r="B22" s="102" t="s">
        <v>414</v>
      </c>
      <c r="C22" s="102"/>
      <c r="D22" s="102">
        <v>0</v>
      </c>
      <c r="E22" s="102">
        <v>0</v>
      </c>
      <c r="F22" s="102">
        <v>0</v>
      </c>
    </row>
    <row r="23" spans="1:6" x14ac:dyDescent="0.3">
      <c r="A23" s="80">
        <v>38</v>
      </c>
      <c r="B23" s="102" t="s">
        <v>415</v>
      </c>
      <c r="C23" s="102"/>
      <c r="D23" s="102">
        <v>0</v>
      </c>
      <c r="E23" s="102">
        <v>0</v>
      </c>
      <c r="F23" s="102">
        <v>0</v>
      </c>
    </row>
    <row r="24" spans="1:6" x14ac:dyDescent="0.3">
      <c r="A24" s="80">
        <v>39</v>
      </c>
      <c r="B24" s="102" t="s">
        <v>416</v>
      </c>
      <c r="C24" s="102"/>
      <c r="D24" s="102">
        <v>0</v>
      </c>
      <c r="E24" s="102">
        <v>0</v>
      </c>
      <c r="F24" s="102">
        <v>0</v>
      </c>
    </row>
    <row r="25" spans="1:6" x14ac:dyDescent="0.3">
      <c r="A25" s="80">
        <v>40</v>
      </c>
      <c r="B25" s="102" t="s">
        <v>417</v>
      </c>
      <c r="C25" s="102"/>
      <c r="D25" s="102">
        <v>0</v>
      </c>
      <c r="E25" s="102">
        <v>0</v>
      </c>
      <c r="F25" s="102">
        <v>0</v>
      </c>
    </row>
    <row r="26" spans="1:6" x14ac:dyDescent="0.3">
      <c r="A26" s="80">
        <v>41</v>
      </c>
      <c r="B26" s="102" t="s">
        <v>418</v>
      </c>
      <c r="C26" s="102"/>
      <c r="D26" s="102">
        <v>0</v>
      </c>
      <c r="E26" s="102">
        <v>0</v>
      </c>
      <c r="F26" s="102">
        <v>0</v>
      </c>
    </row>
    <row r="27" spans="1:6" x14ac:dyDescent="0.3">
      <c r="A27" s="387">
        <v>44</v>
      </c>
      <c r="B27" s="388" t="s">
        <v>419</v>
      </c>
      <c r="C27" s="388"/>
      <c r="D27" s="388">
        <v>0</v>
      </c>
      <c r="E27" s="388">
        <v>0</v>
      </c>
      <c r="F27" s="388">
        <v>0</v>
      </c>
    </row>
    <row r="28" spans="1:6" x14ac:dyDescent="0.3">
      <c r="A28" s="387">
        <v>45</v>
      </c>
      <c r="B28" s="388" t="s">
        <v>420</v>
      </c>
      <c r="C28" s="388"/>
      <c r="D28" s="388">
        <v>0</v>
      </c>
      <c r="E28" s="388">
        <v>0</v>
      </c>
      <c r="F28" s="388">
        <v>0</v>
      </c>
    </row>
    <row r="29" spans="1:6" x14ac:dyDescent="0.3">
      <c r="A29" s="387">
        <v>47</v>
      </c>
      <c r="B29" s="388" t="s">
        <v>421</v>
      </c>
      <c r="C29" s="388"/>
      <c r="D29" s="388">
        <v>3985821</v>
      </c>
      <c r="E29" s="388">
        <v>206148000</v>
      </c>
      <c r="F29" s="388">
        <v>416220000</v>
      </c>
    </row>
    <row r="30" spans="1:6" ht="13.95" customHeight="1" x14ac:dyDescent="0.3">
      <c r="A30" s="387">
        <v>48</v>
      </c>
      <c r="B30" s="388" t="s">
        <v>55</v>
      </c>
      <c r="C30" s="388"/>
      <c r="D30" s="388">
        <v>1705152</v>
      </c>
      <c r="E30" s="388">
        <v>38076000</v>
      </c>
      <c r="F30" s="388">
        <v>1133611000</v>
      </c>
    </row>
    <row r="31" spans="1:6" x14ac:dyDescent="0.3">
      <c r="A31" s="80">
        <v>49</v>
      </c>
      <c r="B31" s="102" t="s">
        <v>117</v>
      </c>
      <c r="C31" s="102"/>
      <c r="D31" s="102">
        <v>0</v>
      </c>
      <c r="E31" s="102">
        <v>0</v>
      </c>
      <c r="F31" s="102">
        <v>0</v>
      </c>
    </row>
    <row r="32" spans="1:6" x14ac:dyDescent="0.3">
      <c r="A32" s="80">
        <v>50</v>
      </c>
      <c r="B32" s="102" t="s">
        <v>33</v>
      </c>
      <c r="C32" s="102"/>
      <c r="D32" s="102">
        <v>0</v>
      </c>
      <c r="E32" s="102">
        <v>0</v>
      </c>
      <c r="F32" s="102">
        <v>0</v>
      </c>
    </row>
    <row r="33" spans="1:6" x14ac:dyDescent="0.3">
      <c r="A33" s="80">
        <v>51</v>
      </c>
      <c r="B33" s="102" t="s">
        <v>134</v>
      </c>
      <c r="C33" s="102"/>
      <c r="D33" s="102">
        <v>0</v>
      </c>
      <c r="E33" s="102">
        <v>0</v>
      </c>
      <c r="F33" s="102">
        <v>0</v>
      </c>
    </row>
    <row r="34" spans="1:6" x14ac:dyDescent="0.3">
      <c r="A34" s="80">
        <v>52</v>
      </c>
      <c r="B34" s="102" t="s">
        <v>127</v>
      </c>
      <c r="C34" s="102"/>
      <c r="D34" s="102">
        <v>1006463</v>
      </c>
      <c r="E34" s="102">
        <v>1279000</v>
      </c>
      <c r="F34" s="102">
        <v>73453000</v>
      </c>
    </row>
    <row r="35" spans="1:6" x14ac:dyDescent="0.3">
      <c r="A35" s="80">
        <v>53</v>
      </c>
      <c r="B35" s="102" t="s">
        <v>34</v>
      </c>
      <c r="C35" s="102"/>
      <c r="D35" s="102">
        <v>1117664</v>
      </c>
      <c r="E35" s="102">
        <v>68862000</v>
      </c>
      <c r="F35" s="102">
        <v>-10631000</v>
      </c>
    </row>
    <row r="36" spans="1:6" x14ac:dyDescent="0.3">
      <c r="A36" s="80">
        <v>55</v>
      </c>
      <c r="B36" s="102" t="s">
        <v>137</v>
      </c>
      <c r="C36" s="102"/>
      <c r="D36" s="102">
        <v>2795900</v>
      </c>
      <c r="E36" s="102">
        <v>74356000</v>
      </c>
      <c r="F36" s="102">
        <v>208190000</v>
      </c>
    </row>
    <row r="37" spans="1:6" x14ac:dyDescent="0.3">
      <c r="A37" s="80">
        <v>61</v>
      </c>
      <c r="B37" s="102" t="s">
        <v>150</v>
      </c>
      <c r="C37" s="102"/>
      <c r="D37" s="102">
        <v>0</v>
      </c>
      <c r="E37" s="102">
        <v>0</v>
      </c>
      <c r="F37" s="102">
        <v>0</v>
      </c>
    </row>
    <row r="38" spans="1:6" x14ac:dyDescent="0.3">
      <c r="A38" s="80">
        <v>80</v>
      </c>
      <c r="B38" s="102" t="s">
        <v>107</v>
      </c>
      <c r="C38" s="102"/>
      <c r="D38" s="102">
        <v>0</v>
      </c>
      <c r="E38" s="102">
        <v>0</v>
      </c>
      <c r="F38" s="102">
        <v>0</v>
      </c>
    </row>
    <row r="39" spans="1:6" x14ac:dyDescent="0.3">
      <c r="A39" s="80">
        <v>81</v>
      </c>
      <c r="B39" s="102" t="s">
        <v>108</v>
      </c>
      <c r="C39" s="102"/>
      <c r="D39" s="102">
        <v>0</v>
      </c>
      <c r="E39" s="102">
        <v>0</v>
      </c>
      <c r="F39" s="102">
        <v>0</v>
      </c>
    </row>
    <row r="40" spans="1:6" x14ac:dyDescent="0.3">
      <c r="A40" s="80">
        <v>82</v>
      </c>
      <c r="B40" s="102" t="s">
        <v>192</v>
      </c>
      <c r="C40" s="102"/>
      <c r="D40" s="102">
        <v>0</v>
      </c>
      <c r="E40" s="102">
        <v>0</v>
      </c>
      <c r="F40" s="102">
        <v>0</v>
      </c>
    </row>
    <row r="41" spans="1:6" x14ac:dyDescent="0.3">
      <c r="A41" s="80">
        <v>83</v>
      </c>
      <c r="B41" s="102" t="s">
        <v>35</v>
      </c>
      <c r="C41" s="102"/>
      <c r="D41" s="102">
        <v>0</v>
      </c>
      <c r="E41" s="102">
        <v>0</v>
      </c>
      <c r="F41" s="102">
        <v>0</v>
      </c>
    </row>
    <row r="42" spans="1:6" x14ac:dyDescent="0.3">
      <c r="A42" s="80">
        <v>84</v>
      </c>
      <c r="B42" s="102" t="s">
        <v>116</v>
      </c>
      <c r="C42" s="102"/>
      <c r="D42" s="102">
        <v>0</v>
      </c>
      <c r="E42" s="102">
        <v>0</v>
      </c>
      <c r="F42" s="102">
        <v>0</v>
      </c>
    </row>
    <row r="43" spans="1:6" x14ac:dyDescent="0.3">
      <c r="A43" s="80">
        <v>85</v>
      </c>
      <c r="B43" s="102" t="s">
        <v>118</v>
      </c>
      <c r="C43" s="102"/>
      <c r="D43" s="102">
        <v>0</v>
      </c>
      <c r="E43" s="102">
        <v>0</v>
      </c>
      <c r="F43" s="102">
        <v>0</v>
      </c>
    </row>
    <row r="44" spans="1:6" x14ac:dyDescent="0.3">
      <c r="A44" s="80">
        <v>88</v>
      </c>
      <c r="B44" s="102" t="s">
        <v>115</v>
      </c>
      <c r="C44" s="102"/>
      <c r="D44" s="102">
        <v>0</v>
      </c>
      <c r="E44" s="102">
        <v>0</v>
      </c>
      <c r="F44" s="102">
        <v>0</v>
      </c>
    </row>
    <row r="45" spans="1:6" x14ac:dyDescent="0.3">
      <c r="A45" s="80">
        <v>89</v>
      </c>
      <c r="B45" s="102" t="s">
        <v>119</v>
      </c>
      <c r="C45" s="102"/>
      <c r="D45" s="102">
        <v>0</v>
      </c>
      <c r="E45" s="102">
        <v>0</v>
      </c>
      <c r="F45" s="102">
        <v>0</v>
      </c>
    </row>
    <row r="46" spans="1:6" x14ac:dyDescent="0.3">
      <c r="A46" s="80">
        <v>90</v>
      </c>
      <c r="B46" s="102" t="s">
        <v>112</v>
      </c>
      <c r="C46" s="102"/>
      <c r="D46" s="102">
        <v>1309972</v>
      </c>
      <c r="E46" s="102">
        <v>132375000</v>
      </c>
      <c r="F46" s="102">
        <v>366554000</v>
      </c>
    </row>
    <row r="47" spans="1:6" x14ac:dyDescent="0.3">
      <c r="A47" s="80">
        <v>91</v>
      </c>
      <c r="B47" s="102" t="s">
        <v>113</v>
      </c>
      <c r="C47" s="102"/>
      <c r="D47" s="102">
        <v>2003143</v>
      </c>
      <c r="E47" s="102">
        <v>41464000</v>
      </c>
      <c r="F47" s="102">
        <v>49666000</v>
      </c>
    </row>
    <row r="48" spans="1:6" x14ac:dyDescent="0.3">
      <c r="A48" s="80">
        <v>93</v>
      </c>
      <c r="B48" s="102" t="s">
        <v>125</v>
      </c>
      <c r="C48" s="102"/>
      <c r="D48" s="102">
        <v>21020312</v>
      </c>
      <c r="E48" s="102">
        <v>532882000</v>
      </c>
      <c r="F48" s="102">
        <v>479192000</v>
      </c>
    </row>
    <row r="49" spans="1:6" x14ac:dyDescent="0.3">
      <c r="A49" s="80">
        <v>94</v>
      </c>
      <c r="B49" s="102" t="s">
        <v>128</v>
      </c>
      <c r="C49" s="102"/>
      <c r="D49" s="102">
        <v>19904755</v>
      </c>
      <c r="E49" s="102">
        <v>413760000</v>
      </c>
      <c r="F49" s="102">
        <v>375728000</v>
      </c>
    </row>
    <row r="50" spans="1:6" x14ac:dyDescent="0.3">
      <c r="A50" s="80">
        <v>97</v>
      </c>
      <c r="B50" s="102" t="s">
        <v>124</v>
      </c>
      <c r="C50" s="102"/>
      <c r="D50" s="102">
        <v>20721102</v>
      </c>
      <c r="E50" s="102">
        <v>532563000</v>
      </c>
      <c r="F50" s="102">
        <v>477316000</v>
      </c>
    </row>
    <row r="51" spans="1:6" x14ac:dyDescent="0.3">
      <c r="A51" s="80">
        <v>98</v>
      </c>
      <c r="B51" s="102" t="s">
        <v>129</v>
      </c>
      <c r="C51" s="102"/>
      <c r="D51" s="102">
        <v>0</v>
      </c>
      <c r="E51" s="102">
        <v>7913000</v>
      </c>
      <c r="F51" s="102">
        <v>35148000</v>
      </c>
    </row>
    <row r="52" spans="1:6" x14ac:dyDescent="0.3">
      <c r="A52" s="80">
        <v>99</v>
      </c>
      <c r="B52" s="102" t="s">
        <v>126</v>
      </c>
      <c r="C52" s="102"/>
      <c r="D52" s="102">
        <v>15397809</v>
      </c>
      <c r="E52" s="102">
        <v>428733000</v>
      </c>
      <c r="F52" s="102">
        <v>70748000</v>
      </c>
    </row>
    <row r="53" spans="1:6" x14ac:dyDescent="0.3">
      <c r="A53" s="80">
        <v>100</v>
      </c>
      <c r="B53" s="102" t="s">
        <v>139</v>
      </c>
      <c r="C53" s="102"/>
      <c r="D53" s="102">
        <v>0</v>
      </c>
      <c r="E53" s="102">
        <v>42300000</v>
      </c>
      <c r="F53" s="102">
        <v>49265000</v>
      </c>
    </row>
    <row r="54" spans="1:6" x14ac:dyDescent="0.3">
      <c r="A54" s="80">
        <v>101</v>
      </c>
      <c r="B54" s="102" t="s">
        <v>138</v>
      </c>
      <c r="C54" s="102"/>
      <c r="D54" s="102">
        <v>2544127</v>
      </c>
      <c r="E54" s="102">
        <v>0</v>
      </c>
      <c r="F54" s="102">
        <v>101693000</v>
      </c>
    </row>
    <row r="55" spans="1:6" x14ac:dyDescent="0.3">
      <c r="A55" s="80">
        <v>102</v>
      </c>
      <c r="B55" s="102" t="s">
        <v>151</v>
      </c>
      <c r="C55" s="102"/>
      <c r="D55" s="102">
        <v>0</v>
      </c>
      <c r="E55" s="102">
        <v>0</v>
      </c>
      <c r="F55" s="102">
        <v>0</v>
      </c>
    </row>
    <row r="56" spans="1:6" x14ac:dyDescent="0.3">
      <c r="A56" s="80">
        <v>103</v>
      </c>
      <c r="B56" s="102" t="s">
        <v>152</v>
      </c>
      <c r="C56" s="102"/>
      <c r="D56" s="102">
        <v>0</v>
      </c>
      <c r="E56" s="102">
        <v>0</v>
      </c>
      <c r="F56" s="102">
        <v>0</v>
      </c>
    </row>
    <row r="57" spans="1:6" x14ac:dyDescent="0.3">
      <c r="A57" s="80">
        <v>104</v>
      </c>
      <c r="B57" s="102" t="s">
        <v>422</v>
      </c>
      <c r="C57" s="102"/>
      <c r="D57" s="102">
        <v>0</v>
      </c>
      <c r="E57" s="102">
        <v>0</v>
      </c>
      <c r="F57" s="102">
        <v>0</v>
      </c>
    </row>
    <row r="58" spans="1:6" x14ac:dyDescent="0.3">
      <c r="A58" s="80">
        <v>107</v>
      </c>
      <c r="B58" s="102" t="s">
        <v>423</v>
      </c>
      <c r="C58" s="102"/>
      <c r="D58" s="102">
        <v>0</v>
      </c>
      <c r="E58" s="102">
        <v>0</v>
      </c>
      <c r="F58" s="102">
        <v>0</v>
      </c>
    </row>
    <row r="59" spans="1:6" x14ac:dyDescent="0.3">
      <c r="A59" s="80">
        <v>108</v>
      </c>
      <c r="B59" s="102" t="s">
        <v>424</v>
      </c>
      <c r="C59" s="102"/>
      <c r="D59" s="102">
        <v>0</v>
      </c>
      <c r="E59" s="102">
        <v>0</v>
      </c>
      <c r="F59" s="102">
        <v>0</v>
      </c>
    </row>
    <row r="60" spans="1:6" x14ac:dyDescent="0.3">
      <c r="A60" s="80">
        <v>147</v>
      </c>
      <c r="B60" s="102" t="s">
        <v>425</v>
      </c>
      <c r="C60" s="102"/>
      <c r="D60" s="102">
        <v>0</v>
      </c>
      <c r="E60" s="102">
        <v>0</v>
      </c>
      <c r="F60" s="102">
        <v>0</v>
      </c>
    </row>
    <row r="61" spans="1:6" x14ac:dyDescent="0.3">
      <c r="A61" s="80">
        <v>148</v>
      </c>
      <c r="B61" s="102" t="s">
        <v>426</v>
      </c>
      <c r="C61" s="102"/>
      <c r="D61" s="102">
        <v>0</v>
      </c>
      <c r="E61" s="102">
        <v>0</v>
      </c>
      <c r="F61" s="102">
        <v>0</v>
      </c>
    </row>
    <row r="62" spans="1:6" x14ac:dyDescent="0.3">
      <c r="A62" s="80">
        <v>149</v>
      </c>
      <c r="B62" s="102" t="s">
        <v>427</v>
      </c>
      <c r="C62" s="102"/>
      <c r="D62" s="102">
        <v>0</v>
      </c>
      <c r="E62" s="102">
        <v>0</v>
      </c>
      <c r="F62" s="102">
        <v>0</v>
      </c>
    </row>
    <row r="63" spans="1:6" x14ac:dyDescent="0.3">
      <c r="A63" s="80">
        <v>150</v>
      </c>
      <c r="B63" s="102" t="s">
        <v>428</v>
      </c>
      <c r="C63" s="102"/>
      <c r="D63" s="102">
        <v>0</v>
      </c>
      <c r="E63" s="102">
        <v>0</v>
      </c>
      <c r="F63" s="102">
        <v>0</v>
      </c>
    </row>
    <row r="64" spans="1:6" x14ac:dyDescent="0.3">
      <c r="A64" s="80">
        <v>171</v>
      </c>
      <c r="B64" s="102" t="s">
        <v>106</v>
      </c>
      <c r="C64" s="102"/>
      <c r="D64" s="102">
        <v>0</v>
      </c>
      <c r="E64" s="102">
        <v>0</v>
      </c>
      <c r="F64" s="102">
        <v>0</v>
      </c>
    </row>
    <row r="65" spans="1:6" x14ac:dyDescent="0.3">
      <c r="A65" s="80">
        <v>191</v>
      </c>
      <c r="B65" s="102" t="s">
        <v>121</v>
      </c>
      <c r="C65" s="102"/>
      <c r="D65" s="102">
        <v>0</v>
      </c>
      <c r="E65" s="102">
        <v>0</v>
      </c>
      <c r="F65" s="102">
        <v>0</v>
      </c>
    </row>
    <row r="66" spans="1:6" x14ac:dyDescent="0.3">
      <c r="A66" s="80">
        <v>192</v>
      </c>
      <c r="B66" s="102" t="s">
        <v>132</v>
      </c>
      <c r="C66" s="102"/>
      <c r="D66" s="102">
        <v>0</v>
      </c>
      <c r="E66" s="102">
        <v>0</v>
      </c>
      <c r="F66" s="102">
        <v>0</v>
      </c>
    </row>
    <row r="67" spans="1:6" x14ac:dyDescent="0.3">
      <c r="A67" s="80">
        <v>193</v>
      </c>
      <c r="B67" s="102" t="s">
        <v>179</v>
      </c>
      <c r="C67" s="102"/>
      <c r="D67" s="102">
        <v>0</v>
      </c>
      <c r="E67" s="102">
        <v>0</v>
      </c>
      <c r="F67" s="102">
        <v>0</v>
      </c>
    </row>
    <row r="68" spans="1:6" x14ac:dyDescent="0.3">
      <c r="A68" s="80">
        <v>194</v>
      </c>
      <c r="B68" s="102" t="s">
        <v>429</v>
      </c>
      <c r="C68" s="102"/>
      <c r="D68" s="102">
        <v>0</v>
      </c>
      <c r="E68" s="102">
        <v>0</v>
      </c>
      <c r="F68" s="102">
        <v>0</v>
      </c>
    </row>
    <row r="69" spans="1:6" x14ac:dyDescent="0.3">
      <c r="A69" s="80">
        <v>252</v>
      </c>
      <c r="B69" s="102" t="s">
        <v>36</v>
      </c>
      <c r="C69" s="102"/>
      <c r="D69" s="102">
        <v>0</v>
      </c>
      <c r="E69" s="102">
        <v>0</v>
      </c>
      <c r="F69" s="102">
        <v>0</v>
      </c>
    </row>
    <row r="70" spans="1:6" x14ac:dyDescent="0.3">
      <c r="A70" s="80">
        <v>253</v>
      </c>
      <c r="B70" s="102" t="s">
        <v>37</v>
      </c>
      <c r="C70" s="102"/>
      <c r="D70" s="102">
        <v>0</v>
      </c>
      <c r="E70" s="102">
        <v>0</v>
      </c>
      <c r="F70" s="102">
        <v>0</v>
      </c>
    </row>
    <row r="71" spans="1:6" x14ac:dyDescent="0.3">
      <c r="A71" s="80">
        <v>254</v>
      </c>
      <c r="B71" s="102" t="s">
        <v>38</v>
      </c>
      <c r="C71" s="102"/>
      <c r="D71" s="102">
        <v>0</v>
      </c>
      <c r="E71" s="102">
        <v>0</v>
      </c>
      <c r="F71" s="102">
        <v>0</v>
      </c>
    </row>
    <row r="72" spans="1:6" x14ac:dyDescent="0.3">
      <c r="A72" s="80">
        <v>255</v>
      </c>
      <c r="B72" s="102" t="s">
        <v>89</v>
      </c>
      <c r="C72" s="102"/>
      <c r="D72" s="102">
        <v>0</v>
      </c>
      <c r="E72" s="102">
        <v>0</v>
      </c>
      <c r="F72" s="102">
        <v>0</v>
      </c>
    </row>
    <row r="73" spans="1:6" x14ac:dyDescent="0.3">
      <c r="A73" s="80">
        <v>294</v>
      </c>
      <c r="B73" s="102" t="s">
        <v>430</v>
      </c>
      <c r="C73" s="102"/>
      <c r="D73" s="102">
        <v>0</v>
      </c>
      <c r="E73" s="102">
        <v>0</v>
      </c>
      <c r="F73" s="102">
        <v>0</v>
      </c>
    </row>
    <row r="74" spans="1:6" x14ac:dyDescent="0.3">
      <c r="A74" s="80">
        <v>327</v>
      </c>
      <c r="B74" s="102" t="s">
        <v>431</v>
      </c>
      <c r="C74" s="102"/>
      <c r="D74" s="102">
        <v>0</v>
      </c>
      <c r="E74" s="102">
        <v>0</v>
      </c>
      <c r="F74" s="102">
        <v>0</v>
      </c>
    </row>
    <row r="75" spans="1:6" x14ac:dyDescent="0.3">
      <c r="A75" s="80">
        <v>328</v>
      </c>
      <c r="B75" s="102" t="s">
        <v>189</v>
      </c>
      <c r="C75" s="102"/>
      <c r="D75" s="102">
        <v>0</v>
      </c>
      <c r="E75" s="102">
        <v>0</v>
      </c>
      <c r="F75" s="102">
        <v>0</v>
      </c>
    </row>
    <row r="76" spans="1:6" x14ac:dyDescent="0.3">
      <c r="A76" s="80">
        <v>331</v>
      </c>
      <c r="B76" s="102" t="s">
        <v>135</v>
      </c>
      <c r="C76" s="102"/>
      <c r="D76" s="102">
        <v>0</v>
      </c>
      <c r="E76" s="102">
        <v>0</v>
      </c>
      <c r="F76" s="102">
        <v>0</v>
      </c>
    </row>
    <row r="77" spans="1:6" x14ac:dyDescent="0.3">
      <c r="A77" s="80">
        <v>332</v>
      </c>
      <c r="B77" s="102" t="s">
        <v>136</v>
      </c>
      <c r="C77" s="102"/>
      <c r="D77" s="102">
        <v>0</v>
      </c>
      <c r="E77" s="102">
        <v>0</v>
      </c>
      <c r="F77" s="102">
        <v>0</v>
      </c>
    </row>
    <row r="78" spans="1:6" x14ac:dyDescent="0.3">
      <c r="A78" s="80">
        <v>333</v>
      </c>
      <c r="B78" s="102" t="s">
        <v>78</v>
      </c>
      <c r="C78" s="102"/>
      <c r="D78" s="102">
        <v>0</v>
      </c>
      <c r="E78" s="102">
        <v>0</v>
      </c>
      <c r="F78" s="102">
        <v>0</v>
      </c>
    </row>
    <row r="79" spans="1:6" x14ac:dyDescent="0.3">
      <c r="A79" s="80">
        <v>334</v>
      </c>
      <c r="B79" s="102" t="s">
        <v>157</v>
      </c>
      <c r="C79" s="102"/>
      <c r="D79" s="102">
        <v>0</v>
      </c>
      <c r="E79" s="102">
        <v>0</v>
      </c>
      <c r="F79" s="102">
        <v>0</v>
      </c>
    </row>
    <row r="80" spans="1:6" x14ac:dyDescent="0.3">
      <c r="A80" s="80">
        <v>335</v>
      </c>
      <c r="B80" s="102" t="s">
        <v>49</v>
      </c>
      <c r="C80" s="102"/>
      <c r="D80" s="102">
        <v>0</v>
      </c>
      <c r="E80" s="102">
        <v>0</v>
      </c>
      <c r="F80" s="102">
        <v>0</v>
      </c>
    </row>
    <row r="81" spans="1:6" x14ac:dyDescent="0.3">
      <c r="A81" s="387">
        <v>336</v>
      </c>
      <c r="B81" s="388" t="s">
        <v>432</v>
      </c>
      <c r="C81" s="388"/>
      <c r="D81" s="388">
        <v>0</v>
      </c>
      <c r="E81" s="388">
        <v>0</v>
      </c>
      <c r="F81" s="388">
        <v>0</v>
      </c>
    </row>
    <row r="82" spans="1:6" x14ac:dyDescent="0.3">
      <c r="A82" s="80">
        <v>337</v>
      </c>
      <c r="B82" s="102" t="s">
        <v>142</v>
      </c>
      <c r="C82" s="102"/>
      <c r="D82" s="102">
        <v>0</v>
      </c>
      <c r="E82" s="102">
        <v>0</v>
      </c>
      <c r="F82" s="102">
        <v>0</v>
      </c>
    </row>
    <row r="83" spans="1:6" x14ac:dyDescent="0.3">
      <c r="A83" s="391">
        <v>338</v>
      </c>
      <c r="B83" s="392" t="s">
        <v>48</v>
      </c>
      <c r="C83" s="392"/>
      <c r="D83" s="392">
        <v>0</v>
      </c>
      <c r="E83" s="392">
        <v>0</v>
      </c>
      <c r="F83" s="392">
        <v>0</v>
      </c>
    </row>
    <row r="84" spans="1:6" x14ac:dyDescent="0.3">
      <c r="A84" s="80">
        <v>339</v>
      </c>
      <c r="B84" s="102" t="s">
        <v>83</v>
      </c>
      <c r="C84" s="102"/>
      <c r="D84" s="102">
        <v>0</v>
      </c>
      <c r="E84" s="102">
        <v>0</v>
      </c>
      <c r="F84" s="102">
        <v>0</v>
      </c>
    </row>
    <row r="85" spans="1:6" x14ac:dyDescent="0.3">
      <c r="A85" s="80">
        <v>341</v>
      </c>
      <c r="B85" s="102" t="s">
        <v>433</v>
      </c>
      <c r="C85" s="102"/>
      <c r="D85" s="102">
        <v>0</v>
      </c>
      <c r="E85" s="102">
        <v>0</v>
      </c>
      <c r="F85" s="102">
        <v>0</v>
      </c>
    </row>
    <row r="86" spans="1:6" x14ac:dyDescent="0.3">
      <c r="A86" s="80">
        <v>343</v>
      </c>
      <c r="B86" s="102" t="s">
        <v>143</v>
      </c>
      <c r="C86" s="102"/>
      <c r="D86" s="102">
        <v>0</v>
      </c>
      <c r="E86" s="102">
        <v>0</v>
      </c>
      <c r="F86" s="102">
        <v>0</v>
      </c>
    </row>
    <row r="87" spans="1:6" x14ac:dyDescent="0.3">
      <c r="A87" s="80">
        <v>344</v>
      </c>
      <c r="B87" s="102" t="s">
        <v>81</v>
      </c>
      <c r="C87" s="102"/>
      <c r="D87" s="102">
        <v>0</v>
      </c>
      <c r="E87" s="102">
        <v>0</v>
      </c>
      <c r="F87" s="102">
        <v>0</v>
      </c>
    </row>
    <row r="88" spans="1:6" x14ac:dyDescent="0.3">
      <c r="A88" s="80">
        <v>349</v>
      </c>
      <c r="B88" s="102" t="s">
        <v>54</v>
      </c>
      <c r="C88" s="102"/>
      <c r="D88" s="102">
        <v>0</v>
      </c>
      <c r="E88" s="102">
        <v>0</v>
      </c>
      <c r="F88" s="102">
        <v>0</v>
      </c>
    </row>
    <row r="89" spans="1:6" x14ac:dyDescent="0.3">
      <c r="A89" s="80">
        <v>350</v>
      </c>
      <c r="B89" s="102" t="s">
        <v>434</v>
      </c>
      <c r="C89" s="102"/>
      <c r="D89" s="102">
        <v>0</v>
      </c>
      <c r="E89" s="102">
        <v>0</v>
      </c>
      <c r="F89" s="102">
        <v>0</v>
      </c>
    </row>
    <row r="90" spans="1:6" x14ac:dyDescent="0.3">
      <c r="A90" s="80">
        <v>351</v>
      </c>
      <c r="B90" s="102" t="s">
        <v>120</v>
      </c>
      <c r="C90" s="102"/>
      <c r="D90" s="102">
        <v>0</v>
      </c>
      <c r="E90" s="102">
        <v>0</v>
      </c>
      <c r="F90" s="102">
        <v>0</v>
      </c>
    </row>
    <row r="91" spans="1:6" x14ac:dyDescent="0.3">
      <c r="A91" s="80">
        <v>352</v>
      </c>
      <c r="B91" s="102" t="s">
        <v>122</v>
      </c>
      <c r="C91" s="102"/>
      <c r="D91" s="102">
        <v>0</v>
      </c>
      <c r="E91" s="102">
        <v>0</v>
      </c>
      <c r="F91" s="102">
        <v>0</v>
      </c>
    </row>
    <row r="92" spans="1:6" x14ac:dyDescent="0.3">
      <c r="A92" s="80">
        <v>353</v>
      </c>
      <c r="B92" s="102" t="s">
        <v>123</v>
      </c>
      <c r="C92" s="102"/>
      <c r="D92" s="102">
        <v>0</v>
      </c>
      <c r="E92" s="102">
        <v>0</v>
      </c>
      <c r="F92" s="102">
        <v>0</v>
      </c>
    </row>
    <row r="93" spans="1:6" x14ac:dyDescent="0.3">
      <c r="A93" s="80">
        <v>356</v>
      </c>
      <c r="B93" s="102" t="s">
        <v>190</v>
      </c>
      <c r="C93" s="102"/>
      <c r="D93" s="102">
        <v>31100788</v>
      </c>
      <c r="E93" s="102">
        <v>32146000</v>
      </c>
      <c r="F93" s="102">
        <v>2280551000</v>
      </c>
    </row>
    <row r="94" spans="1:6" x14ac:dyDescent="0.3">
      <c r="A94" s="80">
        <v>357</v>
      </c>
      <c r="B94" s="102" t="s">
        <v>191</v>
      </c>
      <c r="C94" s="102"/>
      <c r="D94" s="102">
        <v>14883510</v>
      </c>
      <c r="E94" s="102">
        <v>7688000</v>
      </c>
      <c r="F94" s="102">
        <v>1175092000</v>
      </c>
    </row>
    <row r="95" spans="1:6" x14ac:dyDescent="0.3">
      <c r="A95" s="80">
        <v>359</v>
      </c>
      <c r="B95" s="102" t="s">
        <v>144</v>
      </c>
      <c r="C95" s="102"/>
      <c r="D95" s="102">
        <v>0</v>
      </c>
      <c r="E95" s="102">
        <v>0</v>
      </c>
      <c r="F95" s="102">
        <v>0</v>
      </c>
    </row>
    <row r="96" spans="1:6" x14ac:dyDescent="0.3">
      <c r="A96" s="80">
        <v>360</v>
      </c>
      <c r="B96" s="102" t="s">
        <v>57</v>
      </c>
      <c r="C96" s="102"/>
      <c r="D96" s="102">
        <v>3431390</v>
      </c>
      <c r="E96" s="102">
        <v>268557000</v>
      </c>
      <c r="F96" s="102">
        <v>2070346000</v>
      </c>
    </row>
    <row r="97" spans="1:6" x14ac:dyDescent="0.3">
      <c r="A97" s="80">
        <v>361</v>
      </c>
      <c r="B97" s="102" t="s">
        <v>39</v>
      </c>
      <c r="C97" s="102"/>
      <c r="D97" s="102">
        <v>3979174</v>
      </c>
      <c r="E97" s="102">
        <v>143671000</v>
      </c>
      <c r="F97" s="102">
        <v>-721006000</v>
      </c>
    </row>
    <row r="98" spans="1:6" x14ac:dyDescent="0.3">
      <c r="A98" s="80">
        <v>362</v>
      </c>
      <c r="B98" s="102" t="s">
        <v>40</v>
      </c>
      <c r="C98" s="102"/>
      <c r="D98" s="102">
        <v>19704610</v>
      </c>
      <c r="E98" s="102">
        <v>173855000</v>
      </c>
      <c r="F98" s="102">
        <v>203177000</v>
      </c>
    </row>
    <row r="99" spans="1:6" x14ac:dyDescent="0.3">
      <c r="A99" s="80">
        <v>363</v>
      </c>
      <c r="B99" s="102" t="s">
        <v>130</v>
      </c>
      <c r="C99" s="102"/>
      <c r="D99" s="102">
        <v>2107</v>
      </c>
      <c r="E99" s="102">
        <v>652000</v>
      </c>
      <c r="F99" s="102">
        <v>32190000</v>
      </c>
    </row>
    <row r="100" spans="1:6" x14ac:dyDescent="0.3">
      <c r="A100" s="80">
        <v>364</v>
      </c>
      <c r="B100" s="102" t="s">
        <v>131</v>
      </c>
      <c r="C100" s="102"/>
      <c r="D100" s="102">
        <v>0</v>
      </c>
      <c r="E100" s="102">
        <v>50912000</v>
      </c>
      <c r="F100" s="102">
        <v>146285000</v>
      </c>
    </row>
    <row r="101" spans="1:6" x14ac:dyDescent="0.3">
      <c r="A101" s="80">
        <v>365</v>
      </c>
      <c r="B101" s="102" t="s">
        <v>133</v>
      </c>
      <c r="C101" s="102"/>
      <c r="D101" s="102">
        <v>0</v>
      </c>
      <c r="E101" s="102">
        <v>0</v>
      </c>
      <c r="F101" s="102">
        <v>0</v>
      </c>
    </row>
    <row r="102" spans="1:6" x14ac:dyDescent="0.3">
      <c r="A102" s="80">
        <v>366</v>
      </c>
      <c r="B102" s="102" t="s">
        <v>435</v>
      </c>
      <c r="C102" s="102"/>
      <c r="D102" s="102">
        <v>0</v>
      </c>
      <c r="E102" s="102">
        <v>0</v>
      </c>
      <c r="F102" s="102">
        <v>0</v>
      </c>
    </row>
    <row r="103" spans="1:6" x14ac:dyDescent="0.3">
      <c r="A103" s="80">
        <v>368</v>
      </c>
      <c r="B103" s="102" t="s">
        <v>92</v>
      </c>
      <c r="C103" s="102"/>
      <c r="D103" s="102">
        <v>0</v>
      </c>
      <c r="E103" s="102">
        <v>0</v>
      </c>
      <c r="F103" s="102">
        <v>0</v>
      </c>
    </row>
    <row r="104" spans="1:6" x14ac:dyDescent="0.3">
      <c r="A104" s="80">
        <v>369</v>
      </c>
      <c r="B104" s="102" t="s">
        <v>97</v>
      </c>
      <c r="C104" s="102"/>
      <c r="D104" s="102">
        <v>0</v>
      </c>
      <c r="E104" s="102">
        <v>0</v>
      </c>
      <c r="F104" s="102">
        <v>0</v>
      </c>
    </row>
    <row r="105" spans="1:6" x14ac:dyDescent="0.3">
      <c r="A105" s="80">
        <v>370</v>
      </c>
      <c r="B105" s="102" t="s">
        <v>99</v>
      </c>
      <c r="C105" s="102"/>
      <c r="D105" s="102">
        <v>0</v>
      </c>
      <c r="E105" s="102">
        <v>0</v>
      </c>
      <c r="F105" s="102">
        <v>0</v>
      </c>
    </row>
    <row r="106" spans="1:6" x14ac:dyDescent="0.3">
      <c r="A106" s="80">
        <v>371</v>
      </c>
      <c r="B106" s="102" t="s">
        <v>145</v>
      </c>
      <c r="C106" s="102"/>
      <c r="D106" s="102">
        <v>0</v>
      </c>
      <c r="E106" s="102">
        <v>0</v>
      </c>
      <c r="F106" s="102">
        <v>0</v>
      </c>
    </row>
    <row r="107" spans="1:6" x14ac:dyDescent="0.3">
      <c r="A107" s="80">
        <v>373</v>
      </c>
      <c r="B107" s="102" t="s">
        <v>188</v>
      </c>
      <c r="C107" s="102"/>
      <c r="D107" s="102">
        <v>0</v>
      </c>
      <c r="E107" s="102">
        <v>0</v>
      </c>
      <c r="F107" s="102">
        <v>0</v>
      </c>
    </row>
    <row r="108" spans="1:6" x14ac:dyDescent="0.3">
      <c r="A108" s="80">
        <v>375</v>
      </c>
      <c r="B108" s="102" t="s">
        <v>111</v>
      </c>
      <c r="C108" s="102"/>
      <c r="D108" s="102">
        <v>0</v>
      </c>
      <c r="E108" s="102">
        <v>0</v>
      </c>
      <c r="F108" s="102">
        <v>0</v>
      </c>
    </row>
    <row r="109" spans="1:6" x14ac:dyDescent="0.3">
      <c r="A109" s="80">
        <v>376</v>
      </c>
      <c r="B109" s="102" t="s">
        <v>41</v>
      </c>
      <c r="C109" s="102"/>
      <c r="D109" s="102">
        <v>0</v>
      </c>
      <c r="E109" s="102">
        <v>0</v>
      </c>
      <c r="F109" s="102">
        <v>0</v>
      </c>
    </row>
    <row r="110" spans="1:6" x14ac:dyDescent="0.3">
      <c r="A110" s="80">
        <v>377</v>
      </c>
      <c r="B110" s="102" t="s">
        <v>42</v>
      </c>
      <c r="C110" s="102"/>
      <c r="D110" s="102">
        <v>0</v>
      </c>
      <c r="E110" s="102">
        <v>0</v>
      </c>
      <c r="F110" s="102">
        <v>0</v>
      </c>
    </row>
    <row r="111" spans="1:6" x14ac:dyDescent="0.3">
      <c r="A111" s="80">
        <v>378</v>
      </c>
      <c r="B111" s="102" t="s">
        <v>43</v>
      </c>
      <c r="C111" s="102"/>
      <c r="D111" s="102">
        <v>0</v>
      </c>
      <c r="E111" s="102">
        <v>0</v>
      </c>
      <c r="F111" s="102">
        <v>0</v>
      </c>
    </row>
    <row r="112" spans="1:6" x14ac:dyDescent="0.3">
      <c r="A112" s="80">
        <v>379</v>
      </c>
      <c r="B112" s="102" t="s">
        <v>50</v>
      </c>
      <c r="C112" s="102"/>
      <c r="D112" s="102">
        <v>0</v>
      </c>
      <c r="E112" s="102">
        <v>0</v>
      </c>
      <c r="F112" s="102">
        <v>0</v>
      </c>
    </row>
    <row r="113" spans="1:6" x14ac:dyDescent="0.3">
      <c r="A113" s="80">
        <v>380</v>
      </c>
      <c r="B113" s="102" t="s">
        <v>53</v>
      </c>
      <c r="C113" s="102"/>
      <c r="D113" s="102">
        <v>0</v>
      </c>
      <c r="E113" s="102">
        <v>0</v>
      </c>
      <c r="F113" s="102">
        <v>0</v>
      </c>
    </row>
    <row r="114" spans="1:6" x14ac:dyDescent="0.3">
      <c r="A114" s="80">
        <v>381</v>
      </c>
      <c r="B114" s="102" t="s">
        <v>45</v>
      </c>
      <c r="C114" s="102"/>
      <c r="D114" s="102">
        <v>0</v>
      </c>
      <c r="E114" s="102">
        <v>0</v>
      </c>
      <c r="F114" s="102">
        <v>0</v>
      </c>
    </row>
    <row r="115" spans="1:6" x14ac:dyDescent="0.3">
      <c r="A115" s="80">
        <v>382</v>
      </c>
      <c r="B115" s="102" t="s">
        <v>46</v>
      </c>
      <c r="C115" s="102"/>
      <c r="D115" s="102">
        <v>23136000</v>
      </c>
      <c r="E115" s="102">
        <v>442412000</v>
      </c>
      <c r="F115" s="102">
        <v>2273523000</v>
      </c>
    </row>
    <row r="116" spans="1:6" x14ac:dyDescent="0.3">
      <c r="A116" s="80">
        <v>383</v>
      </c>
      <c r="B116" s="102" t="s">
        <v>110</v>
      </c>
      <c r="C116" s="102"/>
      <c r="D116" s="102">
        <v>0</v>
      </c>
      <c r="E116" s="102">
        <v>0</v>
      </c>
      <c r="F116" s="102">
        <v>0</v>
      </c>
    </row>
    <row r="117" spans="1:6" x14ac:dyDescent="0.3">
      <c r="A117" s="80">
        <v>384</v>
      </c>
      <c r="B117" s="102" t="s">
        <v>56</v>
      </c>
      <c r="C117" s="102"/>
      <c r="D117" s="102">
        <v>0</v>
      </c>
      <c r="E117" s="102">
        <v>0</v>
      </c>
      <c r="F117" s="102">
        <v>0</v>
      </c>
    </row>
    <row r="118" spans="1:6" x14ac:dyDescent="0.3">
      <c r="A118" s="391">
        <v>385</v>
      </c>
      <c r="B118" s="392" t="s">
        <v>47</v>
      </c>
      <c r="C118" s="392"/>
      <c r="D118" s="392">
        <v>0</v>
      </c>
      <c r="E118" s="392">
        <v>0</v>
      </c>
      <c r="F118" s="392">
        <v>0</v>
      </c>
    </row>
    <row r="119" spans="1:6" x14ac:dyDescent="0.3">
      <c r="A119" s="80">
        <v>386</v>
      </c>
      <c r="B119" s="102" t="s">
        <v>86</v>
      </c>
      <c r="C119" s="102"/>
      <c r="D119" s="102">
        <v>0</v>
      </c>
      <c r="E119" s="102">
        <v>0</v>
      </c>
      <c r="F119" s="102">
        <v>0</v>
      </c>
    </row>
    <row r="120" spans="1:6" x14ac:dyDescent="0.3">
      <c r="A120" s="80">
        <v>387</v>
      </c>
      <c r="B120" s="102" t="s">
        <v>87</v>
      </c>
      <c r="C120" s="102"/>
      <c r="D120" s="102">
        <v>0</v>
      </c>
      <c r="E120" s="102">
        <v>0</v>
      </c>
      <c r="F120" s="102">
        <v>0</v>
      </c>
    </row>
    <row r="121" spans="1:6" x14ac:dyDescent="0.3">
      <c r="A121" s="80">
        <v>388</v>
      </c>
      <c r="B121" s="102" t="s">
        <v>82</v>
      </c>
      <c r="C121" s="102"/>
      <c r="D121" s="102">
        <v>0</v>
      </c>
      <c r="E121" s="102">
        <v>0</v>
      </c>
      <c r="F121" s="102">
        <v>0</v>
      </c>
    </row>
    <row r="122" spans="1:6" x14ac:dyDescent="0.3">
      <c r="A122" s="80">
        <v>389</v>
      </c>
      <c r="B122" s="102" t="s">
        <v>88</v>
      </c>
      <c r="C122" s="102"/>
      <c r="D122" s="102">
        <v>0</v>
      </c>
      <c r="E122" s="102">
        <v>0</v>
      </c>
      <c r="F122" s="102">
        <v>0</v>
      </c>
    </row>
    <row r="123" spans="1:6" x14ac:dyDescent="0.3">
      <c r="A123" s="80">
        <v>391</v>
      </c>
      <c r="B123" s="102" t="s">
        <v>93</v>
      </c>
      <c r="C123" s="102"/>
      <c r="D123" s="102">
        <v>0</v>
      </c>
      <c r="E123" s="102">
        <v>0</v>
      </c>
      <c r="F123" s="102">
        <v>0</v>
      </c>
    </row>
    <row r="124" spans="1:6" x14ac:dyDescent="0.3">
      <c r="A124" s="80">
        <v>500</v>
      </c>
      <c r="B124" s="102" t="s">
        <v>77</v>
      </c>
      <c r="C124" s="102"/>
      <c r="D124" s="102">
        <v>0</v>
      </c>
      <c r="E124" s="102">
        <v>0</v>
      </c>
      <c r="F124" s="102">
        <v>0</v>
      </c>
    </row>
    <row r="125" spans="1:6" x14ac:dyDescent="0.3">
      <c r="A125" s="80">
        <v>502</v>
      </c>
      <c r="B125" s="102" t="s">
        <v>79</v>
      </c>
      <c r="C125" s="102"/>
      <c r="D125" s="102">
        <v>2887742</v>
      </c>
      <c r="E125" s="102">
        <v>132375000</v>
      </c>
      <c r="F125" s="102">
        <v>366554000</v>
      </c>
    </row>
    <row r="126" spans="1:6" x14ac:dyDescent="0.3">
      <c r="A126" s="80">
        <v>503</v>
      </c>
      <c r="B126" s="102" t="s">
        <v>80</v>
      </c>
      <c r="C126" s="102"/>
      <c r="D126" s="102">
        <v>696426</v>
      </c>
      <c r="E126" s="102">
        <v>47183000</v>
      </c>
      <c r="F126" s="102">
        <v>588430000</v>
      </c>
    </row>
    <row r="127" spans="1:6" x14ac:dyDescent="0.3">
      <c r="A127" s="80">
        <v>504</v>
      </c>
      <c r="B127" s="102" t="s">
        <v>84</v>
      </c>
      <c r="C127" s="102"/>
      <c r="D127" s="102">
        <v>0</v>
      </c>
      <c r="E127" s="102">
        <v>0</v>
      </c>
      <c r="F127" s="102">
        <v>0</v>
      </c>
    </row>
    <row r="128" spans="1:6" x14ac:dyDescent="0.3">
      <c r="A128" s="80">
        <v>505</v>
      </c>
      <c r="B128" s="102" t="s">
        <v>85</v>
      </c>
      <c r="C128" s="102"/>
      <c r="D128" s="102">
        <v>0</v>
      </c>
      <c r="E128" s="102">
        <v>0</v>
      </c>
      <c r="F128" s="102">
        <v>0</v>
      </c>
    </row>
    <row r="129" spans="1:6" x14ac:dyDescent="0.3">
      <c r="A129" s="80">
        <v>506</v>
      </c>
      <c r="B129" s="102" t="s">
        <v>90</v>
      </c>
      <c r="C129" s="102"/>
      <c r="D129" s="102">
        <v>0</v>
      </c>
      <c r="E129" s="102">
        <v>0</v>
      </c>
      <c r="F129" s="102">
        <v>0</v>
      </c>
    </row>
    <row r="130" spans="1:6" x14ac:dyDescent="0.3">
      <c r="A130" s="80">
        <v>507</v>
      </c>
      <c r="B130" s="102" t="s">
        <v>436</v>
      </c>
      <c r="C130" s="102"/>
      <c r="D130" s="102">
        <v>0</v>
      </c>
      <c r="E130" s="102">
        <v>0</v>
      </c>
      <c r="F130" s="102">
        <v>0</v>
      </c>
    </row>
    <row r="131" spans="1:6" x14ac:dyDescent="0.3">
      <c r="A131" s="80">
        <v>508</v>
      </c>
      <c r="B131" s="102" t="s">
        <v>103</v>
      </c>
      <c r="C131" s="102"/>
      <c r="D131" s="102">
        <v>0</v>
      </c>
      <c r="E131" s="102">
        <v>0</v>
      </c>
      <c r="F131" s="102">
        <v>0</v>
      </c>
    </row>
    <row r="132" spans="1:6" x14ac:dyDescent="0.3">
      <c r="A132" s="80">
        <v>509</v>
      </c>
      <c r="B132" s="102" t="s">
        <v>104</v>
      </c>
      <c r="C132" s="102"/>
      <c r="D132" s="102">
        <v>0</v>
      </c>
      <c r="E132" s="102">
        <v>0</v>
      </c>
      <c r="F132" s="102">
        <v>0</v>
      </c>
    </row>
    <row r="133" spans="1:6" x14ac:dyDescent="0.3">
      <c r="A133" s="80">
        <v>510</v>
      </c>
      <c r="B133" s="102" t="s">
        <v>109</v>
      </c>
      <c r="C133" s="102"/>
      <c r="D133" s="102">
        <v>0</v>
      </c>
      <c r="E133" s="102">
        <v>0</v>
      </c>
      <c r="F133" s="102">
        <v>0</v>
      </c>
    </row>
    <row r="134" spans="1:6" x14ac:dyDescent="0.3">
      <c r="A134" s="80">
        <v>511</v>
      </c>
      <c r="B134" s="102" t="s">
        <v>114</v>
      </c>
      <c r="C134" s="102"/>
      <c r="D134" s="102">
        <v>672706</v>
      </c>
      <c r="E134" s="102">
        <v>17195000</v>
      </c>
      <c r="F134" s="102">
        <v>70263000</v>
      </c>
    </row>
    <row r="135" spans="1:6" x14ac:dyDescent="0.3">
      <c r="A135" s="80">
        <v>512</v>
      </c>
      <c r="B135" s="102" t="s">
        <v>140</v>
      </c>
      <c r="C135" s="102"/>
      <c r="D135" s="102">
        <v>0</v>
      </c>
      <c r="E135" s="102">
        <v>0</v>
      </c>
      <c r="F135" s="102">
        <v>0</v>
      </c>
    </row>
    <row r="136" spans="1:6" x14ac:dyDescent="0.3">
      <c r="A136" s="80">
        <v>513</v>
      </c>
      <c r="B136" s="102" t="s">
        <v>146</v>
      </c>
      <c r="C136" s="102"/>
      <c r="D136" s="102">
        <v>0</v>
      </c>
      <c r="E136" s="102">
        <v>0</v>
      </c>
      <c r="F136" s="102">
        <v>0</v>
      </c>
    </row>
    <row r="137" spans="1:6" x14ac:dyDescent="0.3">
      <c r="A137" s="80">
        <v>514</v>
      </c>
      <c r="B137" s="102" t="s">
        <v>147</v>
      </c>
      <c r="C137" s="102"/>
      <c r="D137" s="102">
        <v>0</v>
      </c>
      <c r="E137" s="102">
        <v>0</v>
      </c>
      <c r="F137" s="102">
        <v>0</v>
      </c>
    </row>
    <row r="138" spans="1:6" x14ac:dyDescent="0.3">
      <c r="A138" s="80">
        <v>515</v>
      </c>
      <c r="B138" s="102" t="s">
        <v>158</v>
      </c>
      <c r="C138" s="102"/>
      <c r="D138" s="102">
        <v>0</v>
      </c>
      <c r="E138" s="102">
        <v>0</v>
      </c>
      <c r="F138" s="102">
        <v>0</v>
      </c>
    </row>
    <row r="139" spans="1:6" x14ac:dyDescent="0.3">
      <c r="A139" s="80">
        <v>516</v>
      </c>
      <c r="B139" s="102" t="s">
        <v>159</v>
      </c>
      <c r="C139" s="102"/>
      <c r="D139" s="102">
        <v>0</v>
      </c>
      <c r="E139" s="102">
        <v>0</v>
      </c>
      <c r="F139" s="102">
        <v>0</v>
      </c>
    </row>
    <row r="140" spans="1:6" x14ac:dyDescent="0.3">
      <c r="A140" s="80">
        <v>517</v>
      </c>
      <c r="B140" s="102" t="s">
        <v>160</v>
      </c>
      <c r="C140" s="102"/>
      <c r="D140" s="102">
        <v>0</v>
      </c>
      <c r="E140" s="102">
        <v>0</v>
      </c>
      <c r="F140" s="102">
        <v>0</v>
      </c>
    </row>
    <row r="141" spans="1:6" x14ac:dyDescent="0.3">
      <c r="A141" s="80">
        <v>518</v>
      </c>
      <c r="B141" s="102" t="s">
        <v>161</v>
      </c>
      <c r="C141" s="102"/>
      <c r="D141" s="102">
        <v>0</v>
      </c>
      <c r="E141" s="102">
        <v>0</v>
      </c>
      <c r="F141" s="102">
        <v>0</v>
      </c>
    </row>
    <row r="142" spans="1:6" x14ac:dyDescent="0.3">
      <c r="A142" s="80">
        <v>519</v>
      </c>
      <c r="B142" s="102" t="s">
        <v>162</v>
      </c>
      <c r="C142" s="102"/>
      <c r="D142" s="102">
        <v>0</v>
      </c>
      <c r="E142" s="102">
        <v>0</v>
      </c>
      <c r="F142" s="102">
        <v>0</v>
      </c>
    </row>
    <row r="143" spans="1:6" x14ac:dyDescent="0.3">
      <c r="A143" s="80">
        <v>520</v>
      </c>
      <c r="B143" s="102" t="s">
        <v>163</v>
      </c>
      <c r="C143" s="102"/>
      <c r="D143" s="102">
        <v>0</v>
      </c>
      <c r="E143" s="102">
        <v>0</v>
      </c>
      <c r="F143" s="102">
        <v>0</v>
      </c>
    </row>
    <row r="144" spans="1:6" x14ac:dyDescent="0.3">
      <c r="A144" s="80">
        <v>521</v>
      </c>
      <c r="B144" s="102" t="s">
        <v>164</v>
      </c>
      <c r="C144" s="102"/>
      <c r="D144" s="102">
        <v>0</v>
      </c>
      <c r="E144" s="102">
        <v>0</v>
      </c>
      <c r="F144" s="102">
        <v>0</v>
      </c>
    </row>
    <row r="145" spans="1:6" x14ac:dyDescent="0.3">
      <c r="A145" s="80">
        <v>522</v>
      </c>
      <c r="B145" s="102" t="s">
        <v>165</v>
      </c>
      <c r="C145" s="102"/>
      <c r="D145" s="102">
        <v>0</v>
      </c>
      <c r="E145" s="102">
        <v>0</v>
      </c>
      <c r="F145" s="102">
        <v>0</v>
      </c>
    </row>
    <row r="146" spans="1:6" x14ac:dyDescent="0.3">
      <c r="A146" s="80">
        <v>523</v>
      </c>
      <c r="B146" s="102" t="s">
        <v>166</v>
      </c>
      <c r="C146" s="102"/>
      <c r="D146" s="102">
        <v>0</v>
      </c>
      <c r="E146" s="102">
        <v>0</v>
      </c>
      <c r="F146" s="102">
        <v>0</v>
      </c>
    </row>
    <row r="147" spans="1:6" x14ac:dyDescent="0.3">
      <c r="A147" s="80">
        <v>524</v>
      </c>
      <c r="B147" s="102" t="s">
        <v>167</v>
      </c>
      <c r="C147" s="102"/>
      <c r="D147" s="102">
        <v>0</v>
      </c>
      <c r="E147" s="102">
        <v>0</v>
      </c>
      <c r="F147" s="102">
        <v>0</v>
      </c>
    </row>
    <row r="148" spans="1:6" x14ac:dyDescent="0.3">
      <c r="A148" s="80">
        <v>525</v>
      </c>
      <c r="B148" s="102" t="s">
        <v>168</v>
      </c>
      <c r="C148" s="102"/>
      <c r="D148" s="102">
        <v>0</v>
      </c>
      <c r="E148" s="102">
        <v>0</v>
      </c>
      <c r="F148" s="102">
        <v>0</v>
      </c>
    </row>
    <row r="149" spans="1:6" x14ac:dyDescent="0.3">
      <c r="A149" s="80">
        <v>526</v>
      </c>
      <c r="B149" s="102" t="s">
        <v>169</v>
      </c>
      <c r="C149" s="102"/>
      <c r="D149" s="102">
        <v>0</v>
      </c>
      <c r="E149" s="102">
        <v>0</v>
      </c>
      <c r="F149" s="102">
        <v>0</v>
      </c>
    </row>
    <row r="150" spans="1:6" x14ac:dyDescent="0.3">
      <c r="A150" s="80">
        <v>527</v>
      </c>
      <c r="B150" s="102" t="s">
        <v>170</v>
      </c>
      <c r="C150" s="102"/>
      <c r="D150" s="102">
        <v>-491842</v>
      </c>
      <c r="E150" s="102">
        <v>1184000</v>
      </c>
      <c r="F150" s="102">
        <v>61101000</v>
      </c>
    </row>
    <row r="151" spans="1:6" x14ac:dyDescent="0.3">
      <c r="A151" s="80">
        <v>528</v>
      </c>
      <c r="B151" s="102" t="s">
        <v>153</v>
      </c>
      <c r="C151" s="102"/>
      <c r="D151" s="102">
        <v>0</v>
      </c>
      <c r="E151" s="102">
        <v>0</v>
      </c>
      <c r="F151" s="102">
        <v>0</v>
      </c>
    </row>
    <row r="152" spans="1:6" x14ac:dyDescent="0.3">
      <c r="A152" s="80">
        <v>529</v>
      </c>
      <c r="B152" s="102" t="s">
        <v>154</v>
      </c>
      <c r="C152" s="102"/>
      <c r="D152" s="102">
        <v>0</v>
      </c>
      <c r="E152" s="102">
        <v>0</v>
      </c>
      <c r="F152" s="102">
        <v>0</v>
      </c>
    </row>
    <row r="153" spans="1:6" x14ac:dyDescent="0.3">
      <c r="A153" s="80">
        <v>530</v>
      </c>
      <c r="B153" s="102" t="s">
        <v>155</v>
      </c>
      <c r="C153" s="102"/>
      <c r="D153" s="102">
        <v>0</v>
      </c>
      <c r="E153" s="102">
        <v>0</v>
      </c>
      <c r="F153" s="102">
        <v>0</v>
      </c>
    </row>
    <row r="154" spans="1:6" x14ac:dyDescent="0.3">
      <c r="A154" s="80">
        <v>531</v>
      </c>
      <c r="B154" s="102" t="s">
        <v>156</v>
      </c>
      <c r="C154" s="102"/>
      <c r="D154" s="102">
        <v>0</v>
      </c>
      <c r="E154" s="102">
        <v>0</v>
      </c>
      <c r="F154" s="102">
        <v>0</v>
      </c>
    </row>
    <row r="155" spans="1:6" x14ac:dyDescent="0.3">
      <c r="A155" s="80">
        <v>532</v>
      </c>
      <c r="B155" s="102" t="s">
        <v>437</v>
      </c>
      <c r="C155" s="102"/>
      <c r="D155" s="102">
        <v>0</v>
      </c>
      <c r="E155" s="102">
        <v>0</v>
      </c>
      <c r="F155" s="102">
        <v>0</v>
      </c>
    </row>
    <row r="156" spans="1:6" x14ac:dyDescent="0.3">
      <c r="A156" s="80">
        <v>533</v>
      </c>
      <c r="B156" s="102" t="s">
        <v>438</v>
      </c>
      <c r="C156" s="102"/>
      <c r="D156" s="102">
        <v>0</v>
      </c>
      <c r="E156" s="102">
        <v>0</v>
      </c>
      <c r="F156" s="102">
        <v>0</v>
      </c>
    </row>
    <row r="157" spans="1:6" x14ac:dyDescent="0.3">
      <c r="A157" s="80">
        <v>534</v>
      </c>
      <c r="B157" s="102" t="s">
        <v>439</v>
      </c>
      <c r="C157" s="102"/>
      <c r="D157" s="102">
        <v>0</v>
      </c>
      <c r="E157" s="102">
        <v>0</v>
      </c>
      <c r="F157" s="102">
        <v>0</v>
      </c>
    </row>
    <row r="158" spans="1:6" x14ac:dyDescent="0.3">
      <c r="A158" s="80">
        <v>535</v>
      </c>
      <c r="B158" s="102" t="s">
        <v>141</v>
      </c>
      <c r="C158" s="102"/>
      <c r="D158" s="102">
        <v>0</v>
      </c>
      <c r="E158" s="102">
        <v>0</v>
      </c>
      <c r="F158" s="102">
        <v>0</v>
      </c>
    </row>
    <row r="159" spans="1:6" x14ac:dyDescent="0.3">
      <c r="A159" s="80">
        <v>536</v>
      </c>
      <c r="B159" s="102" t="s">
        <v>91</v>
      </c>
      <c r="C159" s="102"/>
      <c r="D159" s="102">
        <v>0</v>
      </c>
      <c r="E159" s="102">
        <v>0</v>
      </c>
      <c r="F159" s="102">
        <v>0</v>
      </c>
    </row>
    <row r="160" spans="1:6" x14ac:dyDescent="0.3">
      <c r="A160" s="80">
        <v>537</v>
      </c>
      <c r="B160" s="102" t="s">
        <v>176</v>
      </c>
      <c r="C160" s="102"/>
      <c r="D160" s="102">
        <v>0</v>
      </c>
      <c r="E160" s="102">
        <v>0</v>
      </c>
      <c r="F160" s="102">
        <v>0</v>
      </c>
    </row>
    <row r="161" spans="1:6" x14ac:dyDescent="0.3">
      <c r="A161" s="80">
        <v>538</v>
      </c>
      <c r="B161" s="102" t="s">
        <v>175</v>
      </c>
      <c r="C161" s="102"/>
      <c r="D161" s="102">
        <v>0</v>
      </c>
      <c r="E161" s="102">
        <v>0</v>
      </c>
      <c r="F161" s="102">
        <v>0</v>
      </c>
    </row>
    <row r="162" spans="1:6" x14ac:dyDescent="0.3">
      <c r="A162" s="80">
        <v>540</v>
      </c>
      <c r="B162" s="102" t="s">
        <v>149</v>
      </c>
      <c r="C162" s="102"/>
      <c r="D162" s="102">
        <v>0</v>
      </c>
      <c r="E162" s="102">
        <v>0</v>
      </c>
      <c r="F162" s="102">
        <v>0</v>
      </c>
    </row>
    <row r="163" spans="1:6" x14ac:dyDescent="0.3">
      <c r="A163" s="80">
        <v>541</v>
      </c>
      <c r="B163" s="102" t="s">
        <v>193</v>
      </c>
      <c r="C163" s="102"/>
      <c r="D163" s="102">
        <v>0</v>
      </c>
      <c r="E163" s="102">
        <v>0</v>
      </c>
      <c r="F163" s="102">
        <v>0</v>
      </c>
    </row>
    <row r="164" spans="1:6" x14ac:dyDescent="0.3">
      <c r="A164" s="80">
        <v>542</v>
      </c>
      <c r="B164" s="102" t="s">
        <v>440</v>
      </c>
      <c r="C164" s="102"/>
      <c r="D164" s="102">
        <v>0</v>
      </c>
      <c r="E164" s="102">
        <v>0</v>
      </c>
      <c r="F164" s="102">
        <v>0</v>
      </c>
    </row>
    <row r="165" spans="1:6" x14ac:dyDescent="0.3">
      <c r="A165" s="80">
        <v>544</v>
      </c>
      <c r="B165" s="102" t="s">
        <v>22</v>
      </c>
      <c r="C165" s="102"/>
      <c r="D165" s="102">
        <v>0</v>
      </c>
      <c r="E165" s="102">
        <v>0</v>
      </c>
      <c r="F165" s="102">
        <v>0</v>
      </c>
    </row>
    <row r="166" spans="1:6" x14ac:dyDescent="0.3">
      <c r="A166" s="393">
        <v>545</v>
      </c>
      <c r="B166" s="394" t="s">
        <v>23</v>
      </c>
      <c r="C166" s="394"/>
      <c r="D166" s="394">
        <v>0</v>
      </c>
      <c r="E166" s="394">
        <v>0</v>
      </c>
      <c r="F166" s="394">
        <v>0</v>
      </c>
    </row>
    <row r="167" spans="1:6" x14ac:dyDescent="0.3">
      <c r="A167" s="80">
        <v>546</v>
      </c>
      <c r="B167" s="102" t="s">
        <v>441</v>
      </c>
      <c r="C167" s="102"/>
      <c r="D167" s="102">
        <v>0</v>
      </c>
      <c r="E167" s="102">
        <v>0</v>
      </c>
      <c r="F167" s="102">
        <v>0</v>
      </c>
    </row>
    <row r="168" spans="1:6" x14ac:dyDescent="0.3">
      <c r="A168" s="80">
        <v>547</v>
      </c>
      <c r="B168" s="102" t="s">
        <v>442</v>
      </c>
      <c r="C168" s="102"/>
      <c r="D168" s="102">
        <v>2</v>
      </c>
      <c r="E168" s="102">
        <v>2</v>
      </c>
      <c r="F168" s="102">
        <v>2</v>
      </c>
    </row>
    <row r="169" spans="1:6" x14ac:dyDescent="0.3">
      <c r="A169" s="386">
        <v>554</v>
      </c>
      <c r="B169" s="383" t="s">
        <v>199</v>
      </c>
      <c r="C169" s="383"/>
      <c r="D169" s="383"/>
      <c r="E169" s="383"/>
      <c r="F169" s="383"/>
    </row>
    <row r="170" spans="1:6" x14ac:dyDescent="0.3">
      <c r="A170" s="386">
        <v>555</v>
      </c>
      <c r="B170" s="383" t="s">
        <v>200</v>
      </c>
      <c r="C170" s="383"/>
      <c r="D170" s="383"/>
      <c r="E170" s="383"/>
      <c r="F170" s="383"/>
    </row>
    <row r="171" spans="1:6" x14ac:dyDescent="0.3">
      <c r="A171" s="386">
        <v>556</v>
      </c>
      <c r="B171" s="383" t="s">
        <v>201</v>
      </c>
      <c r="C171" s="383"/>
      <c r="D171" s="383"/>
      <c r="E171" s="383"/>
      <c r="F171" s="383"/>
    </row>
    <row r="172" spans="1:6" x14ac:dyDescent="0.3">
      <c r="A172" s="386">
        <v>557</v>
      </c>
      <c r="B172" s="383" t="s">
        <v>202</v>
      </c>
      <c r="C172" s="383"/>
      <c r="D172" s="383"/>
      <c r="E172" s="383"/>
      <c r="F172" s="383"/>
    </row>
    <row r="173" spans="1:6" x14ac:dyDescent="0.3">
      <c r="A173" s="80">
        <v>558</v>
      </c>
      <c r="B173" s="102" t="s">
        <v>443</v>
      </c>
      <c r="C173" s="102"/>
      <c r="D173" s="102">
        <v>0</v>
      </c>
      <c r="E173" s="102">
        <v>0</v>
      </c>
      <c r="F173" s="102">
        <v>0</v>
      </c>
    </row>
    <row r="174" spans="1:6" x14ac:dyDescent="0.3">
      <c r="A174" s="80">
        <v>559</v>
      </c>
      <c r="B174" s="102" t="s">
        <v>444</v>
      </c>
      <c r="C174" s="102"/>
      <c r="D174" s="102">
        <v>0</v>
      </c>
      <c r="E174" s="102">
        <v>0</v>
      </c>
      <c r="F174" s="102">
        <v>0</v>
      </c>
    </row>
    <row r="175" spans="1:6" x14ac:dyDescent="0.3">
      <c r="A175" s="80">
        <v>560</v>
      </c>
      <c r="B175" s="102" t="s">
        <v>445</v>
      </c>
      <c r="C175" s="102"/>
      <c r="D175" s="102">
        <v>0</v>
      </c>
      <c r="E175" s="102">
        <v>0</v>
      </c>
      <c r="F175" s="102">
        <v>0</v>
      </c>
    </row>
    <row r="176" spans="1:6" x14ac:dyDescent="0.3">
      <c r="A176" s="80">
        <v>561</v>
      </c>
      <c r="B176" s="102" t="s">
        <v>446</v>
      </c>
      <c r="C176" s="102"/>
      <c r="D176" s="102">
        <v>0</v>
      </c>
      <c r="E176" s="102">
        <v>0</v>
      </c>
      <c r="F176" s="102">
        <v>0</v>
      </c>
    </row>
    <row r="177" spans="1:6" x14ac:dyDescent="0.3">
      <c r="A177" s="80">
        <v>562</v>
      </c>
      <c r="B177" s="102" t="s">
        <v>447</v>
      </c>
      <c r="C177" s="102"/>
      <c r="D177" s="102">
        <v>0</v>
      </c>
      <c r="E177" s="102">
        <v>0</v>
      </c>
      <c r="F177" s="102">
        <v>0</v>
      </c>
    </row>
    <row r="178" spans="1:6" x14ac:dyDescent="0.3">
      <c r="A178" s="80">
        <v>563</v>
      </c>
      <c r="B178" s="102" t="s">
        <v>448</v>
      </c>
      <c r="C178" s="102"/>
      <c r="D178" s="102">
        <v>0</v>
      </c>
      <c r="E178" s="102">
        <v>0</v>
      </c>
      <c r="F178" s="102">
        <v>0</v>
      </c>
    </row>
    <row r="179" spans="1:6" x14ac:dyDescent="0.3">
      <c r="A179" s="80">
        <v>564</v>
      </c>
      <c r="B179" s="102" t="s">
        <v>449</v>
      </c>
      <c r="C179" s="102"/>
      <c r="D179" s="102">
        <v>0</v>
      </c>
      <c r="E179" s="102">
        <v>0</v>
      </c>
      <c r="F179" s="102">
        <v>0</v>
      </c>
    </row>
    <row r="180" spans="1:6" x14ac:dyDescent="0.3">
      <c r="A180" s="80">
        <v>565</v>
      </c>
      <c r="B180" s="102" t="s">
        <v>450</v>
      </c>
      <c r="C180" s="102"/>
      <c r="D180" s="102">
        <v>0</v>
      </c>
      <c r="E180" s="102">
        <v>0</v>
      </c>
      <c r="F180" s="102">
        <v>0</v>
      </c>
    </row>
    <row r="181" spans="1:6" x14ac:dyDescent="0.3">
      <c r="A181" s="80">
        <v>566</v>
      </c>
      <c r="B181" s="102" t="s">
        <v>451</v>
      </c>
      <c r="C181" s="102"/>
      <c r="D181" s="102">
        <v>0</v>
      </c>
      <c r="E181" s="102">
        <v>0</v>
      </c>
      <c r="F181" s="102">
        <v>0</v>
      </c>
    </row>
    <row r="182" spans="1:6" x14ac:dyDescent="0.3">
      <c r="A182" s="80">
        <v>567</v>
      </c>
      <c r="B182" s="102" t="s">
        <v>452</v>
      </c>
      <c r="C182" s="102"/>
      <c r="D182" s="102">
        <v>0</v>
      </c>
      <c r="E182" s="102">
        <v>0</v>
      </c>
      <c r="F182" s="102">
        <v>0</v>
      </c>
    </row>
    <row r="183" spans="1:6" x14ac:dyDescent="0.3">
      <c r="A183" s="80">
        <v>568</v>
      </c>
      <c r="B183" s="102" t="s">
        <v>453</v>
      </c>
      <c r="C183" s="102"/>
      <c r="D183" s="102">
        <v>0</v>
      </c>
      <c r="E183" s="102">
        <v>0</v>
      </c>
      <c r="F183" s="102">
        <v>0</v>
      </c>
    </row>
    <row r="184" spans="1:6" x14ac:dyDescent="0.3">
      <c r="A184" s="80">
        <v>569</v>
      </c>
      <c r="B184" s="102" t="s">
        <v>454</v>
      </c>
      <c r="C184" s="102"/>
      <c r="D184" s="102">
        <v>0</v>
      </c>
      <c r="E184" s="102">
        <v>0</v>
      </c>
      <c r="F184" s="102">
        <v>0</v>
      </c>
    </row>
    <row r="185" spans="1:6" x14ac:dyDescent="0.3">
      <c r="A185" s="80">
        <v>571</v>
      </c>
      <c r="B185" s="102" t="s">
        <v>335</v>
      </c>
      <c r="C185" s="102"/>
      <c r="D185" s="102">
        <v>0</v>
      </c>
      <c r="E185" s="102">
        <v>0</v>
      </c>
      <c r="F185" s="102">
        <v>0</v>
      </c>
    </row>
    <row r="186" spans="1:6" x14ac:dyDescent="0.3">
      <c r="A186" s="80">
        <v>572</v>
      </c>
      <c r="B186" s="102" t="s">
        <v>336</v>
      </c>
      <c r="C186" s="102"/>
      <c r="D186" s="102">
        <v>0</v>
      </c>
      <c r="E186" s="102">
        <v>0</v>
      </c>
      <c r="F186" s="102">
        <v>0</v>
      </c>
    </row>
    <row r="187" spans="1:6" x14ac:dyDescent="0.3">
      <c r="A187" s="80">
        <v>573</v>
      </c>
      <c r="B187" s="102" t="s">
        <v>365</v>
      </c>
      <c r="C187" s="102"/>
      <c r="D187" s="102">
        <v>0</v>
      </c>
      <c r="E187" s="102">
        <v>0</v>
      </c>
      <c r="F187" s="102">
        <v>0</v>
      </c>
    </row>
    <row r="188" spans="1:6" x14ac:dyDescent="0.3">
      <c r="A188" s="80">
        <v>575</v>
      </c>
      <c r="B188" s="102" t="s">
        <v>186</v>
      </c>
      <c r="C188" s="102"/>
      <c r="D188" s="102">
        <v>0</v>
      </c>
      <c r="E188" s="102">
        <v>0</v>
      </c>
      <c r="F188" s="102">
        <v>0</v>
      </c>
    </row>
    <row r="189" spans="1:6" x14ac:dyDescent="0.3">
      <c r="A189" s="389">
        <v>576</v>
      </c>
      <c r="B189" s="390" t="s">
        <v>187</v>
      </c>
      <c r="C189" s="390"/>
      <c r="D189" s="390">
        <v>0</v>
      </c>
      <c r="E189" s="390">
        <v>0</v>
      </c>
      <c r="F189" s="390">
        <v>0</v>
      </c>
    </row>
    <row r="190" spans="1:6" x14ac:dyDescent="0.3">
      <c r="A190" s="393">
        <v>577</v>
      </c>
      <c r="B190" s="394" t="s">
        <v>455</v>
      </c>
      <c r="C190" s="394"/>
      <c r="D190" s="394">
        <v>1</v>
      </c>
      <c r="E190" s="394"/>
      <c r="F190" s="394"/>
    </row>
    <row r="191" spans="1:6" x14ac:dyDescent="0.3">
      <c r="A191" s="80">
        <v>578</v>
      </c>
      <c r="B191" s="102" t="s">
        <v>456</v>
      </c>
      <c r="C191" s="102"/>
      <c r="D191" s="102">
        <v>0</v>
      </c>
      <c r="E191" s="102">
        <v>0</v>
      </c>
      <c r="F191" s="102">
        <v>0</v>
      </c>
    </row>
    <row r="192" spans="1:6" x14ac:dyDescent="0.3">
      <c r="A192" s="80">
        <v>579</v>
      </c>
      <c r="B192" s="102" t="s">
        <v>457</v>
      </c>
      <c r="C192" s="102"/>
      <c r="D192" s="102">
        <v>0</v>
      </c>
      <c r="E192" s="102">
        <v>0</v>
      </c>
      <c r="F192" s="102">
        <v>0</v>
      </c>
    </row>
    <row r="193" spans="1:6" x14ac:dyDescent="0.3">
      <c r="A193" s="80">
        <v>580</v>
      </c>
      <c r="B193" s="102" t="s">
        <v>458</v>
      </c>
      <c r="C193" s="102"/>
      <c r="D193" s="102">
        <v>0</v>
      </c>
      <c r="E193" s="102">
        <v>0</v>
      </c>
      <c r="F193" s="102">
        <v>0</v>
      </c>
    </row>
    <row r="194" spans="1:6" x14ac:dyDescent="0.3">
      <c r="A194" s="80">
        <v>581</v>
      </c>
      <c r="B194" s="102" t="s">
        <v>459</v>
      </c>
      <c r="C194" s="102"/>
      <c r="D194" s="102">
        <v>0</v>
      </c>
      <c r="E194" s="102">
        <v>0</v>
      </c>
      <c r="F194" s="102">
        <v>0</v>
      </c>
    </row>
    <row r="195" spans="1:6" x14ac:dyDescent="0.3">
      <c r="A195" s="80">
        <v>585</v>
      </c>
      <c r="B195" s="102" t="s">
        <v>460</v>
      </c>
      <c r="C195" s="102"/>
      <c r="D195" s="102">
        <v>0</v>
      </c>
      <c r="E195" s="102">
        <v>0</v>
      </c>
      <c r="F195" s="102">
        <v>0</v>
      </c>
    </row>
    <row r="196" spans="1:6" x14ac:dyDescent="0.3">
      <c r="A196" s="80">
        <v>586</v>
      </c>
      <c r="B196" s="102" t="s">
        <v>461</v>
      </c>
      <c r="C196" s="102"/>
      <c r="D196" s="102">
        <v>0</v>
      </c>
      <c r="E196" s="102">
        <v>0</v>
      </c>
      <c r="F196" s="102">
        <v>0</v>
      </c>
    </row>
    <row r="197" spans="1:6" x14ac:dyDescent="0.3">
      <c r="A197" s="80">
        <v>587</v>
      </c>
      <c r="B197" s="102" t="s">
        <v>462</v>
      </c>
      <c r="C197" s="102"/>
      <c r="D197" s="102">
        <v>0</v>
      </c>
      <c r="E197" s="102">
        <v>0</v>
      </c>
      <c r="F197" s="102">
        <v>0</v>
      </c>
    </row>
    <row r="198" spans="1:6" x14ac:dyDescent="0.3">
      <c r="A198" s="80">
        <v>588</v>
      </c>
      <c r="B198" s="102" t="s">
        <v>463</v>
      </c>
      <c r="C198" s="102"/>
      <c r="D198" s="102">
        <v>0</v>
      </c>
      <c r="E198" s="102">
        <v>0</v>
      </c>
      <c r="F198" s="102">
        <v>0</v>
      </c>
    </row>
    <row r="199" spans="1:6" x14ac:dyDescent="0.3">
      <c r="A199" s="80">
        <v>589</v>
      </c>
      <c r="B199" s="102" t="s">
        <v>464</v>
      </c>
      <c r="C199" s="102"/>
      <c r="D199" s="102">
        <v>0</v>
      </c>
      <c r="E199" s="102">
        <v>0</v>
      </c>
      <c r="F199" s="102">
        <v>0</v>
      </c>
    </row>
    <row r="200" spans="1:6" x14ac:dyDescent="0.3">
      <c r="A200" s="396">
        <v>591</v>
      </c>
      <c r="B200" s="397" t="s">
        <v>208</v>
      </c>
      <c r="C200" s="397"/>
      <c r="D200" s="397">
        <v>19904755</v>
      </c>
      <c r="E200" s="397">
        <v>463368000</v>
      </c>
      <c r="F200" s="397">
        <v>482457000</v>
      </c>
    </row>
    <row r="201" spans="1:6" x14ac:dyDescent="0.3">
      <c r="A201" s="396">
        <v>592</v>
      </c>
      <c r="B201" s="397" t="s">
        <v>209</v>
      </c>
      <c r="C201" s="397"/>
      <c r="D201" s="397">
        <v>1117664</v>
      </c>
      <c r="E201" s="397">
        <v>68862000</v>
      </c>
      <c r="F201" s="397">
        <v>-10631000</v>
      </c>
    </row>
    <row r="202" spans="1:6" x14ac:dyDescent="0.3">
      <c r="A202" s="80">
        <v>593</v>
      </c>
      <c r="B202" s="102" t="s">
        <v>465</v>
      </c>
      <c r="C202" s="102"/>
      <c r="D202" s="102">
        <v>0</v>
      </c>
      <c r="E202" s="102">
        <v>0</v>
      </c>
      <c r="F202" s="102">
        <v>0</v>
      </c>
    </row>
    <row r="203" spans="1:6" x14ac:dyDescent="0.3">
      <c r="A203" s="80">
        <v>594</v>
      </c>
      <c r="B203" s="102" t="s">
        <v>466</v>
      </c>
      <c r="C203" s="102"/>
      <c r="D203" s="102">
        <v>0</v>
      </c>
      <c r="E203" s="102">
        <v>0</v>
      </c>
      <c r="F203" s="102">
        <v>0</v>
      </c>
    </row>
    <row r="204" spans="1:6" x14ac:dyDescent="0.3">
      <c r="A204" s="80">
        <v>596</v>
      </c>
      <c r="B204" s="102" t="s">
        <v>213</v>
      </c>
      <c r="C204" s="102"/>
      <c r="D204" s="102">
        <v>0</v>
      </c>
      <c r="E204" s="102">
        <v>0</v>
      </c>
      <c r="F204" s="102">
        <v>0</v>
      </c>
    </row>
    <row r="205" spans="1:6" x14ac:dyDescent="0.3">
      <c r="A205" s="80">
        <v>597</v>
      </c>
      <c r="B205" s="102" t="s">
        <v>215</v>
      </c>
      <c r="C205" s="102"/>
      <c r="D205" s="102">
        <v>0</v>
      </c>
      <c r="E205" s="102">
        <v>0</v>
      </c>
      <c r="F205" s="102">
        <v>0</v>
      </c>
    </row>
    <row r="206" spans="1:6" x14ac:dyDescent="0.3">
      <c r="A206" s="80">
        <v>598</v>
      </c>
      <c r="B206" s="102" t="s">
        <v>217</v>
      </c>
      <c r="C206" s="102"/>
      <c r="D206" s="102">
        <v>0</v>
      </c>
      <c r="E206" s="102">
        <v>0</v>
      </c>
      <c r="F206" s="102">
        <v>0</v>
      </c>
    </row>
    <row r="207" spans="1:6" x14ac:dyDescent="0.3">
      <c r="A207" s="80">
        <v>599</v>
      </c>
      <c r="B207" s="102" t="s">
        <v>216</v>
      </c>
      <c r="C207" s="102"/>
      <c r="D207" s="102">
        <v>0</v>
      </c>
      <c r="E207" s="102">
        <v>0</v>
      </c>
      <c r="F207" s="102">
        <v>0</v>
      </c>
    </row>
    <row r="208" spans="1:6" x14ac:dyDescent="0.3">
      <c r="A208" s="80">
        <v>602</v>
      </c>
      <c r="B208" s="102" t="s">
        <v>218</v>
      </c>
      <c r="C208" s="102"/>
      <c r="D208" s="102">
        <v>0</v>
      </c>
      <c r="E208" s="102">
        <v>0</v>
      </c>
      <c r="F208" s="102">
        <v>0</v>
      </c>
    </row>
    <row r="209" spans="1:6" x14ac:dyDescent="0.3">
      <c r="A209" s="386">
        <v>606</v>
      </c>
      <c r="B209" s="383" t="s">
        <v>467</v>
      </c>
      <c r="C209" s="383"/>
      <c r="D209" s="383"/>
      <c r="E209" s="383"/>
      <c r="F209" s="383"/>
    </row>
    <row r="210" spans="1:6" x14ac:dyDescent="0.3">
      <c r="A210" s="80">
        <v>619</v>
      </c>
      <c r="B210" s="102" t="s">
        <v>468</v>
      </c>
      <c r="C210" s="102"/>
      <c r="D210" s="102">
        <v>0</v>
      </c>
      <c r="E210" s="102">
        <v>0</v>
      </c>
      <c r="F210" s="102">
        <v>0</v>
      </c>
    </row>
    <row r="211" spans="1:6" x14ac:dyDescent="0.3">
      <c r="A211" s="393">
        <v>620</v>
      </c>
      <c r="B211" s="394" t="s">
        <v>469</v>
      </c>
      <c r="C211" s="394"/>
      <c r="D211" s="394">
        <v>2</v>
      </c>
      <c r="E211" s="394">
        <v>2</v>
      </c>
      <c r="F211" s="394">
        <v>2</v>
      </c>
    </row>
    <row r="212" spans="1:6" x14ac:dyDescent="0.3">
      <c r="A212" s="80">
        <v>621</v>
      </c>
      <c r="B212" s="102" t="s">
        <v>470</v>
      </c>
      <c r="C212" s="102"/>
      <c r="D212" s="102">
        <v>0</v>
      </c>
      <c r="E212" s="102">
        <v>0</v>
      </c>
      <c r="F212" s="102">
        <v>0</v>
      </c>
    </row>
    <row r="213" spans="1:6" x14ac:dyDescent="0.3">
      <c r="A213" s="80">
        <v>622</v>
      </c>
      <c r="B213" s="102" t="s">
        <v>471</v>
      </c>
      <c r="C213" s="102"/>
      <c r="D213" s="102">
        <v>0</v>
      </c>
      <c r="E213" s="102">
        <v>0</v>
      </c>
      <c r="F213" s="102">
        <v>0</v>
      </c>
    </row>
    <row r="214" spans="1:6" x14ac:dyDescent="0.3">
      <c r="A214" s="393">
        <v>624</v>
      </c>
      <c r="B214" s="394" t="s">
        <v>226</v>
      </c>
      <c r="C214" s="394"/>
      <c r="D214" s="394">
        <v>0</v>
      </c>
      <c r="E214" s="394">
        <v>0</v>
      </c>
      <c r="F214" s="394">
        <v>0</v>
      </c>
    </row>
    <row r="215" spans="1:6" x14ac:dyDescent="0.3">
      <c r="A215" s="391">
        <v>626</v>
      </c>
      <c r="B215" s="392" t="s">
        <v>472</v>
      </c>
      <c r="C215" s="392"/>
      <c r="D215" s="392">
        <v>0</v>
      </c>
      <c r="E215" s="392">
        <v>0</v>
      </c>
      <c r="F215" s="392">
        <v>0</v>
      </c>
    </row>
    <row r="216" spans="1:6" x14ac:dyDescent="0.3">
      <c r="A216" s="80">
        <v>627</v>
      </c>
      <c r="B216" s="102" t="s">
        <v>473</v>
      </c>
      <c r="C216" s="102"/>
      <c r="D216" s="102">
        <v>0</v>
      </c>
      <c r="E216" s="102">
        <v>0</v>
      </c>
      <c r="F216" s="102">
        <v>0</v>
      </c>
    </row>
    <row r="217" spans="1:6" x14ac:dyDescent="0.3">
      <c r="A217" s="80">
        <v>628</v>
      </c>
      <c r="B217" s="102" t="s">
        <v>474</v>
      </c>
      <c r="C217" s="102"/>
      <c r="D217" s="102">
        <v>0</v>
      </c>
      <c r="E217" s="102">
        <v>0</v>
      </c>
      <c r="F217" s="102">
        <v>0</v>
      </c>
    </row>
    <row r="218" spans="1:6" x14ac:dyDescent="0.3">
      <c r="A218" s="80">
        <v>629</v>
      </c>
      <c r="B218" s="102" t="s">
        <v>475</v>
      </c>
      <c r="C218" s="102"/>
      <c r="D218" s="102">
        <v>0</v>
      </c>
      <c r="E218" s="102">
        <v>0</v>
      </c>
      <c r="F218" s="102">
        <v>0</v>
      </c>
    </row>
    <row r="219" spans="1:6" x14ac:dyDescent="0.3">
      <c r="A219" s="80">
        <v>630</v>
      </c>
      <c r="B219" s="102" t="s">
        <v>476</v>
      </c>
      <c r="C219" s="102"/>
      <c r="D219" s="102">
        <v>0</v>
      </c>
      <c r="E219" s="102">
        <v>0</v>
      </c>
      <c r="F219" s="102">
        <v>0</v>
      </c>
    </row>
    <row r="220" spans="1:6" x14ac:dyDescent="0.3">
      <c r="A220" s="80">
        <v>631</v>
      </c>
      <c r="B220" s="102" t="s">
        <v>477</v>
      </c>
      <c r="C220" s="102"/>
      <c r="D220" s="102">
        <v>0</v>
      </c>
      <c r="E220" s="102">
        <v>0</v>
      </c>
      <c r="F220" s="102">
        <v>0</v>
      </c>
    </row>
    <row r="221" spans="1:6" x14ac:dyDescent="0.3">
      <c r="A221" s="80">
        <v>632</v>
      </c>
      <c r="B221" s="102" t="s">
        <v>478</v>
      </c>
      <c r="C221" s="102"/>
      <c r="D221" s="102">
        <v>0</v>
      </c>
      <c r="E221" s="102">
        <v>0</v>
      </c>
      <c r="F221" s="102">
        <v>0</v>
      </c>
    </row>
    <row r="222" spans="1:6" x14ac:dyDescent="0.3">
      <c r="A222" s="80">
        <v>633</v>
      </c>
      <c r="B222" s="102" t="s">
        <v>231</v>
      </c>
      <c r="C222" s="102"/>
      <c r="D222" s="102">
        <v>0</v>
      </c>
      <c r="E222" s="102">
        <v>0</v>
      </c>
      <c r="F222" s="102">
        <v>0</v>
      </c>
    </row>
    <row r="223" spans="1:6" x14ac:dyDescent="0.3">
      <c r="A223" s="80">
        <v>634</v>
      </c>
      <c r="B223" s="102" t="s">
        <v>232</v>
      </c>
      <c r="C223" s="102"/>
      <c r="D223" s="102">
        <v>0</v>
      </c>
      <c r="E223" s="102">
        <v>0</v>
      </c>
      <c r="F223" s="102">
        <v>0</v>
      </c>
    </row>
    <row r="224" spans="1:6" x14ac:dyDescent="0.3">
      <c r="A224" s="80">
        <v>635</v>
      </c>
      <c r="B224" s="102" t="s">
        <v>233</v>
      </c>
      <c r="C224" s="102"/>
      <c r="D224" s="102">
        <v>0</v>
      </c>
      <c r="E224" s="102">
        <v>0</v>
      </c>
      <c r="F224" s="102">
        <v>0</v>
      </c>
    </row>
    <row r="225" spans="1:6" x14ac:dyDescent="0.3">
      <c r="A225" s="80">
        <v>636</v>
      </c>
      <c r="B225" s="102" t="s">
        <v>479</v>
      </c>
      <c r="C225" s="102"/>
      <c r="D225" s="102">
        <v>0</v>
      </c>
      <c r="E225" s="102">
        <v>0</v>
      </c>
      <c r="F225" s="102">
        <v>0</v>
      </c>
    </row>
    <row r="226" spans="1:6" x14ac:dyDescent="0.3">
      <c r="A226" s="80">
        <v>637</v>
      </c>
      <c r="B226" s="102" t="s">
        <v>480</v>
      </c>
      <c r="C226" s="102"/>
      <c r="D226" s="102">
        <v>0</v>
      </c>
      <c r="E226" s="102">
        <v>0</v>
      </c>
      <c r="F226" s="102">
        <v>0</v>
      </c>
    </row>
    <row r="227" spans="1:6" x14ac:dyDescent="0.3">
      <c r="A227" s="80">
        <v>638</v>
      </c>
      <c r="B227" s="102" t="s">
        <v>481</v>
      </c>
      <c r="C227" s="102"/>
      <c r="D227" s="102">
        <v>0</v>
      </c>
      <c r="E227" s="102">
        <v>0</v>
      </c>
      <c r="F227" s="102">
        <v>0</v>
      </c>
    </row>
    <row r="228" spans="1:6" x14ac:dyDescent="0.3">
      <c r="A228" s="80">
        <v>639</v>
      </c>
      <c r="B228" s="102" t="s">
        <v>482</v>
      </c>
      <c r="C228" s="102"/>
      <c r="D228" s="102">
        <v>1785293</v>
      </c>
      <c r="E228" s="102">
        <v>81781000</v>
      </c>
      <c r="F228" s="102">
        <v>1212231000</v>
      </c>
    </row>
    <row r="229" spans="1:6" x14ac:dyDescent="0.3">
      <c r="A229" s="80">
        <v>640</v>
      </c>
      <c r="B229" s="102" t="s">
        <v>483</v>
      </c>
      <c r="C229" s="102"/>
      <c r="D229" s="102">
        <v>0</v>
      </c>
      <c r="E229" s="102">
        <v>43705000</v>
      </c>
      <c r="F229" s="102">
        <v>78620000</v>
      </c>
    </row>
    <row r="230" spans="1:6" x14ac:dyDescent="0.3">
      <c r="A230" s="80">
        <v>641</v>
      </c>
      <c r="B230" s="102" t="s">
        <v>484</v>
      </c>
      <c r="C230" s="102"/>
      <c r="D230" s="102">
        <v>80141</v>
      </c>
      <c r="E230" s="102">
        <v>0</v>
      </c>
      <c r="F230" s="102">
        <v>0</v>
      </c>
    </row>
    <row r="231" spans="1:6" x14ac:dyDescent="0.3">
      <c r="A231" s="80">
        <v>642</v>
      </c>
      <c r="B231" s="102" t="s">
        <v>485</v>
      </c>
      <c r="C231" s="102"/>
      <c r="D231" s="102">
        <v>0</v>
      </c>
      <c r="E231" s="102">
        <v>0</v>
      </c>
      <c r="F231" s="102">
        <v>0</v>
      </c>
    </row>
    <row r="232" spans="1:6" x14ac:dyDescent="0.3">
      <c r="A232" s="80">
        <v>643</v>
      </c>
      <c r="B232" s="102" t="s">
        <v>486</v>
      </c>
      <c r="C232" s="102"/>
      <c r="D232" s="102">
        <v>0</v>
      </c>
      <c r="E232" s="102">
        <v>0</v>
      </c>
      <c r="F232" s="102">
        <v>0</v>
      </c>
    </row>
    <row r="233" spans="1:6" x14ac:dyDescent="0.3">
      <c r="A233" s="80">
        <v>644</v>
      </c>
      <c r="B233" s="102" t="s">
        <v>487</v>
      </c>
      <c r="C233" s="102"/>
      <c r="D233" s="102">
        <v>0</v>
      </c>
      <c r="E233" s="102">
        <v>0</v>
      </c>
      <c r="F233" s="102">
        <v>0</v>
      </c>
    </row>
    <row r="234" spans="1:6" x14ac:dyDescent="0.3">
      <c r="A234" s="80">
        <v>645</v>
      </c>
      <c r="B234" s="102" t="s">
        <v>241</v>
      </c>
      <c r="C234" s="102"/>
      <c r="D234" s="102">
        <v>0</v>
      </c>
      <c r="E234" s="102">
        <v>0</v>
      </c>
      <c r="F234" s="102">
        <v>0</v>
      </c>
    </row>
    <row r="235" spans="1:6" x14ac:dyDescent="0.3">
      <c r="A235" s="80">
        <v>646</v>
      </c>
      <c r="B235" s="102" t="s">
        <v>229</v>
      </c>
      <c r="C235" s="102"/>
      <c r="D235" s="102">
        <v>0</v>
      </c>
      <c r="E235" s="102">
        <v>0</v>
      </c>
      <c r="F235" s="102">
        <v>0</v>
      </c>
    </row>
    <row r="236" spans="1:6" x14ac:dyDescent="0.3">
      <c r="A236" s="80">
        <v>647</v>
      </c>
      <c r="B236" s="102" t="s">
        <v>488</v>
      </c>
      <c r="C236" s="102"/>
      <c r="D236" s="102">
        <v>0</v>
      </c>
      <c r="E236" s="102">
        <v>0</v>
      </c>
      <c r="F236" s="102">
        <v>0</v>
      </c>
    </row>
    <row r="237" spans="1:6" x14ac:dyDescent="0.3">
      <c r="A237" s="80">
        <v>648</v>
      </c>
      <c r="B237" s="102" t="s">
        <v>312</v>
      </c>
      <c r="C237" s="102"/>
      <c r="D237" s="102">
        <v>0</v>
      </c>
      <c r="E237" s="102">
        <v>0</v>
      </c>
      <c r="F237" s="102">
        <v>0</v>
      </c>
    </row>
    <row r="238" spans="1:6" x14ac:dyDescent="0.3">
      <c r="A238" s="80">
        <v>654</v>
      </c>
      <c r="B238" s="102" t="s">
        <v>257</v>
      </c>
      <c r="C238" s="102"/>
      <c r="D238" s="102">
        <v>0</v>
      </c>
      <c r="E238" s="102">
        <v>0</v>
      </c>
      <c r="F238" s="102">
        <v>0</v>
      </c>
    </row>
    <row r="239" spans="1:6" x14ac:dyDescent="0.3">
      <c r="A239" s="80">
        <v>655</v>
      </c>
      <c r="B239" s="102" t="s">
        <v>489</v>
      </c>
      <c r="C239" s="102"/>
      <c r="D239" s="102">
        <v>0</v>
      </c>
      <c r="E239" s="102">
        <v>0</v>
      </c>
      <c r="F239" s="102">
        <v>0</v>
      </c>
    </row>
    <row r="240" spans="1:6" x14ac:dyDescent="0.3">
      <c r="A240" s="80">
        <v>656</v>
      </c>
      <c r="B240" s="102" t="s">
        <v>262</v>
      </c>
      <c r="C240" s="102"/>
      <c r="D240" s="102">
        <v>0</v>
      </c>
      <c r="E240" s="102">
        <v>0</v>
      </c>
      <c r="F240" s="102">
        <v>0</v>
      </c>
    </row>
    <row r="241" spans="1:6" x14ac:dyDescent="0.3">
      <c r="A241" s="80">
        <v>657</v>
      </c>
      <c r="B241" s="102" t="s">
        <v>490</v>
      </c>
      <c r="C241" s="102"/>
      <c r="D241" s="102">
        <v>3985821</v>
      </c>
      <c r="E241" s="102">
        <v>223343000</v>
      </c>
      <c r="F241" s="102">
        <v>486483000</v>
      </c>
    </row>
    <row r="242" spans="1:6" x14ac:dyDescent="0.3">
      <c r="A242" s="80">
        <v>658</v>
      </c>
      <c r="B242" s="102" t="s">
        <v>491</v>
      </c>
      <c r="C242" s="102"/>
      <c r="D242" s="102">
        <v>0</v>
      </c>
      <c r="E242" s="102">
        <v>0</v>
      </c>
      <c r="F242" s="102">
        <v>0</v>
      </c>
    </row>
    <row r="243" spans="1:6" x14ac:dyDescent="0.3">
      <c r="A243" s="80">
        <v>659</v>
      </c>
      <c r="B243" s="102" t="s">
        <v>492</v>
      </c>
      <c r="C243" s="102"/>
      <c r="D243" s="102">
        <v>0</v>
      </c>
      <c r="E243" s="102">
        <v>0</v>
      </c>
      <c r="F243" s="102">
        <v>0</v>
      </c>
    </row>
    <row r="244" spans="1:6" x14ac:dyDescent="0.3">
      <c r="A244" s="80">
        <v>660</v>
      </c>
      <c r="B244" s="102" t="s">
        <v>493</v>
      </c>
      <c r="C244" s="102"/>
      <c r="D244" s="102">
        <v>0</v>
      </c>
      <c r="E244" s="102">
        <v>0</v>
      </c>
      <c r="F244" s="102">
        <v>0</v>
      </c>
    </row>
    <row r="245" spans="1:6" x14ac:dyDescent="0.3">
      <c r="A245" s="80">
        <v>661</v>
      </c>
      <c r="B245" s="102" t="s">
        <v>261</v>
      </c>
      <c r="C245" s="102"/>
      <c r="D245" s="102">
        <v>0</v>
      </c>
      <c r="E245" s="102">
        <v>0</v>
      </c>
      <c r="F245" s="102">
        <v>0</v>
      </c>
    </row>
    <row r="246" spans="1:6" x14ac:dyDescent="0.3">
      <c r="A246" s="386">
        <v>662</v>
      </c>
      <c r="B246" s="383" t="s">
        <v>280</v>
      </c>
      <c r="C246" s="383"/>
      <c r="D246" s="383"/>
      <c r="E246" s="383"/>
      <c r="F246" s="383"/>
    </row>
    <row r="247" spans="1:6" x14ac:dyDescent="0.3">
      <c r="A247" s="386">
        <v>663</v>
      </c>
      <c r="B247" s="383" t="s">
        <v>494</v>
      </c>
      <c r="C247" s="383"/>
      <c r="D247" s="383"/>
      <c r="E247" s="383"/>
      <c r="F247" s="383"/>
    </row>
    <row r="248" spans="1:6" x14ac:dyDescent="0.3">
      <c r="A248" s="384">
        <v>906</v>
      </c>
      <c r="B248" s="385" t="s">
        <v>495</v>
      </c>
      <c r="C248" s="385"/>
      <c r="D248" s="385">
        <v>1</v>
      </c>
      <c r="E248" s="385">
        <v>1</v>
      </c>
      <c r="F248" s="385">
        <v>1</v>
      </c>
    </row>
    <row r="249" spans="1:6" x14ac:dyDescent="0.3">
      <c r="A249" s="384">
        <v>907</v>
      </c>
      <c r="B249" s="385" t="s">
        <v>496</v>
      </c>
      <c r="C249" s="385"/>
      <c r="D249" s="385">
        <v>2</v>
      </c>
      <c r="E249" s="385">
        <v>2</v>
      </c>
      <c r="F249" s="385">
        <v>2</v>
      </c>
    </row>
    <row r="250" spans="1:6" x14ac:dyDescent="0.3">
      <c r="A250" s="389">
        <v>947</v>
      </c>
      <c r="B250" s="390" t="s">
        <v>497</v>
      </c>
      <c r="C250" s="390"/>
      <c r="D250" s="390" t="s">
        <v>639</v>
      </c>
      <c r="E250" s="390" t="s">
        <v>633</v>
      </c>
      <c r="F250" s="390" t="s">
        <v>633</v>
      </c>
    </row>
    <row r="251" spans="1:6" x14ac:dyDescent="0.3">
      <c r="A251" s="389">
        <v>948</v>
      </c>
      <c r="B251" s="390" t="s">
        <v>498</v>
      </c>
      <c r="C251" s="390"/>
      <c r="D251" s="390" t="s">
        <v>640</v>
      </c>
      <c r="E251" s="390" t="s">
        <v>641</v>
      </c>
      <c r="F251" s="390" t="s">
        <v>641</v>
      </c>
    </row>
    <row r="252" spans="1:6" x14ac:dyDescent="0.3">
      <c r="A252" s="389">
        <v>949</v>
      </c>
      <c r="B252" s="390" t="s">
        <v>499</v>
      </c>
      <c r="C252" s="390"/>
      <c r="D252" s="390" t="s">
        <v>254</v>
      </c>
      <c r="E252" s="390" t="s">
        <v>254</v>
      </c>
      <c r="F252" s="390" t="s">
        <v>254</v>
      </c>
    </row>
    <row r="253" spans="1:6" x14ac:dyDescent="0.3">
      <c r="A253" s="389">
        <v>950</v>
      </c>
      <c r="B253" s="390" t="s">
        <v>500</v>
      </c>
      <c r="C253" s="390"/>
      <c r="D253" s="390" t="s">
        <v>20</v>
      </c>
      <c r="E253" s="390" t="s">
        <v>20</v>
      </c>
      <c r="F253" s="390" t="s">
        <v>20</v>
      </c>
    </row>
    <row r="254" spans="1:6" x14ac:dyDescent="0.3">
      <c r="A254" s="384">
        <v>951</v>
      </c>
      <c r="B254" s="385" t="s">
        <v>501</v>
      </c>
      <c r="C254" s="385"/>
      <c r="D254" s="385">
        <v>2</v>
      </c>
      <c r="E254" s="385">
        <v>2</v>
      </c>
      <c r="F254" s="385">
        <v>2</v>
      </c>
    </row>
    <row r="255" spans="1:6" x14ac:dyDescent="0.3">
      <c r="A255" s="389">
        <v>952</v>
      </c>
      <c r="B255" s="390" t="s">
        <v>502</v>
      </c>
      <c r="C255" s="390"/>
      <c r="D255" s="390"/>
      <c r="E255" s="390" t="s">
        <v>642</v>
      </c>
      <c r="F255" s="390" t="s">
        <v>642</v>
      </c>
    </row>
    <row r="256" spans="1:6" x14ac:dyDescent="0.3">
      <c r="A256" s="384">
        <v>953</v>
      </c>
      <c r="B256" s="385" t="s">
        <v>503</v>
      </c>
      <c r="C256" s="385"/>
      <c r="D256" s="385">
        <v>2</v>
      </c>
      <c r="E256" s="385">
        <v>2</v>
      </c>
      <c r="F256" s="385">
        <v>2</v>
      </c>
    </row>
    <row r="257" spans="1:6" x14ac:dyDescent="0.3">
      <c r="A257" s="389">
        <v>954</v>
      </c>
      <c r="B257" s="390" t="s">
        <v>252</v>
      </c>
      <c r="C257" s="390"/>
      <c r="D257" s="390" t="s">
        <v>20</v>
      </c>
      <c r="E257" s="390" t="s">
        <v>20</v>
      </c>
      <c r="F257" s="390" t="s">
        <v>20</v>
      </c>
    </row>
    <row r="258" spans="1:6" x14ac:dyDescent="0.3">
      <c r="A258" s="384">
        <v>955</v>
      </c>
      <c r="B258" s="385" t="s">
        <v>504</v>
      </c>
      <c r="C258" s="385"/>
      <c r="D258" s="385">
        <v>0</v>
      </c>
      <c r="E258" s="385">
        <v>0</v>
      </c>
      <c r="F258" s="385">
        <v>0</v>
      </c>
    </row>
    <row r="259" spans="1:6" x14ac:dyDescent="0.3">
      <c r="A259" s="389">
        <v>956</v>
      </c>
      <c r="B259" s="390" t="s">
        <v>253</v>
      </c>
      <c r="C259" s="390"/>
      <c r="D259" s="390" t="s">
        <v>20</v>
      </c>
      <c r="E259" s="390" t="s">
        <v>20</v>
      </c>
      <c r="F259" s="390" t="s">
        <v>20</v>
      </c>
    </row>
    <row r="260" spans="1:6" x14ac:dyDescent="0.3">
      <c r="A260" s="384">
        <v>957</v>
      </c>
      <c r="B260" s="385" t="s">
        <v>505</v>
      </c>
      <c r="C260" s="385"/>
      <c r="D260" s="385">
        <v>0</v>
      </c>
      <c r="E260" s="385">
        <v>0</v>
      </c>
      <c r="F260" s="385">
        <v>1</v>
      </c>
    </row>
    <row r="261" spans="1:6" x14ac:dyDescent="0.3">
      <c r="A261" s="389">
        <v>958</v>
      </c>
      <c r="B261" s="390" t="s">
        <v>506</v>
      </c>
      <c r="C261" s="390"/>
      <c r="D261" s="390" t="s">
        <v>20</v>
      </c>
      <c r="E261" s="390" t="s">
        <v>20</v>
      </c>
      <c r="F261" s="390" t="s">
        <v>20</v>
      </c>
    </row>
    <row r="262" spans="1:6" x14ac:dyDescent="0.3">
      <c r="A262" s="384">
        <v>959</v>
      </c>
      <c r="B262" s="385" t="s">
        <v>507</v>
      </c>
      <c r="C262" s="385"/>
      <c r="D262" s="385">
        <v>0</v>
      </c>
      <c r="E262" s="385">
        <v>0</v>
      </c>
      <c r="F262" s="385">
        <v>0</v>
      </c>
    </row>
    <row r="263" spans="1:6" x14ac:dyDescent="0.3">
      <c r="A263" s="389">
        <v>960</v>
      </c>
      <c r="B263" s="390" t="s">
        <v>508</v>
      </c>
      <c r="C263" s="390"/>
      <c r="D263" s="390" t="s">
        <v>643</v>
      </c>
      <c r="E263" s="390" t="s">
        <v>644</v>
      </c>
      <c r="F263" s="390" t="s">
        <v>644</v>
      </c>
    </row>
    <row r="264" spans="1:6" x14ac:dyDescent="0.3">
      <c r="A264" s="389">
        <v>962</v>
      </c>
      <c r="B264" s="390" t="s">
        <v>509</v>
      </c>
      <c r="C264" s="390"/>
      <c r="D264" s="390" t="s">
        <v>645</v>
      </c>
      <c r="E264" s="390" t="s">
        <v>552</v>
      </c>
      <c r="F264" s="390" t="s">
        <v>552</v>
      </c>
    </row>
    <row r="265" spans="1:6" x14ac:dyDescent="0.3">
      <c r="A265" s="469">
        <v>964</v>
      </c>
      <c r="B265" s="470" t="s">
        <v>512</v>
      </c>
      <c r="C265" s="470"/>
      <c r="D265" s="470" t="s">
        <v>646</v>
      </c>
      <c r="E265" s="470" t="s">
        <v>647</v>
      </c>
      <c r="F265" s="470" t="s">
        <v>647</v>
      </c>
    </row>
    <row r="266" spans="1:6" x14ac:dyDescent="0.3">
      <c r="A266" s="469">
        <v>965</v>
      </c>
      <c r="B266" s="470" t="s">
        <v>513</v>
      </c>
      <c r="C266" s="470"/>
      <c r="D266" s="470">
        <v>0</v>
      </c>
      <c r="E266" s="470">
        <v>0</v>
      </c>
      <c r="F266" s="470">
        <v>0</v>
      </c>
    </row>
    <row r="267" spans="1:6" x14ac:dyDescent="0.3">
      <c r="A267" s="469">
        <v>966</v>
      </c>
      <c r="B267" s="470" t="s">
        <v>514</v>
      </c>
      <c r="C267" s="470"/>
      <c r="D267" s="470" t="s">
        <v>648</v>
      </c>
      <c r="E267" s="470" t="s">
        <v>649</v>
      </c>
      <c r="F267" s="470" t="s">
        <v>649</v>
      </c>
    </row>
    <row r="268" spans="1:6" x14ac:dyDescent="0.3">
      <c r="A268" s="469">
        <v>968</v>
      </c>
      <c r="B268" s="470" t="s">
        <v>515</v>
      </c>
      <c r="C268" s="470"/>
      <c r="D268" s="470" t="s">
        <v>650</v>
      </c>
      <c r="E268" s="470" t="s">
        <v>651</v>
      </c>
      <c r="F268" s="470" t="s">
        <v>651</v>
      </c>
    </row>
    <row r="269" spans="1:6" x14ac:dyDescent="0.3">
      <c r="A269" s="384"/>
      <c r="B269" s="385"/>
      <c r="C269" s="385"/>
      <c r="D269" s="385"/>
      <c r="E269" s="385"/>
      <c r="F269" s="385"/>
    </row>
    <row r="270" spans="1:6" x14ac:dyDescent="0.3">
      <c r="A270" s="384"/>
      <c r="B270" s="385"/>
      <c r="C270" s="385"/>
      <c r="D270" s="385"/>
      <c r="E270" s="385"/>
      <c r="F270" s="385"/>
    </row>
    <row r="271" spans="1:6" x14ac:dyDescent="0.3">
      <c r="A271" s="384"/>
      <c r="B271" s="385"/>
      <c r="C271" s="385"/>
      <c r="D271" s="385"/>
      <c r="E271" s="385"/>
      <c r="F271" s="385"/>
    </row>
    <row r="272" spans="1:6" x14ac:dyDescent="0.3">
      <c r="A272" s="384"/>
      <c r="B272" s="385"/>
      <c r="C272" s="385"/>
      <c r="D272" s="385"/>
      <c r="E272" s="385"/>
      <c r="F272" s="385"/>
    </row>
    <row r="273" spans="1:6" x14ac:dyDescent="0.3">
      <c r="A273" s="384"/>
      <c r="B273" s="385"/>
      <c r="C273" s="385"/>
      <c r="D273" s="385"/>
      <c r="E273" s="385"/>
      <c r="F273" s="385"/>
    </row>
    <row r="274" spans="1:6" x14ac:dyDescent="0.3">
      <c r="A274" s="384"/>
      <c r="B274" s="385"/>
      <c r="C274" s="385"/>
      <c r="D274" s="385"/>
      <c r="E274" s="385"/>
      <c r="F274" s="385"/>
    </row>
    <row r="275" spans="1:6" x14ac:dyDescent="0.3">
      <c r="A275" s="384"/>
      <c r="B275" s="385"/>
      <c r="C275" s="385"/>
      <c r="D275" s="385"/>
      <c r="E275" s="385"/>
      <c r="F275" s="385"/>
    </row>
    <row r="276" spans="1:6" x14ac:dyDescent="0.3">
      <c r="B276" s="390"/>
      <c r="C276" s="390"/>
      <c r="D276" s="390"/>
      <c r="E276" s="390"/>
      <c r="F276" s="390"/>
    </row>
    <row r="277" spans="1:6" x14ac:dyDescent="0.3">
      <c r="B277" s="102"/>
      <c r="C277" s="102"/>
      <c r="D277" s="102"/>
      <c r="E277" s="102"/>
      <c r="F277" s="102"/>
    </row>
    <row r="278" spans="1:6" x14ac:dyDescent="0.3">
      <c r="B278" s="102"/>
      <c r="C278" s="102"/>
      <c r="D278" s="102"/>
      <c r="E278" s="102"/>
      <c r="F278" s="102"/>
    </row>
    <row r="279" spans="1:6" x14ac:dyDescent="0.3">
      <c r="B279" s="102"/>
      <c r="C279" s="102"/>
      <c r="D279" s="102"/>
      <c r="E279" s="102"/>
      <c r="F279" s="102"/>
    </row>
    <row r="280" spans="1:6" x14ac:dyDescent="0.3">
      <c r="B280" s="102"/>
      <c r="C280" s="102"/>
      <c r="D280" s="102"/>
      <c r="E280" s="102"/>
      <c r="F280" s="102"/>
    </row>
    <row r="281" spans="1:6" x14ac:dyDescent="0.3">
      <c r="B281" s="102"/>
      <c r="C281" s="102"/>
      <c r="D281" s="102"/>
      <c r="E281" s="102"/>
      <c r="F281" s="102"/>
    </row>
    <row r="282" spans="1:6" x14ac:dyDescent="0.3">
      <c r="B282" s="102"/>
      <c r="C282" s="102"/>
      <c r="D282" s="102"/>
      <c r="E282" s="102"/>
      <c r="F282" s="102"/>
    </row>
    <row r="283" spans="1:6" x14ac:dyDescent="0.3">
      <c r="B283" s="102"/>
      <c r="C283" s="102"/>
      <c r="D283" s="102"/>
      <c r="E283" s="102"/>
      <c r="F283" s="102"/>
    </row>
    <row r="284" spans="1:6" x14ac:dyDescent="0.3">
      <c r="B284" s="102"/>
      <c r="C284" s="102"/>
      <c r="D284" s="102"/>
      <c r="E284" s="102"/>
      <c r="F284" s="102"/>
    </row>
    <row r="285" spans="1:6" x14ac:dyDescent="0.3">
      <c r="A285" s="469">
        <v>995</v>
      </c>
      <c r="B285" s="470" t="s">
        <v>171</v>
      </c>
      <c r="C285" s="470"/>
      <c r="D285" s="470">
        <v>0.09</v>
      </c>
      <c r="E285" s="470">
        <v>0</v>
      </c>
      <c r="F285" s="470">
        <v>0</v>
      </c>
    </row>
    <row r="286" spans="1:6" x14ac:dyDescent="0.3">
      <c r="A286" s="469">
        <v>996</v>
      </c>
      <c r="B286" s="470" t="s">
        <v>172</v>
      </c>
      <c r="C286" s="470"/>
      <c r="D286" s="470">
        <v>0</v>
      </c>
      <c r="E286" s="470">
        <v>0</v>
      </c>
      <c r="F286" s="470">
        <v>0</v>
      </c>
    </row>
    <row r="287" spans="1:6" x14ac:dyDescent="0.3">
      <c r="A287" s="469">
        <v>998</v>
      </c>
      <c r="B287" s="470" t="s">
        <v>173</v>
      </c>
      <c r="C287" s="470"/>
      <c r="D287" s="470">
        <v>60</v>
      </c>
      <c r="E287" s="470">
        <v>60</v>
      </c>
      <c r="F287" s="470">
        <v>60</v>
      </c>
    </row>
    <row r="288" spans="1:6" x14ac:dyDescent="0.3">
      <c r="A288" s="469">
        <v>999</v>
      </c>
      <c r="B288" s="470" t="s">
        <v>174</v>
      </c>
      <c r="C288" s="470"/>
      <c r="D288" s="470">
        <v>601754</v>
      </c>
      <c r="E288" s="470">
        <v>601757</v>
      </c>
      <c r="F288" s="470">
        <v>601758</v>
      </c>
    </row>
    <row r="289" spans="1:6" x14ac:dyDescent="0.3">
      <c r="A289" s="469">
        <v>9000</v>
      </c>
      <c r="B289" s="470" t="s">
        <v>516</v>
      </c>
      <c r="C289" s="470" t="s">
        <v>223</v>
      </c>
      <c r="D289" s="470">
        <v>220990331.09</v>
      </c>
      <c r="E289" s="470">
        <v>4720201828</v>
      </c>
      <c r="F289" s="470">
        <v>14622420830</v>
      </c>
    </row>
    <row r="290" spans="1:6" x14ac:dyDescent="0.3">
      <c r="A290" s="469">
        <v>9001</v>
      </c>
      <c r="B290" s="470" t="s">
        <v>517</v>
      </c>
      <c r="C290" s="470" t="s">
        <v>518</v>
      </c>
      <c r="D290" s="470">
        <v>0</v>
      </c>
      <c r="E290" s="470">
        <v>0</v>
      </c>
      <c r="F290" s="470">
        <v>0</v>
      </c>
    </row>
    <row r="291" spans="1:6" x14ac:dyDescent="0.3">
      <c r="A291" s="469">
        <v>9002</v>
      </c>
      <c r="B291" s="470" t="s">
        <v>519</v>
      </c>
      <c r="C291" s="470" t="s">
        <v>520</v>
      </c>
      <c r="D291" s="470">
        <v>0</v>
      </c>
      <c r="E291" s="470">
        <v>0</v>
      </c>
      <c r="F291" s="470">
        <v>0</v>
      </c>
    </row>
    <row r="292" spans="1:6" x14ac:dyDescent="0.3">
      <c r="A292" s="469">
        <v>9003</v>
      </c>
      <c r="B292" s="470" t="s">
        <v>521</v>
      </c>
      <c r="C292" s="470" t="s">
        <v>522</v>
      </c>
      <c r="D292" s="470">
        <v>0</v>
      </c>
      <c r="E292" s="470">
        <v>0</v>
      </c>
      <c r="F292" s="470">
        <v>0</v>
      </c>
    </row>
    <row r="293" spans="1:6" x14ac:dyDescent="0.3">
      <c r="A293" s="469">
        <v>9004</v>
      </c>
      <c r="B293" s="470" t="s">
        <v>523</v>
      </c>
      <c r="C293" s="470" t="s">
        <v>524</v>
      </c>
      <c r="D293" s="470" t="s">
        <v>223</v>
      </c>
      <c r="E293" s="470" t="s">
        <v>223</v>
      </c>
      <c r="F293" s="470" t="s">
        <v>223</v>
      </c>
    </row>
    <row r="294" spans="1:6" x14ac:dyDescent="0.3">
      <c r="A294" s="469">
        <v>9005</v>
      </c>
      <c r="B294" s="470" t="s">
        <v>525</v>
      </c>
      <c r="C294" s="470" t="s">
        <v>526</v>
      </c>
      <c r="D294" s="470">
        <v>0</v>
      </c>
      <c r="E294" s="470">
        <v>0</v>
      </c>
      <c r="F294" s="470">
        <v>0</v>
      </c>
    </row>
    <row r="295" spans="1:6" x14ac:dyDescent="0.3">
      <c r="A295" s="469">
        <v>9006</v>
      </c>
      <c r="B295" s="470" t="s">
        <v>527</v>
      </c>
      <c r="C295" s="470" t="s">
        <v>528</v>
      </c>
      <c r="D295" s="470">
        <v>0</v>
      </c>
      <c r="E295" s="470">
        <v>0</v>
      </c>
      <c r="F295" s="470">
        <v>0</v>
      </c>
    </row>
    <row r="296" spans="1:6" x14ac:dyDescent="0.3">
      <c r="A296" s="469">
        <v>9007</v>
      </c>
      <c r="B296" s="470" t="s">
        <v>630</v>
      </c>
      <c r="C296" s="470" t="s">
        <v>529</v>
      </c>
      <c r="D296" s="470">
        <v>0</v>
      </c>
      <c r="E296" s="470">
        <v>0</v>
      </c>
      <c r="F296" s="470">
        <v>0</v>
      </c>
    </row>
    <row r="297" spans="1:6" x14ac:dyDescent="0.3">
      <c r="A297" s="469">
        <v>9008</v>
      </c>
      <c r="B297" s="470" t="s">
        <v>530</v>
      </c>
      <c r="C297" s="470" t="s">
        <v>223</v>
      </c>
      <c r="D297" s="470">
        <v>0</v>
      </c>
      <c r="E297" s="470">
        <v>0</v>
      </c>
      <c r="F297" s="470">
        <v>0</v>
      </c>
    </row>
    <row r="298" spans="1:6" x14ac:dyDescent="0.3">
      <c r="A298" s="469">
        <v>9010</v>
      </c>
      <c r="B298" s="470" t="s">
        <v>531</v>
      </c>
      <c r="C298" s="470" t="s">
        <v>532</v>
      </c>
      <c r="D298" s="470">
        <v>0</v>
      </c>
      <c r="E298" s="470">
        <v>0</v>
      </c>
      <c r="F298" s="470">
        <v>0</v>
      </c>
    </row>
    <row r="299" spans="1:6" x14ac:dyDescent="0.3">
      <c r="A299" s="469">
        <v>9011</v>
      </c>
      <c r="B299" s="470" t="s">
        <v>533</v>
      </c>
      <c r="C299" s="470" t="s">
        <v>534</v>
      </c>
      <c r="D299" s="470">
        <v>0</v>
      </c>
      <c r="E299" s="470">
        <v>0</v>
      </c>
      <c r="F299" s="470">
        <v>0</v>
      </c>
    </row>
    <row r="300" spans="1:6" x14ac:dyDescent="0.3">
      <c r="A300" s="469">
        <v>9012</v>
      </c>
      <c r="B300" s="470" t="s">
        <v>535</v>
      </c>
      <c r="C300" s="470" t="s">
        <v>534</v>
      </c>
      <c r="D300" s="470">
        <v>0</v>
      </c>
      <c r="E300" s="470">
        <v>0</v>
      </c>
      <c r="F300" s="470">
        <v>0</v>
      </c>
    </row>
    <row r="301" spans="1:6" x14ac:dyDescent="0.3">
      <c r="A301" s="469">
        <v>9013</v>
      </c>
      <c r="B301" s="470" t="s">
        <v>536</v>
      </c>
      <c r="C301" s="470" t="s">
        <v>537</v>
      </c>
      <c r="D301" s="470">
        <v>0</v>
      </c>
      <c r="E301" s="470">
        <v>0</v>
      </c>
      <c r="F301" s="470">
        <v>0</v>
      </c>
    </row>
    <row r="302" spans="1:6" x14ac:dyDescent="0.3">
      <c r="A302" s="469">
        <v>9014</v>
      </c>
      <c r="B302" s="470" t="s">
        <v>538</v>
      </c>
      <c r="C302" s="470" t="s">
        <v>539</v>
      </c>
      <c r="D302" s="470">
        <v>1.94</v>
      </c>
      <c r="E302" s="470">
        <v>5.41</v>
      </c>
      <c r="F302" s="470">
        <v>0.37</v>
      </c>
    </row>
    <row r="303" spans="1:6" x14ac:dyDescent="0.3">
      <c r="A303" s="469">
        <v>9015</v>
      </c>
      <c r="B303" s="470" t="s">
        <v>540</v>
      </c>
      <c r="C303" s="470" t="s">
        <v>223</v>
      </c>
      <c r="D303" s="470">
        <v>2122020</v>
      </c>
      <c r="E303" s="470">
        <v>70188000</v>
      </c>
      <c r="F303" s="470">
        <v>92504000</v>
      </c>
    </row>
    <row r="304" spans="1:6" x14ac:dyDescent="0.3">
      <c r="A304" s="469">
        <v>9016</v>
      </c>
      <c r="B304" s="470" t="s">
        <v>541</v>
      </c>
      <c r="C304" s="470" t="s">
        <v>223</v>
      </c>
      <c r="D304" s="470">
        <v>6.93E-2</v>
      </c>
      <c r="E304" s="470">
        <v>0.25769999999999998</v>
      </c>
      <c r="F304" s="470">
        <v>0.68779999999999997</v>
      </c>
    </row>
    <row r="305" spans="1:6" x14ac:dyDescent="0.3">
      <c r="A305" s="469">
        <v>9017</v>
      </c>
      <c r="B305" s="470" t="s">
        <v>542</v>
      </c>
      <c r="C305" s="470" t="s">
        <v>543</v>
      </c>
      <c r="D305" s="470">
        <v>1.94</v>
      </c>
      <c r="E305" s="470">
        <v>4.96</v>
      </c>
      <c r="F305" s="470">
        <v>0.31</v>
      </c>
    </row>
    <row r="306" spans="1:6" x14ac:dyDescent="0.3">
      <c r="A306" s="469">
        <v>9018</v>
      </c>
      <c r="B306" s="470" t="s">
        <v>544</v>
      </c>
      <c r="C306" s="470" t="s">
        <v>545</v>
      </c>
      <c r="D306" s="470">
        <v>0</v>
      </c>
      <c r="E306" s="470">
        <v>0</v>
      </c>
      <c r="F306" s="470">
        <v>0</v>
      </c>
    </row>
    <row r="307" spans="1:6" x14ac:dyDescent="0.3">
      <c r="A307" s="469">
        <v>9019</v>
      </c>
      <c r="B307" s="470" t="s">
        <v>546</v>
      </c>
      <c r="C307" s="470" t="s">
        <v>547</v>
      </c>
      <c r="D307" s="470">
        <v>0</v>
      </c>
      <c r="E307" s="470">
        <v>0</v>
      </c>
      <c r="F307" s="470">
        <v>0</v>
      </c>
    </row>
    <row r="308" spans="1:6" x14ac:dyDescent="0.3">
      <c r="B308" s="102"/>
      <c r="C308" s="102"/>
      <c r="D308" s="102"/>
      <c r="E308" s="102"/>
      <c r="F308" s="102"/>
    </row>
    <row r="309" spans="1:6" x14ac:dyDescent="0.3">
      <c r="B309" s="102"/>
      <c r="C309" s="102"/>
      <c r="D309" s="102"/>
      <c r="E309" s="102"/>
      <c r="F309" s="102"/>
    </row>
    <row r="310" spans="1:6" x14ac:dyDescent="0.3">
      <c r="B310" s="102"/>
      <c r="C310" s="102"/>
      <c r="D310" s="102"/>
      <c r="E310" s="102"/>
      <c r="F310" s="102"/>
    </row>
    <row r="311" spans="1:6" x14ac:dyDescent="0.3">
      <c r="A311" s="80">
        <v>0</v>
      </c>
      <c r="B311" s="102" t="s">
        <v>551</v>
      </c>
      <c r="C311" s="102"/>
      <c r="D311" s="102">
        <f>D289</f>
        <v>220990331.09</v>
      </c>
      <c r="E311" s="102">
        <f t="shared" ref="E311:F311" si="0">E289</f>
        <v>4720201828</v>
      </c>
      <c r="F311" s="102">
        <f t="shared" si="0"/>
        <v>14622420830</v>
      </c>
    </row>
    <row r="312" spans="1:6" x14ac:dyDescent="0.3">
      <c r="B312" s="102" t="s">
        <v>550</v>
      </c>
      <c r="C312" s="102"/>
      <c r="D312" s="102"/>
      <c r="E312" s="102"/>
      <c r="F312" s="102"/>
    </row>
    <row r="313" spans="1:6" x14ac:dyDescent="0.3">
      <c r="A313" s="384">
        <v>906</v>
      </c>
      <c r="B313" s="102"/>
      <c r="C313" s="102"/>
      <c r="D313" s="102">
        <f>D248</f>
        <v>1</v>
      </c>
      <c r="E313" s="102">
        <f t="shared" ref="E313:F313" si="1">E248</f>
        <v>1</v>
      </c>
      <c r="F313" s="102">
        <f t="shared" si="1"/>
        <v>1</v>
      </c>
    </row>
    <row r="314" spans="1:6" x14ac:dyDescent="0.3">
      <c r="A314" s="384">
        <v>907</v>
      </c>
      <c r="B314" s="102"/>
      <c r="C314" s="102"/>
      <c r="D314" s="102">
        <f>D249</f>
        <v>2</v>
      </c>
      <c r="E314" s="102">
        <f t="shared" ref="E314:F314" si="2">E249</f>
        <v>2</v>
      </c>
      <c r="F314" s="102">
        <f t="shared" si="2"/>
        <v>2</v>
      </c>
    </row>
    <row r="315" spans="1:6" x14ac:dyDescent="0.3">
      <c r="A315" s="384">
        <v>951</v>
      </c>
      <c r="B315" s="102"/>
      <c r="C315" s="102"/>
      <c r="D315" s="102">
        <f>D254</f>
        <v>2</v>
      </c>
      <c r="E315" s="102">
        <f t="shared" ref="E315:F315" si="3">E254</f>
        <v>2</v>
      </c>
      <c r="F315" s="102">
        <f t="shared" si="3"/>
        <v>2</v>
      </c>
    </row>
    <row r="316" spans="1:6" x14ac:dyDescent="0.3">
      <c r="A316" s="384">
        <v>953</v>
      </c>
      <c r="B316" s="102"/>
      <c r="C316" s="102"/>
      <c r="D316" s="102">
        <f>D256</f>
        <v>2</v>
      </c>
      <c r="E316" s="102">
        <f t="shared" ref="E316:F316" si="4">E256</f>
        <v>2</v>
      </c>
      <c r="F316" s="102">
        <f t="shared" si="4"/>
        <v>2</v>
      </c>
    </row>
    <row r="317" spans="1:6" x14ac:dyDescent="0.3">
      <c r="A317" s="384">
        <v>955</v>
      </c>
      <c r="B317" s="102"/>
      <c r="C317" s="102"/>
      <c r="D317" s="102">
        <f>D258</f>
        <v>0</v>
      </c>
      <c r="E317" s="102">
        <f t="shared" ref="E317:F317" si="5">E258</f>
        <v>0</v>
      </c>
      <c r="F317" s="102">
        <f t="shared" si="5"/>
        <v>0</v>
      </c>
    </row>
    <row r="318" spans="1:6" x14ac:dyDescent="0.3">
      <c r="A318" s="384">
        <v>957</v>
      </c>
      <c r="B318" s="102"/>
      <c r="C318" s="102"/>
      <c r="D318" s="102">
        <f>D260</f>
        <v>0</v>
      </c>
      <c r="E318" s="102">
        <f t="shared" ref="E318:F318" si="6">E260</f>
        <v>0</v>
      </c>
      <c r="F318" s="102">
        <f t="shared" si="6"/>
        <v>1</v>
      </c>
    </row>
    <row r="319" spans="1:6" x14ac:dyDescent="0.3">
      <c r="A319" s="384">
        <v>959</v>
      </c>
      <c r="B319" s="102"/>
      <c r="C319" s="102"/>
      <c r="D319" s="102">
        <f>D262</f>
        <v>0</v>
      </c>
      <c r="E319" s="102">
        <f t="shared" ref="E319:F319" si="7">E262</f>
        <v>0</v>
      </c>
      <c r="F319" s="102">
        <f t="shared" si="7"/>
        <v>0</v>
      </c>
    </row>
    <row r="320" spans="1:6" x14ac:dyDescent="0.3">
      <c r="A320" s="80">
        <v>965</v>
      </c>
      <c r="B320" s="102"/>
      <c r="C320" s="102"/>
      <c r="D320" s="102">
        <f>D266</f>
        <v>0</v>
      </c>
      <c r="E320" s="102">
        <f t="shared" ref="E320:F320" si="8">E266</f>
        <v>0</v>
      </c>
      <c r="F320" s="102">
        <f t="shared" si="8"/>
        <v>0</v>
      </c>
    </row>
    <row r="321" spans="1:6" x14ac:dyDescent="0.3">
      <c r="A321" s="384">
        <v>973</v>
      </c>
      <c r="B321" s="102"/>
      <c r="C321" s="102"/>
      <c r="D321" s="102">
        <f>D269</f>
        <v>0</v>
      </c>
      <c r="E321" s="102">
        <f t="shared" ref="E321:F321" si="9">E269</f>
        <v>0</v>
      </c>
      <c r="F321" s="102">
        <f t="shared" si="9"/>
        <v>0</v>
      </c>
    </row>
    <row r="322" spans="1:6" x14ac:dyDescent="0.3">
      <c r="A322" s="384">
        <v>974</v>
      </c>
      <c r="B322" s="102"/>
      <c r="C322" s="102"/>
      <c r="D322" s="102">
        <f t="shared" ref="D322:F327" si="10">D270</f>
        <v>0</v>
      </c>
      <c r="E322" s="102">
        <f t="shared" si="10"/>
        <v>0</v>
      </c>
      <c r="F322" s="102">
        <f t="shared" si="10"/>
        <v>0</v>
      </c>
    </row>
    <row r="323" spans="1:6" x14ac:dyDescent="0.3">
      <c r="A323" s="384">
        <v>975</v>
      </c>
      <c r="B323" s="102"/>
      <c r="C323" s="102"/>
      <c r="D323" s="102">
        <f t="shared" si="10"/>
        <v>0</v>
      </c>
      <c r="E323" s="102">
        <f t="shared" ref="E323:F326" si="11">E271</f>
        <v>0</v>
      </c>
      <c r="F323" s="102">
        <f t="shared" si="11"/>
        <v>0</v>
      </c>
    </row>
    <row r="324" spans="1:6" x14ac:dyDescent="0.3">
      <c r="A324" s="384">
        <v>976</v>
      </c>
      <c r="B324" s="102"/>
      <c r="C324" s="102"/>
      <c r="D324" s="102">
        <f t="shared" si="10"/>
        <v>0</v>
      </c>
      <c r="E324" s="102">
        <f t="shared" si="11"/>
        <v>0</v>
      </c>
      <c r="F324" s="102">
        <f t="shared" si="11"/>
        <v>0</v>
      </c>
    </row>
    <row r="325" spans="1:6" x14ac:dyDescent="0.3">
      <c r="A325" s="384">
        <v>977</v>
      </c>
      <c r="B325" s="102"/>
      <c r="C325" s="102"/>
      <c r="D325" s="102">
        <f t="shared" si="10"/>
        <v>0</v>
      </c>
      <c r="E325" s="102">
        <f t="shared" si="11"/>
        <v>0</v>
      </c>
      <c r="F325" s="102">
        <f t="shared" si="11"/>
        <v>0</v>
      </c>
    </row>
    <row r="326" spans="1:6" x14ac:dyDescent="0.3">
      <c r="A326" s="384">
        <v>978</v>
      </c>
      <c r="B326" s="102"/>
      <c r="C326" s="102"/>
      <c r="D326" s="102">
        <f t="shared" si="10"/>
        <v>0</v>
      </c>
      <c r="E326" s="102">
        <f t="shared" si="11"/>
        <v>0</v>
      </c>
      <c r="F326" s="102">
        <f t="shared" si="11"/>
        <v>0</v>
      </c>
    </row>
    <row r="327" spans="1:6" x14ac:dyDescent="0.3">
      <c r="A327" s="384">
        <v>979</v>
      </c>
      <c r="B327" s="102"/>
      <c r="C327" s="102"/>
      <c r="D327" s="102">
        <f t="shared" si="10"/>
        <v>0</v>
      </c>
      <c r="E327" s="102">
        <f t="shared" ref="E327:F327" si="12">E275</f>
        <v>0</v>
      </c>
      <c r="F327" s="102">
        <f t="shared" si="12"/>
        <v>0</v>
      </c>
    </row>
    <row r="328" spans="1:6" x14ac:dyDescent="0.3">
      <c r="A328" s="80">
        <v>995</v>
      </c>
      <c r="B328" s="102"/>
      <c r="C328" s="102"/>
      <c r="D328" s="102">
        <f>D285</f>
        <v>0.09</v>
      </c>
      <c r="E328" s="102">
        <f t="shared" ref="E328:F328" si="13">E285</f>
        <v>0</v>
      </c>
      <c r="F328" s="102">
        <f t="shared" si="13"/>
        <v>0</v>
      </c>
    </row>
    <row r="329" spans="1:6" x14ac:dyDescent="0.3">
      <c r="A329" s="80">
        <v>996</v>
      </c>
      <c r="B329" s="102"/>
      <c r="C329" s="102"/>
      <c r="D329" s="102">
        <f t="shared" ref="D329:F331" si="14">D286</f>
        <v>0</v>
      </c>
      <c r="E329" s="102">
        <f t="shared" si="14"/>
        <v>0</v>
      </c>
      <c r="F329" s="102">
        <f t="shared" si="14"/>
        <v>0</v>
      </c>
    </row>
    <row r="330" spans="1:6" x14ac:dyDescent="0.3">
      <c r="A330" s="80">
        <v>998</v>
      </c>
      <c r="B330" s="102"/>
      <c r="C330" s="102"/>
      <c r="D330" s="102">
        <f t="shared" si="14"/>
        <v>60</v>
      </c>
      <c r="E330" s="102">
        <f t="shared" ref="E330:F331" si="15">E287</f>
        <v>60</v>
      </c>
      <c r="F330" s="102">
        <f t="shared" si="15"/>
        <v>60</v>
      </c>
    </row>
    <row r="331" spans="1:6" x14ac:dyDescent="0.3">
      <c r="A331" s="80">
        <v>999</v>
      </c>
      <c r="B331" s="102"/>
      <c r="C331" s="102"/>
      <c r="D331" s="102">
        <f t="shared" si="14"/>
        <v>601754</v>
      </c>
      <c r="E331" s="102">
        <f t="shared" si="15"/>
        <v>601757</v>
      </c>
      <c r="F331" s="102">
        <f t="shared" si="15"/>
        <v>601758</v>
      </c>
    </row>
    <row r="332" spans="1:6" x14ac:dyDescent="0.3">
      <c r="A332" s="386">
        <v>554</v>
      </c>
      <c r="B332" s="102"/>
      <c r="C332" s="102"/>
      <c r="D332" s="383">
        <f>D169</f>
        <v>0</v>
      </c>
      <c r="E332" s="383">
        <f t="shared" ref="E332:F332" si="16">E169</f>
        <v>0</v>
      </c>
      <c r="F332" s="383">
        <f t="shared" si="16"/>
        <v>0</v>
      </c>
    </row>
    <row r="333" spans="1:6" x14ac:dyDescent="0.3">
      <c r="A333" s="386">
        <v>555</v>
      </c>
      <c r="B333" s="102"/>
      <c r="C333" s="102"/>
      <c r="D333" s="383">
        <f t="shared" ref="D333:F335" si="17">D170</f>
        <v>0</v>
      </c>
      <c r="E333" s="383">
        <f t="shared" si="17"/>
        <v>0</v>
      </c>
      <c r="F333" s="383">
        <f t="shared" si="17"/>
        <v>0</v>
      </c>
    </row>
    <row r="334" spans="1:6" x14ac:dyDescent="0.3">
      <c r="A334" s="386">
        <v>556</v>
      </c>
      <c r="B334" s="102"/>
      <c r="C334" s="102"/>
      <c r="D334" s="383">
        <f t="shared" si="17"/>
        <v>0</v>
      </c>
      <c r="E334" s="383">
        <f t="shared" ref="E334:F335" si="18">E171</f>
        <v>0</v>
      </c>
      <c r="F334" s="383">
        <f t="shared" si="18"/>
        <v>0</v>
      </c>
    </row>
    <row r="335" spans="1:6" x14ac:dyDescent="0.3">
      <c r="A335" s="386">
        <v>557</v>
      </c>
      <c r="B335" s="102"/>
      <c r="C335" s="102"/>
      <c r="D335" s="383">
        <f t="shared" si="17"/>
        <v>0</v>
      </c>
      <c r="E335" s="383">
        <f t="shared" si="18"/>
        <v>0</v>
      </c>
      <c r="F335" s="383">
        <f t="shared" si="18"/>
        <v>0</v>
      </c>
    </row>
    <row r="336" spans="1:6" x14ac:dyDescent="0.3">
      <c r="A336" s="386">
        <v>606</v>
      </c>
      <c r="B336" s="102"/>
      <c r="C336" s="102"/>
      <c r="D336" s="383">
        <f>D209</f>
        <v>0</v>
      </c>
      <c r="E336" s="383">
        <f t="shared" ref="E336:F336" si="19">E209</f>
        <v>0</v>
      </c>
      <c r="F336" s="383">
        <f t="shared" si="19"/>
        <v>0</v>
      </c>
    </row>
    <row r="337" spans="1:6" x14ac:dyDescent="0.3">
      <c r="A337" s="386">
        <v>662</v>
      </c>
      <c r="B337" s="102" t="s">
        <v>280</v>
      </c>
      <c r="C337" s="102"/>
      <c r="D337" s="383">
        <f>D246</f>
        <v>0</v>
      </c>
      <c r="E337" s="383">
        <f t="shared" ref="E337:F337" si="20">E246</f>
        <v>0</v>
      </c>
      <c r="F337" s="383">
        <f t="shared" si="20"/>
        <v>0</v>
      </c>
    </row>
    <row r="338" spans="1:6" x14ac:dyDescent="0.3">
      <c r="A338" s="386">
        <v>663</v>
      </c>
      <c r="B338" s="102" t="s">
        <v>494</v>
      </c>
      <c r="C338" s="102"/>
      <c r="D338" s="383">
        <f>D247</f>
        <v>0</v>
      </c>
      <c r="E338" s="383">
        <f t="shared" ref="E338:F338" si="21">E247</f>
        <v>0</v>
      </c>
      <c r="F338" s="383">
        <f t="shared" si="21"/>
        <v>0</v>
      </c>
    </row>
    <row r="339" spans="1:6" x14ac:dyDescent="0.3">
      <c r="A339" s="387">
        <v>336</v>
      </c>
      <c r="B339" s="102"/>
      <c r="C339" s="102"/>
      <c r="D339" s="388">
        <f>D81</f>
        <v>0</v>
      </c>
      <c r="E339" s="388">
        <f t="shared" ref="E339:F339" si="22">E81</f>
        <v>0</v>
      </c>
      <c r="F339" s="388">
        <f t="shared" si="22"/>
        <v>0</v>
      </c>
    </row>
    <row r="340" spans="1:6" x14ac:dyDescent="0.3">
      <c r="A340" s="387">
        <v>44</v>
      </c>
      <c r="B340" s="102"/>
      <c r="C340" s="102"/>
      <c r="D340" s="388">
        <f>D27</f>
        <v>0</v>
      </c>
      <c r="E340" s="388">
        <f t="shared" ref="E340:F340" si="23">E27</f>
        <v>0</v>
      </c>
      <c r="F340" s="388">
        <f t="shared" si="23"/>
        <v>0</v>
      </c>
    </row>
    <row r="341" spans="1:6" x14ac:dyDescent="0.3">
      <c r="A341" s="387">
        <v>45</v>
      </c>
      <c r="B341" s="102"/>
      <c r="C341" s="102"/>
      <c r="D341" s="388">
        <f t="shared" ref="D341:F343" si="24">D28</f>
        <v>0</v>
      </c>
      <c r="E341" s="388">
        <f t="shared" si="24"/>
        <v>0</v>
      </c>
      <c r="F341" s="388">
        <f t="shared" si="24"/>
        <v>0</v>
      </c>
    </row>
    <row r="342" spans="1:6" x14ac:dyDescent="0.3">
      <c r="A342" s="387">
        <v>47</v>
      </c>
      <c r="B342" s="102"/>
      <c r="C342" s="102"/>
      <c r="D342" s="388">
        <f t="shared" si="24"/>
        <v>3985821</v>
      </c>
      <c r="E342" s="388">
        <f t="shared" ref="E342:F343" si="25">E29</f>
        <v>206148000</v>
      </c>
      <c r="F342" s="388">
        <f t="shared" si="25"/>
        <v>416220000</v>
      </c>
    </row>
    <row r="343" spans="1:6" x14ac:dyDescent="0.3">
      <c r="A343" s="387">
        <v>48</v>
      </c>
      <c r="B343" s="102"/>
      <c r="C343" s="102"/>
      <c r="D343" s="388">
        <f t="shared" si="24"/>
        <v>1705152</v>
      </c>
      <c r="E343" s="388">
        <f t="shared" si="25"/>
        <v>38076000</v>
      </c>
      <c r="F343" s="388">
        <f t="shared" si="25"/>
        <v>1133611000</v>
      </c>
    </row>
    <row r="344" spans="1:6" x14ac:dyDescent="0.3">
      <c r="A344" s="391">
        <v>385</v>
      </c>
      <c r="B344" s="102"/>
      <c r="C344" s="102"/>
      <c r="D344" s="392">
        <f>D118</f>
        <v>0</v>
      </c>
      <c r="E344" s="392">
        <f t="shared" ref="E344:F344" si="26">E118</f>
        <v>0</v>
      </c>
      <c r="F344" s="392">
        <f t="shared" si="26"/>
        <v>0</v>
      </c>
    </row>
    <row r="345" spans="1:6" x14ac:dyDescent="0.3">
      <c r="A345" s="391">
        <v>626</v>
      </c>
      <c r="B345" s="102"/>
      <c r="C345" s="102"/>
      <c r="D345" s="392">
        <f>D215</f>
        <v>0</v>
      </c>
      <c r="E345" s="392">
        <f t="shared" ref="E345:F345" si="27">E215</f>
        <v>0</v>
      </c>
      <c r="F345" s="392">
        <f t="shared" si="27"/>
        <v>0</v>
      </c>
    </row>
    <row r="346" spans="1:6" x14ac:dyDescent="0.3">
      <c r="A346" s="391">
        <v>338</v>
      </c>
      <c r="B346" s="102"/>
      <c r="C346" s="102"/>
      <c r="D346" s="395">
        <f>D83</f>
        <v>0</v>
      </c>
      <c r="E346" s="395">
        <f t="shared" ref="E346:F346" si="28">E83</f>
        <v>0</v>
      </c>
      <c r="F346" s="395">
        <f t="shared" si="28"/>
        <v>0</v>
      </c>
    </row>
    <row r="347" spans="1:6" x14ac:dyDescent="0.3">
      <c r="A347" s="393">
        <v>620</v>
      </c>
      <c r="B347" s="102"/>
      <c r="C347" s="102"/>
      <c r="D347" s="394">
        <f>D211</f>
        <v>2</v>
      </c>
      <c r="E347" s="394">
        <f t="shared" ref="E347:F347" si="29">E211</f>
        <v>2</v>
      </c>
      <c r="F347" s="394">
        <f t="shared" si="29"/>
        <v>2</v>
      </c>
    </row>
    <row r="348" spans="1:6" x14ac:dyDescent="0.3">
      <c r="A348" s="80">
        <v>545</v>
      </c>
      <c r="B348" s="102"/>
      <c r="C348" s="102"/>
      <c r="D348" s="394">
        <f>D166</f>
        <v>0</v>
      </c>
      <c r="E348" s="394">
        <f t="shared" ref="E348:F348" si="30">E166</f>
        <v>0</v>
      </c>
      <c r="F348" s="394">
        <f t="shared" si="30"/>
        <v>0</v>
      </c>
    </row>
    <row r="349" spans="1:6" x14ac:dyDescent="0.3">
      <c r="A349" s="393">
        <v>624</v>
      </c>
      <c r="B349" s="102"/>
      <c r="C349" s="102"/>
      <c r="D349" s="394">
        <f>D214</f>
        <v>0</v>
      </c>
      <c r="E349" s="394">
        <f t="shared" ref="E349:F349" si="31">E214</f>
        <v>0</v>
      </c>
      <c r="F349" s="394">
        <f t="shared" si="31"/>
        <v>0</v>
      </c>
    </row>
    <row r="350" spans="1:6" x14ac:dyDescent="0.3">
      <c r="A350" s="393">
        <v>577</v>
      </c>
      <c r="B350" s="102"/>
      <c r="C350" s="102"/>
      <c r="D350" s="394">
        <f>D190</f>
        <v>1</v>
      </c>
      <c r="E350" s="394">
        <f t="shared" ref="E350:F350" si="32">E190</f>
        <v>0</v>
      </c>
      <c r="F350" s="394">
        <f t="shared" si="32"/>
        <v>0</v>
      </c>
    </row>
    <row r="351" spans="1:6" x14ac:dyDescent="0.3">
      <c r="A351" s="389" t="s">
        <v>548</v>
      </c>
      <c r="B351" s="390"/>
      <c r="C351" s="390"/>
      <c r="D351" s="390">
        <f>SUM(D313:D350)</f>
        <v>6292797.0899999999</v>
      </c>
      <c r="E351" s="390">
        <f t="shared" ref="E351:F351" si="33">SUM(E313:E350)</f>
        <v>244825826</v>
      </c>
      <c r="F351" s="390">
        <f t="shared" si="33"/>
        <v>1550432828</v>
      </c>
    </row>
    <row r="352" spans="1:6" x14ac:dyDescent="0.3">
      <c r="A352" s="389"/>
      <c r="B352" s="390"/>
      <c r="C352" s="390"/>
      <c r="D352" s="390"/>
      <c r="E352" s="390"/>
      <c r="F352" s="390"/>
    </row>
    <row r="353" spans="1:6" x14ac:dyDescent="0.3">
      <c r="A353" s="389" t="s">
        <v>549</v>
      </c>
      <c r="B353" s="390"/>
      <c r="C353" s="390"/>
      <c r="D353" s="390">
        <f>D311-D351</f>
        <v>214697534</v>
      </c>
      <c r="E353" s="390">
        <f t="shared" ref="E353:F353" si="34">E311-E351</f>
        <v>4475376002</v>
      </c>
      <c r="F353" s="390">
        <f t="shared" si="34"/>
        <v>13071988002</v>
      </c>
    </row>
    <row r="354" spans="1:6" x14ac:dyDescent="0.3">
      <c r="A354" s="389"/>
      <c r="B354" s="390"/>
      <c r="C354" s="390"/>
      <c r="D354" s="390"/>
      <c r="E354" s="390"/>
      <c r="F354" s="390"/>
    </row>
    <row r="355" spans="1:6" x14ac:dyDescent="0.3">
      <c r="A355" s="391">
        <v>1</v>
      </c>
      <c r="B355" s="102"/>
      <c r="C355" s="102"/>
      <c r="D355" s="392">
        <f>D290</f>
        <v>0</v>
      </c>
      <c r="E355" s="392">
        <f t="shared" ref="E355:F355" si="35">E290</f>
        <v>0</v>
      </c>
      <c r="F355" s="392">
        <f t="shared" si="35"/>
        <v>0</v>
      </c>
    </row>
    <row r="356" spans="1:6" x14ac:dyDescent="0.3">
      <c r="A356" s="391">
        <v>2</v>
      </c>
      <c r="B356" s="102"/>
      <c r="C356" s="102"/>
      <c r="D356" s="392">
        <f>D291</f>
        <v>0</v>
      </c>
      <c r="E356" s="392">
        <f t="shared" ref="E356:F356" si="36">E291</f>
        <v>0</v>
      </c>
      <c r="F356" s="392">
        <f t="shared" si="36"/>
        <v>0</v>
      </c>
    </row>
    <row r="357" spans="1:6" x14ac:dyDescent="0.3">
      <c r="A357" s="391">
        <v>3</v>
      </c>
      <c r="B357" s="102"/>
      <c r="C357" s="102"/>
      <c r="D357" s="392">
        <f>D292</f>
        <v>0</v>
      </c>
      <c r="E357" s="392">
        <f t="shared" ref="E357:F357" si="37">E292</f>
        <v>0</v>
      </c>
      <c r="F357" s="392">
        <f t="shared" si="37"/>
        <v>0</v>
      </c>
    </row>
    <row r="358" spans="1:6" x14ac:dyDescent="0.3">
      <c r="B358" s="102"/>
      <c r="C358" s="102"/>
      <c r="D358" s="102"/>
      <c r="E358" s="102"/>
      <c r="F358" s="102"/>
    </row>
    <row r="359" spans="1:6" x14ac:dyDescent="0.3">
      <c r="B359" s="102"/>
      <c r="C359" s="102"/>
      <c r="D359" s="399">
        <f>D353+D355+D356+D357</f>
        <v>214697534</v>
      </c>
      <c r="E359" s="399">
        <f t="shared" ref="E359:F359" si="38">E353+E355+E356+E357</f>
        <v>4475376002</v>
      </c>
      <c r="F359" s="399">
        <f t="shared" si="38"/>
        <v>13071988002</v>
      </c>
    </row>
    <row r="360" spans="1:6" x14ac:dyDescent="0.3">
      <c r="B360" s="102"/>
      <c r="C360" s="102"/>
      <c r="D360" s="399"/>
      <c r="E360" s="399"/>
      <c r="F360" s="399"/>
    </row>
    <row r="361" spans="1:6" x14ac:dyDescent="0.3">
      <c r="B361" s="102"/>
      <c r="C361" s="102"/>
      <c r="D361" s="399" t="str">
        <f>IF(D364=FALSE,"N/A",'Unit Data from Audit Worksheet'!$E$92)</f>
        <v>N/A</v>
      </c>
      <c r="E361" s="399" t="str">
        <f>IF(E364=FALSE,"N/A",'Unit Data from Audit Worksheet'!$E$92)</f>
        <v>N/A</v>
      </c>
      <c r="F361" s="399" t="str">
        <f>IF(F364=FALSE,"N/A",'Unit Data from Audit Worksheet'!$E$92)</f>
        <v>N/A</v>
      </c>
    </row>
    <row r="362" spans="1:6" x14ac:dyDescent="0.3">
      <c r="B362" s="102"/>
      <c r="C362" s="102"/>
      <c r="D362" s="399"/>
      <c r="E362" s="399"/>
      <c r="F362" s="399"/>
    </row>
    <row r="363" spans="1:6" x14ac:dyDescent="0.3">
      <c r="B363" s="102"/>
      <c r="C363" s="102"/>
      <c r="D363" s="399" t="str">
        <f>IF(D364=FALSE,"N/A",D359-D361)</f>
        <v>N/A</v>
      </c>
      <c r="E363" s="399" t="str">
        <f t="shared" ref="E363:F363" si="39">IF(E364=FALSE,"N/A",E359-E361)</f>
        <v>N/A</v>
      </c>
      <c r="F363" s="399" t="str">
        <f t="shared" si="39"/>
        <v>N/A</v>
      </c>
    </row>
    <row r="364" spans="1:6" x14ac:dyDescent="0.3">
      <c r="D364" t="b">
        <f>'Unit Data from Audit Worksheet'!$D$2='PY1 Data(H)'!D365</f>
        <v>0</v>
      </c>
      <c r="E364" s="102" t="b">
        <f>'Unit Data from Audit Worksheet'!$D$2='PY1 Data(H)'!E365</f>
        <v>0</v>
      </c>
      <c r="F364" s="102" t="b">
        <f>'Unit Data from Audit Worksheet'!$D$2='PY1 Data(H)'!F365</f>
        <v>0</v>
      </c>
    </row>
    <row r="365" spans="1:6" ht="49.8" customHeight="1" x14ac:dyDescent="0.3">
      <c r="A365" s="463"/>
      <c r="B365" s="341"/>
      <c r="C365" s="341"/>
      <c r="D365" s="341" t="str">
        <f>D1</f>
        <v>Murphy Power Board</v>
      </c>
      <c r="E365" s="341" t="str">
        <f t="shared" ref="E365:F365" si="40">E1</f>
        <v>North Carolina Eastern Municipal Power Agency</v>
      </c>
      <c r="F365" s="341" t="str">
        <f t="shared" si="40"/>
        <v>North Carolina Municipal Power Agency #1</v>
      </c>
    </row>
  </sheetData>
  <sheetProtection algorithmName="SHA-512" hashValue="ufEP/d/TJzHbYa77zZJOo+MO/UWV0Dh0tMRGUG1vz9ByyJnw+QoPxPFxMuOS7tAL6zI4Qj4MNkR8nBarzM8hZg==" saltValue="nahZM5EUpHZq/ntqOVBMhQ=="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D5028-EC6A-45BD-8B49-B5AAB9F44E26}">
  <dimension ref="A1:F61"/>
  <sheetViews>
    <sheetView workbookViewId="0">
      <selection activeCell="C1" sqref="C1"/>
    </sheetView>
  </sheetViews>
  <sheetFormatPr defaultRowHeight="14.4" x14ac:dyDescent="0.3"/>
  <cols>
    <col min="4" max="6" width="20.77734375" customWidth="1"/>
  </cols>
  <sheetData>
    <row r="1" spans="1:6" ht="86.4" x14ac:dyDescent="0.3">
      <c r="D1" s="341" t="s">
        <v>636</v>
      </c>
      <c r="E1" s="341" t="s">
        <v>637</v>
      </c>
      <c r="F1" s="341" t="s">
        <v>638</v>
      </c>
    </row>
    <row r="2" spans="1:6" x14ac:dyDescent="0.3">
      <c r="D2">
        <v>601754</v>
      </c>
      <c r="E2">
        <v>601757</v>
      </c>
      <c r="F2">
        <v>601758</v>
      </c>
    </row>
    <row r="3" spans="1:6" x14ac:dyDescent="0.3">
      <c r="A3">
        <v>502</v>
      </c>
      <c r="D3" cm="1">
        <f t="array" ref="D3">_xlfn.XLOOKUP(D$1,'PY1 Data(H)'!$A$1:$BR$1,_xlfn.XLOOKUP($A3,'PY1 Data(H)'!$A$1:$A$288,'PY1 Data(H)'!$A$1:$BR$288))</f>
        <v>2887742</v>
      </c>
      <c r="E3" s="102" cm="1">
        <f t="array" ref="E3">_xlfn.XLOOKUP(E$1,'PY1 Data(H)'!$A$1:$BR$1,_xlfn.XLOOKUP($A3,'PY1 Data(H)'!$A$1:$A$288,'PY1 Data(H)'!$A$1:$BR$288))</f>
        <v>132375000</v>
      </c>
      <c r="F3" s="102" cm="1">
        <f t="array" ref="F3">_xlfn.XLOOKUP(F$1,'PY1 Data(H)'!$A$1:$BR$1,_xlfn.XLOOKUP($A3,'PY1 Data(H)'!$A$1:$A$288,'PY1 Data(H)'!$A$1:$BR$288))</f>
        <v>366554000</v>
      </c>
    </row>
    <row r="4" spans="1:6" x14ac:dyDescent="0.3">
      <c r="A4">
        <v>503</v>
      </c>
      <c r="D4" s="102" cm="1">
        <f t="array" ref="D4">_xlfn.XLOOKUP(D$1,'PY1 Data(H)'!$A$1:$BR$1,_xlfn.XLOOKUP($A4,'PY1 Data(H)'!$A$1:$A$288,'PY1 Data(H)'!$A$1:$BR$288))</f>
        <v>696426</v>
      </c>
      <c r="E4" s="102" cm="1">
        <f t="array" ref="E4">_xlfn.XLOOKUP(E$1,'PY1 Data(H)'!$A$1:$BR$1,_xlfn.XLOOKUP($A4,'PY1 Data(H)'!$A$1:$A$288,'PY1 Data(H)'!$A$1:$BR$288))</f>
        <v>47183000</v>
      </c>
      <c r="F4" s="102" cm="1">
        <f t="array" ref="F4">_xlfn.XLOOKUP(F$1,'PY1 Data(H)'!$A$1:$BR$1,_xlfn.XLOOKUP($A4,'PY1 Data(H)'!$A$1:$A$288,'PY1 Data(H)'!$A$1:$BR$288))</f>
        <v>588430000</v>
      </c>
    </row>
    <row r="5" spans="1:6" x14ac:dyDescent="0.3">
      <c r="D5" s="102" cm="1">
        <f t="array" ref="D5">_xlfn.XLOOKUP(D$1,'PY1 Data(H)'!$A$1:$BR$1,_xlfn.XLOOKUP($A5,'PY1 Data(H)'!$A$1:$A$288,'PY1 Data(H)'!$A$1:$BR$288))</f>
        <v>0</v>
      </c>
      <c r="E5" s="102" cm="1">
        <f t="array" ref="E5">_xlfn.XLOOKUP(E$1,'PY1 Data(H)'!$A$1:$BR$1,_xlfn.XLOOKUP($A5,'PY1 Data(H)'!$A$1:$A$288,'PY1 Data(H)'!$A$1:$BR$288))</f>
        <v>0</v>
      </c>
      <c r="F5" s="102" cm="1">
        <f t="array" ref="F5">_xlfn.XLOOKUP(F$1,'PY1 Data(H)'!$A$1:$BR$1,_xlfn.XLOOKUP($A5,'PY1 Data(H)'!$A$1:$A$288,'PY1 Data(H)'!$A$1:$BR$288))</f>
        <v>0</v>
      </c>
    </row>
    <row r="6" spans="1:6" x14ac:dyDescent="0.3">
      <c r="A6">
        <v>592</v>
      </c>
      <c r="D6" s="102" cm="1">
        <f t="array" ref="D6">_xlfn.XLOOKUP(D$1,'PY1 Data(H)'!$A$1:$BR$1,_xlfn.XLOOKUP($A6,'PY1 Data(H)'!$A$1:$A$288,'PY1 Data(H)'!$A$1:$BR$288))</f>
        <v>1117664</v>
      </c>
      <c r="E6" s="102" cm="1">
        <f t="array" ref="E6">_xlfn.XLOOKUP(E$1,'PY1 Data(H)'!$A$1:$BR$1,_xlfn.XLOOKUP($A6,'PY1 Data(H)'!$A$1:$A$288,'PY1 Data(H)'!$A$1:$BR$288))</f>
        <v>68862000</v>
      </c>
      <c r="F6" s="102" cm="1">
        <f t="array" ref="F6">_xlfn.XLOOKUP(F$1,'PY1 Data(H)'!$A$1:$BR$1,_xlfn.XLOOKUP($A6,'PY1 Data(H)'!$A$1:$A$288,'PY1 Data(H)'!$A$1:$BR$288))</f>
        <v>-10631000</v>
      </c>
    </row>
    <row r="7" spans="1:6" x14ac:dyDescent="0.3">
      <c r="A7">
        <v>591</v>
      </c>
      <c r="D7" s="102" cm="1">
        <f t="array" ref="D7">_xlfn.XLOOKUP(D$1,'PY1 Data(H)'!$A$1:$BR$1,_xlfn.XLOOKUP($A7,'PY1 Data(H)'!$A$1:$A$288,'PY1 Data(H)'!$A$1:$BR$288))</f>
        <v>19904755</v>
      </c>
      <c r="E7" s="102" cm="1">
        <f t="array" ref="E7">_xlfn.XLOOKUP(E$1,'PY1 Data(H)'!$A$1:$BR$1,_xlfn.XLOOKUP($A7,'PY1 Data(H)'!$A$1:$A$288,'PY1 Data(H)'!$A$1:$BR$288))</f>
        <v>463368000</v>
      </c>
      <c r="F7" s="102" cm="1">
        <f t="array" ref="F7">_xlfn.XLOOKUP(F$1,'PY1 Data(H)'!$A$1:$BR$1,_xlfn.XLOOKUP($A7,'PY1 Data(H)'!$A$1:$A$288,'PY1 Data(H)'!$A$1:$BR$288))</f>
        <v>482457000</v>
      </c>
    </row>
    <row r="8" spans="1:6" x14ac:dyDescent="0.3">
      <c r="D8" s="102" cm="1">
        <f t="array" ref="D8">_xlfn.XLOOKUP(D$1,'PY1 Data(H)'!$A$1:$BR$1,_xlfn.XLOOKUP($A8,'PY1 Data(H)'!$A$1:$A$288,'PY1 Data(H)'!$A$1:$BR$288))</f>
        <v>0</v>
      </c>
      <c r="E8" s="102" cm="1">
        <f t="array" ref="E8">_xlfn.XLOOKUP(E$1,'PY1 Data(H)'!$A$1:$BR$1,_xlfn.XLOOKUP($A8,'PY1 Data(H)'!$A$1:$A$288,'PY1 Data(H)'!$A$1:$BR$288))</f>
        <v>0</v>
      </c>
      <c r="F8" s="102" cm="1">
        <f t="array" ref="F8">_xlfn.XLOOKUP(F$1,'PY1 Data(H)'!$A$1:$BR$1,_xlfn.XLOOKUP($A8,'PY1 Data(H)'!$A$1:$A$288,'PY1 Data(H)'!$A$1:$BR$288))</f>
        <v>0</v>
      </c>
    </row>
    <row r="9" spans="1:6" x14ac:dyDescent="0.3">
      <c r="A9">
        <v>90</v>
      </c>
      <c r="D9" s="102" cm="1">
        <f t="array" ref="D9">_xlfn.XLOOKUP(D$1,'PY1 Data(H)'!$A$1:$BR$1,_xlfn.XLOOKUP($A9,'PY1 Data(H)'!$A$1:$A$288,'PY1 Data(H)'!$A$1:$BR$288))</f>
        <v>1309972</v>
      </c>
      <c r="E9" s="102" cm="1">
        <f t="array" ref="E9">_xlfn.XLOOKUP(E$1,'PY1 Data(H)'!$A$1:$BR$1,_xlfn.XLOOKUP($A9,'PY1 Data(H)'!$A$1:$A$288,'PY1 Data(H)'!$A$1:$BR$288))</f>
        <v>132375000</v>
      </c>
      <c r="F9" s="102" cm="1">
        <f t="array" ref="F9">_xlfn.XLOOKUP(F$1,'PY1 Data(H)'!$A$1:$BR$1,_xlfn.XLOOKUP($A9,'PY1 Data(H)'!$A$1:$A$288,'PY1 Data(H)'!$A$1:$BR$288))</f>
        <v>366554000</v>
      </c>
    </row>
    <row r="10" spans="1:6" x14ac:dyDescent="0.3">
      <c r="A10">
        <v>91</v>
      </c>
      <c r="D10" s="102" cm="1">
        <f t="array" ref="D10">_xlfn.XLOOKUP(D$1,'PY1 Data(H)'!$A$1:$BR$1,_xlfn.XLOOKUP($A10,'PY1 Data(H)'!$A$1:$A$288,'PY1 Data(H)'!$A$1:$BR$288))</f>
        <v>2003143</v>
      </c>
      <c r="E10" s="102" cm="1">
        <f t="array" ref="E10">_xlfn.XLOOKUP(E$1,'PY1 Data(H)'!$A$1:$BR$1,_xlfn.XLOOKUP($A10,'PY1 Data(H)'!$A$1:$A$288,'PY1 Data(H)'!$A$1:$BR$288))</f>
        <v>41464000</v>
      </c>
      <c r="F10" s="102" cm="1">
        <f t="array" ref="F10">_xlfn.XLOOKUP(F$1,'PY1 Data(H)'!$A$1:$BR$1,_xlfn.XLOOKUP($A10,'PY1 Data(H)'!$A$1:$A$288,'PY1 Data(H)'!$A$1:$BR$288))</f>
        <v>49666000</v>
      </c>
    </row>
    <row r="11" spans="1:6" x14ac:dyDescent="0.3">
      <c r="A11">
        <v>581</v>
      </c>
      <c r="D11" s="102" cm="1">
        <f t="array" ref="D11">_xlfn.XLOOKUP(D$1,'PY1 Data(H)'!$A$1:$BR$1,_xlfn.XLOOKUP($A11,'PY1 Data(H)'!$A$1:$A$288,'PY1 Data(H)'!$A$1:$BR$288))</f>
        <v>0</v>
      </c>
      <c r="E11" s="102" cm="1">
        <f t="array" ref="E11">_xlfn.XLOOKUP(E$1,'PY1 Data(H)'!$A$1:$BR$1,_xlfn.XLOOKUP($A11,'PY1 Data(H)'!$A$1:$A$288,'PY1 Data(H)'!$A$1:$BR$288))</f>
        <v>0</v>
      </c>
      <c r="F11" s="102" cm="1">
        <f t="array" ref="F11">_xlfn.XLOOKUP(F$1,'PY1 Data(H)'!$A$1:$BR$1,_xlfn.XLOOKUP($A11,'PY1 Data(H)'!$A$1:$A$288,'PY1 Data(H)'!$A$1:$BR$288))</f>
        <v>0</v>
      </c>
    </row>
    <row r="12" spans="1:6" x14ac:dyDescent="0.3">
      <c r="A12">
        <v>511</v>
      </c>
      <c r="D12" s="102" cm="1">
        <f t="array" ref="D12">_xlfn.XLOOKUP(D$1,'PY1 Data(H)'!$A$1:$BR$1,_xlfn.XLOOKUP($A12,'PY1 Data(H)'!$A$1:$A$288,'PY1 Data(H)'!$A$1:$BR$288))</f>
        <v>672706</v>
      </c>
      <c r="E12" s="102" cm="1">
        <f t="array" ref="E12">_xlfn.XLOOKUP(E$1,'PY1 Data(H)'!$A$1:$BR$1,_xlfn.XLOOKUP($A12,'PY1 Data(H)'!$A$1:$A$288,'PY1 Data(H)'!$A$1:$BR$288))</f>
        <v>17195000</v>
      </c>
      <c r="F12" s="102" cm="1">
        <f t="array" ref="F12">_xlfn.XLOOKUP(F$1,'PY1 Data(H)'!$A$1:$BR$1,_xlfn.XLOOKUP($A12,'PY1 Data(H)'!$A$1:$A$288,'PY1 Data(H)'!$A$1:$BR$288))</f>
        <v>70263000</v>
      </c>
    </row>
    <row r="13" spans="1:6" x14ac:dyDescent="0.3">
      <c r="A13">
        <v>657</v>
      </c>
      <c r="D13" s="102" cm="1">
        <f t="array" ref="D13">_xlfn.XLOOKUP(D$1,'PY1 Data(H)'!$A$1:$BR$1,_xlfn.XLOOKUP($A13,'PY1 Data(H)'!$A$1:$A$288,'PY1 Data(H)'!$A$1:$BR$288))</f>
        <v>3985821</v>
      </c>
      <c r="E13" s="102" cm="1">
        <f t="array" ref="E13">_xlfn.XLOOKUP(E$1,'PY1 Data(H)'!$A$1:$BR$1,_xlfn.XLOOKUP($A13,'PY1 Data(H)'!$A$1:$A$288,'PY1 Data(H)'!$A$1:$BR$288))</f>
        <v>223343000</v>
      </c>
      <c r="F13" s="102" cm="1">
        <f t="array" ref="F13">_xlfn.XLOOKUP(F$1,'PY1 Data(H)'!$A$1:$BR$1,_xlfn.XLOOKUP($A13,'PY1 Data(H)'!$A$1:$A$288,'PY1 Data(H)'!$A$1:$BR$288))</f>
        <v>486483000</v>
      </c>
    </row>
    <row r="14" spans="1:6" x14ac:dyDescent="0.3">
      <c r="A14">
        <v>658</v>
      </c>
      <c r="D14" s="102" cm="1">
        <f t="array" ref="D14">_xlfn.XLOOKUP(D$1,'PY1 Data(H)'!$A$1:$BR$1,_xlfn.XLOOKUP($A14,'PY1 Data(H)'!$A$1:$A$288,'PY1 Data(H)'!$A$1:$BR$288))</f>
        <v>0</v>
      </c>
      <c r="E14" s="102" cm="1">
        <f t="array" ref="E14">_xlfn.XLOOKUP(E$1,'PY1 Data(H)'!$A$1:$BR$1,_xlfn.XLOOKUP($A14,'PY1 Data(H)'!$A$1:$A$288,'PY1 Data(H)'!$A$1:$BR$288))</f>
        <v>0</v>
      </c>
      <c r="F14" s="102" cm="1">
        <f t="array" ref="F14">_xlfn.XLOOKUP(F$1,'PY1 Data(H)'!$A$1:$BR$1,_xlfn.XLOOKUP($A14,'PY1 Data(H)'!$A$1:$A$288,'PY1 Data(H)'!$A$1:$BR$288))</f>
        <v>0</v>
      </c>
    </row>
    <row r="15" spans="1:6" x14ac:dyDescent="0.3">
      <c r="A15">
        <v>382</v>
      </c>
      <c r="D15" s="102" cm="1">
        <f t="array" ref="D15">_xlfn.XLOOKUP(D$1,'PY1 Data(H)'!$A$1:$BR$1,_xlfn.XLOOKUP($A15,'PY1 Data(H)'!$A$1:$A$288,'PY1 Data(H)'!$A$1:$BR$288))</f>
        <v>23136000</v>
      </c>
      <c r="E15" s="102" cm="1">
        <f t="array" ref="E15">_xlfn.XLOOKUP(E$1,'PY1 Data(H)'!$A$1:$BR$1,_xlfn.XLOOKUP($A15,'PY1 Data(H)'!$A$1:$A$288,'PY1 Data(H)'!$A$1:$BR$288))</f>
        <v>442412000</v>
      </c>
      <c r="F15" s="102" cm="1">
        <f t="array" ref="F15">_xlfn.XLOOKUP(F$1,'PY1 Data(H)'!$A$1:$BR$1,_xlfn.XLOOKUP($A15,'PY1 Data(H)'!$A$1:$A$288,'PY1 Data(H)'!$A$1:$BR$288))</f>
        <v>2273523000</v>
      </c>
    </row>
    <row r="16" spans="1:6" x14ac:dyDescent="0.3">
      <c r="A16">
        <v>360</v>
      </c>
      <c r="D16" s="102" cm="1">
        <f t="array" ref="D16">_xlfn.XLOOKUP(D$1,'PY1 Data(H)'!$A$1:$BR$1,_xlfn.XLOOKUP($A16,'PY1 Data(H)'!$A$1:$A$288,'PY1 Data(H)'!$A$1:$BR$288))</f>
        <v>3431390</v>
      </c>
      <c r="E16" s="102" cm="1">
        <f t="array" ref="E16">_xlfn.XLOOKUP(E$1,'PY1 Data(H)'!$A$1:$BR$1,_xlfn.XLOOKUP($A16,'PY1 Data(H)'!$A$1:$A$288,'PY1 Data(H)'!$A$1:$BR$288))</f>
        <v>268557000</v>
      </c>
      <c r="F16" s="102" cm="1">
        <f t="array" ref="F16">_xlfn.XLOOKUP(F$1,'PY1 Data(H)'!$A$1:$BR$1,_xlfn.XLOOKUP($A16,'PY1 Data(H)'!$A$1:$A$288,'PY1 Data(H)'!$A$1:$BR$288))</f>
        <v>2070346000</v>
      </c>
    </row>
    <row r="17" spans="1:6" x14ac:dyDescent="0.3">
      <c r="A17">
        <v>580</v>
      </c>
      <c r="D17" s="102" cm="1">
        <f t="array" ref="D17">_xlfn.XLOOKUP(D$1,'PY1 Data(H)'!$A$1:$BR$1,_xlfn.XLOOKUP($A17,'PY1 Data(H)'!$A$1:$A$288,'PY1 Data(H)'!$A$1:$BR$288))</f>
        <v>0</v>
      </c>
      <c r="E17" s="102" cm="1">
        <f t="array" ref="E17">_xlfn.XLOOKUP(E$1,'PY1 Data(H)'!$A$1:$BR$1,_xlfn.XLOOKUP($A17,'PY1 Data(H)'!$A$1:$A$288,'PY1 Data(H)'!$A$1:$BR$288))</f>
        <v>0</v>
      </c>
      <c r="F17" s="102" cm="1">
        <f t="array" ref="F17">_xlfn.XLOOKUP(F$1,'PY1 Data(H)'!$A$1:$BR$1,_xlfn.XLOOKUP($A17,'PY1 Data(H)'!$A$1:$A$288,'PY1 Data(H)'!$A$1:$BR$288))</f>
        <v>0</v>
      </c>
    </row>
    <row r="18" spans="1:6" x14ac:dyDescent="0.3">
      <c r="A18">
        <v>639</v>
      </c>
      <c r="D18" s="102" cm="1">
        <f t="array" ref="D18">_xlfn.XLOOKUP(D$1,'PY1 Data(H)'!$A$1:$BR$1,_xlfn.XLOOKUP($A18,'PY1 Data(H)'!$A$1:$A$288,'PY1 Data(H)'!$A$1:$BR$288))</f>
        <v>1785293</v>
      </c>
      <c r="E18" s="102" cm="1">
        <f t="array" ref="E18">_xlfn.XLOOKUP(E$1,'PY1 Data(H)'!$A$1:$BR$1,_xlfn.XLOOKUP($A18,'PY1 Data(H)'!$A$1:$A$288,'PY1 Data(H)'!$A$1:$BR$288))</f>
        <v>81781000</v>
      </c>
      <c r="F18" s="102" cm="1">
        <f t="array" ref="F18">_xlfn.XLOOKUP(F$1,'PY1 Data(H)'!$A$1:$BR$1,_xlfn.XLOOKUP($A18,'PY1 Data(H)'!$A$1:$A$288,'PY1 Data(H)'!$A$1:$BR$288))</f>
        <v>1212231000</v>
      </c>
    </row>
    <row r="19" spans="1:6" x14ac:dyDescent="0.3">
      <c r="A19">
        <v>640</v>
      </c>
      <c r="D19" s="102" cm="1">
        <f t="array" ref="D19">_xlfn.XLOOKUP(D$1,'PY1 Data(H)'!$A$1:$BR$1,_xlfn.XLOOKUP($A19,'PY1 Data(H)'!$A$1:$A$288,'PY1 Data(H)'!$A$1:$BR$288))</f>
        <v>0</v>
      </c>
      <c r="E19" s="102" cm="1">
        <f t="array" ref="E19">_xlfn.XLOOKUP(E$1,'PY1 Data(H)'!$A$1:$BR$1,_xlfn.XLOOKUP($A19,'PY1 Data(H)'!$A$1:$A$288,'PY1 Data(H)'!$A$1:$BR$288))</f>
        <v>43705000</v>
      </c>
      <c r="F19" s="102" cm="1">
        <f t="array" ref="F19">_xlfn.XLOOKUP(F$1,'PY1 Data(H)'!$A$1:$BR$1,_xlfn.XLOOKUP($A19,'PY1 Data(H)'!$A$1:$A$288,'PY1 Data(H)'!$A$1:$BR$288))</f>
        <v>78620000</v>
      </c>
    </row>
    <row r="20" spans="1:6" x14ac:dyDescent="0.3">
      <c r="A20">
        <v>641</v>
      </c>
      <c r="D20" s="102" cm="1">
        <f t="array" ref="D20">_xlfn.XLOOKUP(D$1,'PY1 Data(H)'!$A$1:$BR$1,_xlfn.XLOOKUP($A20,'PY1 Data(H)'!$A$1:$A$288,'PY1 Data(H)'!$A$1:$BR$288))</f>
        <v>80141</v>
      </c>
      <c r="E20" s="102" cm="1">
        <f t="array" ref="E20">_xlfn.XLOOKUP(E$1,'PY1 Data(H)'!$A$1:$BR$1,_xlfn.XLOOKUP($A20,'PY1 Data(H)'!$A$1:$A$288,'PY1 Data(H)'!$A$1:$BR$288))</f>
        <v>0</v>
      </c>
      <c r="F20" s="102" cm="1">
        <f t="array" ref="F20">_xlfn.XLOOKUP(F$1,'PY1 Data(H)'!$A$1:$BR$1,_xlfn.XLOOKUP($A20,'PY1 Data(H)'!$A$1:$A$288,'PY1 Data(H)'!$A$1:$BR$288))</f>
        <v>0</v>
      </c>
    </row>
    <row r="21" spans="1:6" x14ac:dyDescent="0.3">
      <c r="A21">
        <v>642</v>
      </c>
      <c r="D21" s="102" cm="1">
        <f t="array" ref="D21">_xlfn.XLOOKUP(D$1,'PY1 Data(H)'!$A$1:$BR$1,_xlfn.XLOOKUP($A21,'PY1 Data(H)'!$A$1:$A$288,'PY1 Data(H)'!$A$1:$BR$288))</f>
        <v>0</v>
      </c>
      <c r="E21" s="102" cm="1">
        <f t="array" ref="E21">_xlfn.XLOOKUP(E$1,'PY1 Data(H)'!$A$1:$BR$1,_xlfn.XLOOKUP($A21,'PY1 Data(H)'!$A$1:$A$288,'PY1 Data(H)'!$A$1:$BR$288))</f>
        <v>0</v>
      </c>
      <c r="F21" s="102" cm="1">
        <f t="array" ref="F21">_xlfn.XLOOKUP(F$1,'PY1 Data(H)'!$A$1:$BR$1,_xlfn.XLOOKUP($A21,'PY1 Data(H)'!$A$1:$A$288,'PY1 Data(H)'!$A$1:$BR$288))</f>
        <v>0</v>
      </c>
    </row>
    <row r="22" spans="1:6" x14ac:dyDescent="0.3">
      <c r="A22">
        <v>643</v>
      </c>
      <c r="D22" s="102" cm="1">
        <f t="array" ref="D22">_xlfn.XLOOKUP(D$1,'PY1 Data(H)'!$A$1:$BR$1,_xlfn.XLOOKUP($A22,'PY1 Data(H)'!$A$1:$A$288,'PY1 Data(H)'!$A$1:$BR$288))</f>
        <v>0</v>
      </c>
      <c r="E22" s="102" cm="1">
        <f t="array" ref="E22">_xlfn.XLOOKUP(E$1,'PY1 Data(H)'!$A$1:$BR$1,_xlfn.XLOOKUP($A22,'PY1 Data(H)'!$A$1:$A$288,'PY1 Data(H)'!$A$1:$BR$288))</f>
        <v>0</v>
      </c>
      <c r="F22" s="102" cm="1">
        <f t="array" ref="F22">_xlfn.XLOOKUP(F$1,'PY1 Data(H)'!$A$1:$BR$1,_xlfn.XLOOKUP($A22,'PY1 Data(H)'!$A$1:$A$288,'PY1 Data(H)'!$A$1:$BR$288))</f>
        <v>0</v>
      </c>
    </row>
    <row r="23" spans="1:6" x14ac:dyDescent="0.3">
      <c r="A23">
        <v>644</v>
      </c>
      <c r="D23" s="102" cm="1">
        <f t="array" ref="D23">_xlfn.XLOOKUP(D$1,'PY1 Data(H)'!$A$1:$BR$1,_xlfn.XLOOKUP($A23,'PY1 Data(H)'!$A$1:$A$288,'PY1 Data(H)'!$A$1:$BR$288))</f>
        <v>0</v>
      </c>
      <c r="E23" s="102" cm="1">
        <f t="array" ref="E23">_xlfn.XLOOKUP(E$1,'PY1 Data(H)'!$A$1:$BR$1,_xlfn.XLOOKUP($A23,'PY1 Data(H)'!$A$1:$A$288,'PY1 Data(H)'!$A$1:$BR$288))</f>
        <v>0</v>
      </c>
      <c r="F23" s="102" cm="1">
        <f t="array" ref="F23">_xlfn.XLOOKUP(F$1,'PY1 Data(H)'!$A$1:$BR$1,_xlfn.XLOOKUP($A23,'PY1 Data(H)'!$A$1:$A$288,'PY1 Data(H)'!$A$1:$BR$288))</f>
        <v>0</v>
      </c>
    </row>
    <row r="24" spans="1:6" x14ac:dyDescent="0.3">
      <c r="A24">
        <v>384</v>
      </c>
      <c r="D24" s="102" cm="1">
        <f t="array" ref="D24">_xlfn.XLOOKUP(D$1,'PY1 Data(H)'!$A$1:$BR$1,_xlfn.XLOOKUP($A24,'PY1 Data(H)'!$A$1:$A$288,'PY1 Data(H)'!$A$1:$BR$288))</f>
        <v>0</v>
      </c>
      <c r="E24" s="102" cm="1">
        <f t="array" ref="E24">_xlfn.XLOOKUP(E$1,'PY1 Data(H)'!$A$1:$BR$1,_xlfn.XLOOKUP($A24,'PY1 Data(H)'!$A$1:$A$288,'PY1 Data(H)'!$A$1:$BR$288))</f>
        <v>0</v>
      </c>
      <c r="F24" s="102" cm="1">
        <f t="array" ref="F24">_xlfn.XLOOKUP(F$1,'PY1 Data(H)'!$A$1:$BR$1,_xlfn.XLOOKUP($A24,'PY1 Data(H)'!$A$1:$A$288,'PY1 Data(H)'!$A$1:$BR$288))</f>
        <v>0</v>
      </c>
    </row>
    <row r="25" spans="1:6" x14ac:dyDescent="0.3">
      <c r="A25">
        <v>361</v>
      </c>
      <c r="D25" s="102" cm="1">
        <f t="array" ref="D25">_xlfn.XLOOKUP(D$1,'PY1 Data(H)'!$A$1:$BR$1,_xlfn.XLOOKUP($A25,'PY1 Data(H)'!$A$1:$A$288,'PY1 Data(H)'!$A$1:$BR$288))</f>
        <v>3979174</v>
      </c>
      <c r="E25" s="102" cm="1">
        <f t="array" ref="E25">_xlfn.XLOOKUP(E$1,'PY1 Data(H)'!$A$1:$BR$1,_xlfn.XLOOKUP($A25,'PY1 Data(H)'!$A$1:$A$288,'PY1 Data(H)'!$A$1:$BR$288))</f>
        <v>143671000</v>
      </c>
      <c r="F25" s="102" cm="1">
        <f t="array" ref="F25">_xlfn.XLOOKUP(F$1,'PY1 Data(H)'!$A$1:$BR$1,_xlfn.XLOOKUP($A25,'PY1 Data(H)'!$A$1:$A$288,'PY1 Data(H)'!$A$1:$BR$288))</f>
        <v>-721006000</v>
      </c>
    </row>
    <row r="26" spans="1:6" x14ac:dyDescent="0.3">
      <c r="A26">
        <v>362</v>
      </c>
      <c r="D26" s="102" cm="1">
        <f t="array" ref="D26">_xlfn.XLOOKUP(D$1,'PY1 Data(H)'!$A$1:$BR$1,_xlfn.XLOOKUP($A26,'PY1 Data(H)'!$A$1:$A$288,'PY1 Data(H)'!$A$1:$BR$288))</f>
        <v>19704610</v>
      </c>
      <c r="E26" s="102" cm="1">
        <f t="array" ref="E26">_xlfn.XLOOKUP(E$1,'PY1 Data(H)'!$A$1:$BR$1,_xlfn.XLOOKUP($A26,'PY1 Data(H)'!$A$1:$A$288,'PY1 Data(H)'!$A$1:$BR$288))</f>
        <v>173855000</v>
      </c>
      <c r="F26" s="102" cm="1">
        <f t="array" ref="F26">_xlfn.XLOOKUP(F$1,'PY1 Data(H)'!$A$1:$BR$1,_xlfn.XLOOKUP($A26,'PY1 Data(H)'!$A$1:$A$288,'PY1 Data(H)'!$A$1:$BR$288))</f>
        <v>203177000</v>
      </c>
    </row>
    <row r="27" spans="1:6" x14ac:dyDescent="0.3">
      <c r="D27" s="102" cm="1">
        <f t="array" ref="D27">_xlfn.XLOOKUP(D$1,'PY1 Data(H)'!$A$1:$BR$1,_xlfn.XLOOKUP($A27,'PY1 Data(H)'!$A$1:$A$288,'PY1 Data(H)'!$A$1:$BR$288))</f>
        <v>0</v>
      </c>
      <c r="E27" s="102" cm="1">
        <f t="array" ref="E27">_xlfn.XLOOKUP(E$1,'PY1 Data(H)'!$A$1:$BR$1,_xlfn.XLOOKUP($A27,'PY1 Data(H)'!$A$1:$A$288,'PY1 Data(H)'!$A$1:$BR$288))</f>
        <v>0</v>
      </c>
      <c r="F27" s="102" cm="1">
        <f t="array" ref="F27">_xlfn.XLOOKUP(F$1,'PY1 Data(H)'!$A$1:$BR$1,_xlfn.XLOOKUP($A27,'PY1 Data(H)'!$A$1:$A$288,'PY1 Data(H)'!$A$1:$BR$288))</f>
        <v>0</v>
      </c>
    </row>
    <row r="28" spans="1:6" x14ac:dyDescent="0.3">
      <c r="A28">
        <v>97</v>
      </c>
      <c r="D28" s="102" cm="1">
        <f t="array" ref="D28">_xlfn.XLOOKUP(D$1,'PY1 Data(H)'!$A$1:$BR$1,_xlfn.XLOOKUP($A28,'PY1 Data(H)'!$A$1:$A$288,'PY1 Data(H)'!$A$1:$BR$288))</f>
        <v>20721102</v>
      </c>
      <c r="E28" s="102" cm="1">
        <f t="array" ref="E28">_xlfn.XLOOKUP(E$1,'PY1 Data(H)'!$A$1:$BR$1,_xlfn.XLOOKUP($A28,'PY1 Data(H)'!$A$1:$A$288,'PY1 Data(H)'!$A$1:$BR$288))</f>
        <v>532563000</v>
      </c>
      <c r="F28" s="102" cm="1">
        <f t="array" ref="F28">_xlfn.XLOOKUP(F$1,'PY1 Data(H)'!$A$1:$BR$1,_xlfn.XLOOKUP($A28,'PY1 Data(H)'!$A$1:$A$288,'PY1 Data(H)'!$A$1:$BR$288))</f>
        <v>477316000</v>
      </c>
    </row>
    <row r="29" spans="1:6" x14ac:dyDescent="0.3">
      <c r="A29">
        <v>93</v>
      </c>
      <c r="D29" s="102" cm="1">
        <f t="array" ref="D29">_xlfn.XLOOKUP(D$1,'PY1 Data(H)'!$A$1:$BR$1,_xlfn.XLOOKUP($A29,'PY1 Data(H)'!$A$1:$A$288,'PY1 Data(H)'!$A$1:$BR$288))</f>
        <v>21020312</v>
      </c>
      <c r="E29" s="102" cm="1">
        <f t="array" ref="E29">_xlfn.XLOOKUP(E$1,'PY1 Data(H)'!$A$1:$BR$1,_xlfn.XLOOKUP($A29,'PY1 Data(H)'!$A$1:$A$288,'PY1 Data(H)'!$A$1:$BR$288))</f>
        <v>532882000</v>
      </c>
      <c r="F29" s="102" cm="1">
        <f t="array" ref="F29">_xlfn.XLOOKUP(F$1,'PY1 Data(H)'!$A$1:$BR$1,_xlfn.XLOOKUP($A29,'PY1 Data(H)'!$A$1:$A$288,'PY1 Data(H)'!$A$1:$BR$288))</f>
        <v>479192000</v>
      </c>
    </row>
    <row r="30" spans="1:6" x14ac:dyDescent="0.3">
      <c r="A30">
        <v>99</v>
      </c>
      <c r="D30" s="102" cm="1">
        <f t="array" ref="D30">_xlfn.XLOOKUP(D$1,'PY1 Data(H)'!$A$1:$BR$1,_xlfn.XLOOKUP($A30,'PY1 Data(H)'!$A$1:$A$288,'PY1 Data(H)'!$A$1:$BR$288))</f>
        <v>15397809</v>
      </c>
      <c r="E30" s="102" cm="1">
        <f t="array" ref="E30">_xlfn.XLOOKUP(E$1,'PY1 Data(H)'!$A$1:$BR$1,_xlfn.XLOOKUP($A30,'PY1 Data(H)'!$A$1:$A$288,'PY1 Data(H)'!$A$1:$BR$288))</f>
        <v>428733000</v>
      </c>
      <c r="F30" s="102" cm="1">
        <f t="array" ref="F30">_xlfn.XLOOKUP(F$1,'PY1 Data(H)'!$A$1:$BR$1,_xlfn.XLOOKUP($A30,'PY1 Data(H)'!$A$1:$A$288,'PY1 Data(H)'!$A$1:$BR$288))</f>
        <v>70748000</v>
      </c>
    </row>
    <row r="31" spans="1:6" x14ac:dyDescent="0.3">
      <c r="A31">
        <v>52</v>
      </c>
      <c r="D31" s="102" cm="1">
        <f t="array" ref="D31">_xlfn.XLOOKUP(D$1,'PY1 Data(H)'!$A$1:$BR$1,_xlfn.XLOOKUP($A31,'PY1 Data(H)'!$A$1:$A$288,'PY1 Data(H)'!$A$1:$BR$288))</f>
        <v>1006463</v>
      </c>
      <c r="E31" s="102" cm="1">
        <f t="array" ref="E31">_xlfn.XLOOKUP(E$1,'PY1 Data(H)'!$A$1:$BR$1,_xlfn.XLOOKUP($A31,'PY1 Data(H)'!$A$1:$A$288,'PY1 Data(H)'!$A$1:$BR$288))</f>
        <v>1279000</v>
      </c>
      <c r="F31" s="102" cm="1">
        <f t="array" ref="F31">_xlfn.XLOOKUP(F$1,'PY1 Data(H)'!$A$1:$BR$1,_xlfn.XLOOKUP($A31,'PY1 Data(H)'!$A$1:$A$288,'PY1 Data(H)'!$A$1:$BR$288))</f>
        <v>73453000</v>
      </c>
    </row>
    <row r="32" spans="1:6" x14ac:dyDescent="0.3">
      <c r="A32">
        <v>94</v>
      </c>
      <c r="D32" s="102" cm="1">
        <f t="array" ref="D32">_xlfn.XLOOKUP(D$1,'PY1 Data(H)'!$A$1:$BR$1,_xlfn.XLOOKUP($A32,'PY1 Data(H)'!$A$1:$A$288,'PY1 Data(H)'!$A$1:$BR$288))</f>
        <v>19904755</v>
      </c>
      <c r="E32" s="102" cm="1">
        <f t="array" ref="E32">_xlfn.XLOOKUP(E$1,'PY1 Data(H)'!$A$1:$BR$1,_xlfn.XLOOKUP($A32,'PY1 Data(H)'!$A$1:$A$288,'PY1 Data(H)'!$A$1:$BR$288))</f>
        <v>413760000</v>
      </c>
      <c r="F32" s="102" cm="1">
        <f t="array" ref="F32">_xlfn.XLOOKUP(F$1,'PY1 Data(H)'!$A$1:$BR$1,_xlfn.XLOOKUP($A32,'PY1 Data(H)'!$A$1:$A$288,'PY1 Data(H)'!$A$1:$BR$288))</f>
        <v>375728000</v>
      </c>
    </row>
    <row r="33" spans="1:6" x14ac:dyDescent="0.3">
      <c r="A33">
        <v>98</v>
      </c>
      <c r="D33" s="102" cm="1">
        <f t="array" ref="D33">_xlfn.XLOOKUP(D$1,'PY1 Data(H)'!$A$1:$BR$1,_xlfn.XLOOKUP($A33,'PY1 Data(H)'!$A$1:$A$288,'PY1 Data(H)'!$A$1:$BR$288))</f>
        <v>0</v>
      </c>
      <c r="E33" s="102" cm="1">
        <f t="array" ref="E33">_xlfn.XLOOKUP(E$1,'PY1 Data(H)'!$A$1:$BR$1,_xlfn.XLOOKUP($A33,'PY1 Data(H)'!$A$1:$A$288,'PY1 Data(H)'!$A$1:$BR$288))</f>
        <v>7913000</v>
      </c>
      <c r="F33" s="102" cm="1">
        <f t="array" ref="F33">_xlfn.XLOOKUP(F$1,'PY1 Data(H)'!$A$1:$BR$1,_xlfn.XLOOKUP($A33,'PY1 Data(H)'!$A$1:$A$288,'PY1 Data(H)'!$A$1:$BR$288))</f>
        <v>35148000</v>
      </c>
    </row>
    <row r="34" spans="1:6" x14ac:dyDescent="0.3">
      <c r="A34">
        <v>363</v>
      </c>
      <c r="D34" s="102" cm="1">
        <f t="array" ref="D34">_xlfn.XLOOKUP(D$1,'PY1 Data(H)'!$A$1:$BR$1,_xlfn.XLOOKUP($A34,'PY1 Data(H)'!$A$1:$A$288,'PY1 Data(H)'!$A$1:$BR$288))</f>
        <v>2107</v>
      </c>
      <c r="E34" s="102" cm="1">
        <f t="array" ref="E34">_xlfn.XLOOKUP(E$1,'PY1 Data(H)'!$A$1:$BR$1,_xlfn.XLOOKUP($A34,'PY1 Data(H)'!$A$1:$A$288,'PY1 Data(H)'!$A$1:$BR$288))</f>
        <v>652000</v>
      </c>
      <c r="F34" s="102" cm="1">
        <f t="array" ref="F34">_xlfn.XLOOKUP(F$1,'PY1 Data(H)'!$A$1:$BR$1,_xlfn.XLOOKUP($A34,'PY1 Data(H)'!$A$1:$A$288,'PY1 Data(H)'!$A$1:$BR$288))</f>
        <v>32190000</v>
      </c>
    </row>
    <row r="35" spans="1:6" x14ac:dyDescent="0.3">
      <c r="A35">
        <v>364</v>
      </c>
      <c r="D35" s="102" cm="1">
        <f t="array" ref="D35">_xlfn.XLOOKUP(D$1,'PY1 Data(H)'!$A$1:$BR$1,_xlfn.XLOOKUP($A35,'PY1 Data(H)'!$A$1:$A$288,'PY1 Data(H)'!$A$1:$BR$288))</f>
        <v>0</v>
      </c>
      <c r="E35" s="102" cm="1">
        <f t="array" ref="E35">_xlfn.XLOOKUP(E$1,'PY1 Data(H)'!$A$1:$BR$1,_xlfn.XLOOKUP($A35,'PY1 Data(H)'!$A$1:$A$288,'PY1 Data(H)'!$A$1:$BR$288))</f>
        <v>50912000</v>
      </c>
      <c r="F35" s="102" cm="1">
        <f t="array" ref="F35">_xlfn.XLOOKUP(F$1,'PY1 Data(H)'!$A$1:$BR$1,_xlfn.XLOOKUP($A35,'PY1 Data(H)'!$A$1:$A$288,'PY1 Data(H)'!$A$1:$BR$288))</f>
        <v>146285000</v>
      </c>
    </row>
    <row r="36" spans="1:6" x14ac:dyDescent="0.3">
      <c r="A36">
        <v>192</v>
      </c>
      <c r="D36" s="102" cm="1">
        <f t="array" ref="D36">_xlfn.XLOOKUP(D$1,'PY1 Data(H)'!$A$1:$BR$1,_xlfn.XLOOKUP($A36,'PY1 Data(H)'!$A$1:$A$288,'PY1 Data(H)'!$A$1:$BR$288))</f>
        <v>0</v>
      </c>
      <c r="E36" s="102" cm="1">
        <f t="array" ref="E36">_xlfn.XLOOKUP(E$1,'PY1 Data(H)'!$A$1:$BR$1,_xlfn.XLOOKUP($A36,'PY1 Data(H)'!$A$1:$A$288,'PY1 Data(H)'!$A$1:$BR$288))</f>
        <v>0</v>
      </c>
      <c r="F36" s="102" cm="1">
        <f t="array" ref="F36">_xlfn.XLOOKUP(F$1,'PY1 Data(H)'!$A$1:$BR$1,_xlfn.XLOOKUP($A36,'PY1 Data(H)'!$A$1:$A$288,'PY1 Data(H)'!$A$1:$BR$288))</f>
        <v>0</v>
      </c>
    </row>
    <row r="37" spans="1:6" x14ac:dyDescent="0.3">
      <c r="A37">
        <v>1054</v>
      </c>
      <c r="D37" s="102" t="e" cm="1">
        <f t="array" ref="D37">_xlfn.XLOOKUP(D$1,'PY1 Data(H)'!$A$1:$BR$1,_xlfn.XLOOKUP($A37,'PY1 Data(H)'!$A$1:$A$288,'PY1 Data(H)'!$A$1:$BR$288))</f>
        <v>#N/A</v>
      </c>
      <c r="E37" s="102" t="e" cm="1">
        <f t="array" ref="E37">_xlfn.XLOOKUP(E$1,'PY1 Data(H)'!$A$1:$BR$1,_xlfn.XLOOKUP($A37,'PY1 Data(H)'!$A$1:$A$288,'PY1 Data(H)'!$A$1:$BR$288))</f>
        <v>#N/A</v>
      </c>
      <c r="F37" s="102" t="e" cm="1">
        <f t="array" ref="F37">_xlfn.XLOOKUP(F$1,'PY1 Data(H)'!$A$1:$BR$1,_xlfn.XLOOKUP($A37,'PY1 Data(H)'!$A$1:$A$288,'PY1 Data(H)'!$A$1:$BR$288))</f>
        <v>#N/A</v>
      </c>
    </row>
    <row r="38" spans="1:6" x14ac:dyDescent="0.3">
      <c r="A38">
        <v>365</v>
      </c>
      <c r="D38" s="102" cm="1">
        <f t="array" ref="D38">_xlfn.XLOOKUP(D$1,'PY1 Data(H)'!$A$1:$BR$1,_xlfn.XLOOKUP($A38,'PY1 Data(H)'!$A$1:$A$288,'PY1 Data(H)'!$A$1:$BR$288))</f>
        <v>0</v>
      </c>
      <c r="E38" s="102" cm="1">
        <f t="array" ref="E38">_xlfn.XLOOKUP(E$1,'PY1 Data(H)'!$A$1:$BR$1,_xlfn.XLOOKUP($A38,'PY1 Data(H)'!$A$1:$A$288,'PY1 Data(H)'!$A$1:$BR$288))</f>
        <v>0</v>
      </c>
      <c r="F38" s="102" cm="1">
        <f t="array" ref="F38">_xlfn.XLOOKUP(F$1,'PY1 Data(H)'!$A$1:$BR$1,_xlfn.XLOOKUP($A38,'PY1 Data(H)'!$A$1:$A$288,'PY1 Data(H)'!$A$1:$BR$288))</f>
        <v>0</v>
      </c>
    </row>
    <row r="39" spans="1:6" x14ac:dyDescent="0.3">
      <c r="A39">
        <v>366</v>
      </c>
      <c r="D39" s="102" cm="1">
        <f t="array" ref="D39">_xlfn.XLOOKUP(D$1,'PY1 Data(H)'!$A$1:$BR$1,_xlfn.XLOOKUP($A39,'PY1 Data(H)'!$A$1:$A$288,'PY1 Data(H)'!$A$1:$BR$288))</f>
        <v>0</v>
      </c>
      <c r="E39" s="102" cm="1">
        <f t="array" ref="E39">_xlfn.XLOOKUP(E$1,'PY1 Data(H)'!$A$1:$BR$1,_xlfn.XLOOKUP($A39,'PY1 Data(H)'!$A$1:$A$288,'PY1 Data(H)'!$A$1:$BR$288))</f>
        <v>0</v>
      </c>
      <c r="F39" s="102" cm="1">
        <f t="array" ref="F39">_xlfn.XLOOKUP(F$1,'PY1 Data(H)'!$A$1:$BR$1,_xlfn.XLOOKUP($A39,'PY1 Data(H)'!$A$1:$A$288,'PY1 Data(H)'!$A$1:$BR$288))</f>
        <v>0</v>
      </c>
    </row>
    <row r="40" spans="1:6" x14ac:dyDescent="0.3">
      <c r="A40">
        <v>53</v>
      </c>
      <c r="D40" s="102" cm="1">
        <f t="array" ref="D40">_xlfn.XLOOKUP(D$1,'PY1 Data(H)'!$A$1:$BR$1,_xlfn.XLOOKUP($A40,'PY1 Data(H)'!$A$1:$A$288,'PY1 Data(H)'!$A$1:$BR$288))</f>
        <v>1117664</v>
      </c>
      <c r="E40" s="102" cm="1">
        <f t="array" ref="E40">_xlfn.XLOOKUP(E$1,'PY1 Data(H)'!$A$1:$BR$1,_xlfn.XLOOKUP($A40,'PY1 Data(H)'!$A$1:$A$288,'PY1 Data(H)'!$A$1:$BR$288))</f>
        <v>68862000</v>
      </c>
      <c r="F40" s="102" cm="1">
        <f t="array" ref="F40">_xlfn.XLOOKUP(F$1,'PY1 Data(H)'!$A$1:$BR$1,_xlfn.XLOOKUP($A40,'PY1 Data(H)'!$A$1:$A$288,'PY1 Data(H)'!$A$1:$BR$288))</f>
        <v>-10631000</v>
      </c>
    </row>
    <row r="41" spans="1:6" x14ac:dyDescent="0.3">
      <c r="A41">
        <v>378</v>
      </c>
      <c r="D41" s="102" cm="1">
        <f t="array" ref="D41">_xlfn.XLOOKUP(D$1,'PY1 Data(H)'!$A$1:$BR$1,_xlfn.XLOOKUP($A41,'PY1 Data(H)'!$A$1:$A$288,'PY1 Data(H)'!$A$1:$BR$288))</f>
        <v>0</v>
      </c>
      <c r="E41" s="102" cm="1">
        <f t="array" ref="E41">_xlfn.XLOOKUP(E$1,'PY1 Data(H)'!$A$1:$BR$1,_xlfn.XLOOKUP($A41,'PY1 Data(H)'!$A$1:$A$288,'PY1 Data(H)'!$A$1:$BR$288))</f>
        <v>0</v>
      </c>
      <c r="F41" s="102" cm="1">
        <f t="array" ref="F41">_xlfn.XLOOKUP(F$1,'PY1 Data(H)'!$A$1:$BR$1,_xlfn.XLOOKUP($A41,'PY1 Data(H)'!$A$1:$A$288,'PY1 Data(H)'!$A$1:$BR$288))</f>
        <v>0</v>
      </c>
    </row>
    <row r="42" spans="1:6" x14ac:dyDescent="0.3">
      <c r="D42" s="102" cm="1">
        <f t="array" ref="D42">_xlfn.XLOOKUP(D$1,'PY1 Data(H)'!$A$1:$BR$1,_xlfn.XLOOKUP($A42,'PY1 Data(H)'!$A$1:$A$288,'PY1 Data(H)'!$A$1:$BR$288))</f>
        <v>0</v>
      </c>
      <c r="E42" s="102" cm="1">
        <f t="array" ref="E42">_xlfn.XLOOKUP(E$1,'PY1 Data(H)'!$A$1:$BR$1,_xlfn.XLOOKUP($A42,'PY1 Data(H)'!$A$1:$A$288,'PY1 Data(H)'!$A$1:$BR$288))</f>
        <v>0</v>
      </c>
      <c r="F42" s="102" cm="1">
        <f t="array" ref="F42">_xlfn.XLOOKUP(F$1,'PY1 Data(H)'!$A$1:$BR$1,_xlfn.XLOOKUP($A42,'PY1 Data(H)'!$A$1:$A$288,'PY1 Data(H)'!$A$1:$BR$288))</f>
        <v>0</v>
      </c>
    </row>
    <row r="43" spans="1:6" x14ac:dyDescent="0.3">
      <c r="A43">
        <v>55</v>
      </c>
      <c r="D43" s="102" cm="1">
        <f t="array" ref="D43">_xlfn.XLOOKUP(D$1,'PY1 Data(H)'!$A$1:$BR$1,_xlfn.XLOOKUP($A43,'PY1 Data(H)'!$A$1:$A$288,'PY1 Data(H)'!$A$1:$BR$288))</f>
        <v>2795900</v>
      </c>
      <c r="E43" s="102" cm="1">
        <f t="array" ref="E43">_xlfn.XLOOKUP(E$1,'PY1 Data(H)'!$A$1:$BR$1,_xlfn.XLOOKUP($A43,'PY1 Data(H)'!$A$1:$A$288,'PY1 Data(H)'!$A$1:$BR$288))</f>
        <v>74356000</v>
      </c>
      <c r="F43" s="102" cm="1">
        <f t="array" ref="F43">_xlfn.XLOOKUP(F$1,'PY1 Data(H)'!$A$1:$BR$1,_xlfn.XLOOKUP($A43,'PY1 Data(H)'!$A$1:$A$288,'PY1 Data(H)'!$A$1:$BR$288))</f>
        <v>208190000</v>
      </c>
    </row>
    <row r="44" spans="1:6" x14ac:dyDescent="0.3">
      <c r="A44">
        <v>101</v>
      </c>
      <c r="D44" s="102" cm="1">
        <f t="array" ref="D44">_xlfn.XLOOKUP(D$1,'PY1 Data(H)'!$A$1:$BR$1,_xlfn.XLOOKUP($A44,'PY1 Data(H)'!$A$1:$A$288,'PY1 Data(H)'!$A$1:$BR$288))</f>
        <v>2544127</v>
      </c>
      <c r="E44" s="102" cm="1">
        <f t="array" ref="E44">_xlfn.XLOOKUP(E$1,'PY1 Data(H)'!$A$1:$BR$1,_xlfn.XLOOKUP($A44,'PY1 Data(H)'!$A$1:$A$288,'PY1 Data(H)'!$A$1:$BR$288))</f>
        <v>0</v>
      </c>
      <c r="F44" s="102" cm="1">
        <f t="array" ref="F44">_xlfn.XLOOKUP(F$1,'PY1 Data(H)'!$A$1:$BR$1,_xlfn.XLOOKUP($A44,'PY1 Data(H)'!$A$1:$A$288,'PY1 Data(H)'!$A$1:$BR$288))</f>
        <v>101693000</v>
      </c>
    </row>
    <row r="45" spans="1:6" x14ac:dyDescent="0.3">
      <c r="A45">
        <v>100</v>
      </c>
      <c r="D45" s="102" cm="1">
        <f t="array" ref="D45">_xlfn.XLOOKUP(D$1,'PY1 Data(H)'!$A$1:$BR$1,_xlfn.XLOOKUP($A45,'PY1 Data(H)'!$A$1:$A$288,'PY1 Data(H)'!$A$1:$BR$288))</f>
        <v>0</v>
      </c>
      <c r="E45" s="102" cm="1">
        <f t="array" ref="E45">_xlfn.XLOOKUP(E$1,'PY1 Data(H)'!$A$1:$BR$1,_xlfn.XLOOKUP($A45,'PY1 Data(H)'!$A$1:$A$288,'PY1 Data(H)'!$A$1:$BR$288))</f>
        <v>42300000</v>
      </c>
      <c r="F45" s="102" cm="1">
        <f t="array" ref="F45">_xlfn.XLOOKUP(F$1,'PY1 Data(H)'!$A$1:$BR$1,_xlfn.XLOOKUP($A45,'PY1 Data(H)'!$A$1:$A$288,'PY1 Data(H)'!$A$1:$BR$288))</f>
        <v>49265000</v>
      </c>
    </row>
    <row r="46" spans="1:6" x14ac:dyDescent="0.3">
      <c r="D46" s="102" cm="1">
        <f t="array" ref="D46">_xlfn.XLOOKUP(D$1,'PY1 Data(H)'!$A$1:$BR$1,_xlfn.XLOOKUP($A46,'PY1 Data(H)'!$A$1:$A$288,'PY1 Data(H)'!$A$1:$BR$288))</f>
        <v>0</v>
      </c>
      <c r="E46" s="102" cm="1">
        <f t="array" ref="E46">_xlfn.XLOOKUP(E$1,'PY1 Data(H)'!$A$1:$BR$1,_xlfn.XLOOKUP($A46,'PY1 Data(H)'!$A$1:$A$288,'PY1 Data(H)'!$A$1:$BR$288))</f>
        <v>0</v>
      </c>
      <c r="F46" s="102" cm="1">
        <f t="array" ref="F46">_xlfn.XLOOKUP(F$1,'PY1 Data(H)'!$A$1:$BR$1,_xlfn.XLOOKUP($A46,'PY1 Data(H)'!$A$1:$A$288,'PY1 Data(H)'!$A$1:$BR$288))</f>
        <v>0</v>
      </c>
    </row>
    <row r="47" spans="1:6" x14ac:dyDescent="0.3">
      <c r="A47">
        <v>527</v>
      </c>
      <c r="D47" s="102" cm="1">
        <f t="array" ref="D47">_xlfn.XLOOKUP(D$1,'PY1 Data(H)'!$A$1:$BR$1,_xlfn.XLOOKUP($A47,'PY1 Data(H)'!$A$1:$A$288,'PY1 Data(H)'!$A$1:$BR$288))</f>
        <v>-491842</v>
      </c>
      <c r="E47" s="102" cm="1">
        <f t="array" ref="E47">_xlfn.XLOOKUP(E$1,'PY1 Data(H)'!$A$1:$BR$1,_xlfn.XLOOKUP($A47,'PY1 Data(H)'!$A$1:$A$288,'PY1 Data(H)'!$A$1:$BR$288))</f>
        <v>1184000</v>
      </c>
      <c r="F47" s="102" cm="1">
        <f t="array" ref="F47">_xlfn.XLOOKUP(F$1,'PY1 Data(H)'!$A$1:$BR$1,_xlfn.XLOOKUP($A47,'PY1 Data(H)'!$A$1:$A$288,'PY1 Data(H)'!$A$1:$BR$288))</f>
        <v>61101000</v>
      </c>
    </row>
    <row r="48" spans="1:6" x14ac:dyDescent="0.3">
      <c r="A48">
        <v>356</v>
      </c>
      <c r="D48" s="102" cm="1">
        <f t="array" ref="D48">_xlfn.XLOOKUP(D$1,'PY1 Data(H)'!$A$1:$BR$1,_xlfn.XLOOKUP($A48,'PY1 Data(H)'!$A$1:$A$288,'PY1 Data(H)'!$A$1:$BR$288))</f>
        <v>31100788</v>
      </c>
      <c r="E48" s="102" cm="1">
        <f t="array" ref="E48">_xlfn.XLOOKUP(E$1,'PY1 Data(H)'!$A$1:$BR$1,_xlfn.XLOOKUP($A48,'PY1 Data(H)'!$A$1:$A$288,'PY1 Data(H)'!$A$1:$BR$288))</f>
        <v>32146000</v>
      </c>
      <c r="F48" s="102" cm="1">
        <f t="array" ref="F48">_xlfn.XLOOKUP(F$1,'PY1 Data(H)'!$A$1:$BR$1,_xlfn.XLOOKUP($A48,'PY1 Data(H)'!$A$1:$A$288,'PY1 Data(H)'!$A$1:$BR$288))</f>
        <v>2280551000</v>
      </c>
    </row>
    <row r="49" spans="1:6" x14ac:dyDescent="0.3">
      <c r="A49">
        <v>357</v>
      </c>
      <c r="D49" s="102" cm="1">
        <f t="array" ref="D49">_xlfn.XLOOKUP(D$1,'PY1 Data(H)'!$A$1:$BR$1,_xlfn.XLOOKUP($A49,'PY1 Data(H)'!$A$1:$A$288,'PY1 Data(H)'!$A$1:$BR$288))</f>
        <v>14883510</v>
      </c>
      <c r="E49" s="102" cm="1">
        <f t="array" ref="E49">_xlfn.XLOOKUP(E$1,'PY1 Data(H)'!$A$1:$BR$1,_xlfn.XLOOKUP($A49,'PY1 Data(H)'!$A$1:$A$288,'PY1 Data(H)'!$A$1:$BR$288))</f>
        <v>7688000</v>
      </c>
      <c r="F49" s="102" cm="1">
        <f t="array" ref="F49">_xlfn.XLOOKUP(F$1,'PY1 Data(H)'!$A$1:$BR$1,_xlfn.XLOOKUP($A49,'PY1 Data(H)'!$A$1:$A$288,'PY1 Data(H)'!$A$1:$BR$288))</f>
        <v>1175092000</v>
      </c>
    </row>
    <row r="50" spans="1:6" x14ac:dyDescent="0.3">
      <c r="D50" s="102" cm="1">
        <f t="array" ref="D50">_xlfn.XLOOKUP(D$1,'PY1 Data(H)'!$A$1:$BR$1,_xlfn.XLOOKUP($A50,'PY1 Data(H)'!$A$1:$A$288,'PY1 Data(H)'!$A$1:$BR$288))</f>
        <v>0</v>
      </c>
      <c r="E50" s="102" cm="1">
        <f t="array" ref="E50">_xlfn.XLOOKUP(E$1,'PY1 Data(H)'!$A$1:$BR$1,_xlfn.XLOOKUP($A50,'PY1 Data(H)'!$A$1:$A$288,'PY1 Data(H)'!$A$1:$BR$288))</f>
        <v>0</v>
      </c>
      <c r="F50" s="102" cm="1">
        <f t="array" ref="F50">_xlfn.XLOOKUP(F$1,'PY1 Data(H)'!$A$1:$BR$1,_xlfn.XLOOKUP($A50,'PY1 Data(H)'!$A$1:$A$288,'PY1 Data(H)'!$A$1:$BR$288))</f>
        <v>0</v>
      </c>
    </row>
    <row r="51" spans="1:6" x14ac:dyDescent="0.3">
      <c r="A51">
        <v>622</v>
      </c>
      <c r="D51" s="102" cm="1">
        <f t="array" ref="D51">_xlfn.XLOOKUP(D$1,'PY1 Data(H)'!$A$1:$BR$1,_xlfn.XLOOKUP($A51,'PY1 Data(H)'!$A$1:$A$288,'PY1 Data(H)'!$A$1:$BR$288))</f>
        <v>0</v>
      </c>
      <c r="E51" s="102" cm="1">
        <f t="array" ref="E51">_xlfn.XLOOKUP(E$1,'PY1 Data(H)'!$A$1:$BR$1,_xlfn.XLOOKUP($A51,'PY1 Data(H)'!$A$1:$A$288,'PY1 Data(H)'!$A$1:$BR$288))</f>
        <v>0</v>
      </c>
      <c r="F51" s="102" cm="1">
        <f t="array" ref="F51">_xlfn.XLOOKUP(F$1,'PY1 Data(H)'!$A$1:$BR$1,_xlfn.XLOOKUP($A51,'PY1 Data(H)'!$A$1:$A$288,'PY1 Data(H)'!$A$1:$BR$288))</f>
        <v>0</v>
      </c>
    </row>
    <row r="52" spans="1:6" x14ac:dyDescent="0.3">
      <c r="A52">
        <v>577</v>
      </c>
      <c r="D52" s="102" cm="1">
        <f t="array" ref="D52">_xlfn.XLOOKUP(D$1,'PY1 Data(H)'!$A$1:$BR$1,_xlfn.XLOOKUP($A52,'PY1 Data(H)'!$A$1:$A$288,'PY1 Data(H)'!$A$1:$BR$288))</f>
        <v>1</v>
      </c>
      <c r="E52" s="102" cm="1">
        <f t="array" ref="E52">_xlfn.XLOOKUP(E$1,'PY1 Data(H)'!$A$1:$BR$1,_xlfn.XLOOKUP($A52,'PY1 Data(H)'!$A$1:$A$288,'PY1 Data(H)'!$A$1:$BR$288))</f>
        <v>0</v>
      </c>
      <c r="F52" s="102" cm="1">
        <f t="array" ref="F52">_xlfn.XLOOKUP(F$1,'PY1 Data(H)'!$A$1:$BR$1,_xlfn.XLOOKUP($A52,'PY1 Data(H)'!$A$1:$A$288,'PY1 Data(H)'!$A$1:$BR$288))</f>
        <v>0</v>
      </c>
    </row>
    <row r="53" spans="1:6" x14ac:dyDescent="0.3">
      <c r="D53" s="102" cm="1">
        <f t="array" ref="D53">_xlfn.XLOOKUP(D$1,'PY1 Data(H)'!$A$1:$BR$1,_xlfn.XLOOKUP($A53,'PY1 Data(H)'!$A$1:$A$288,'PY1 Data(H)'!$A$1:$BR$288))</f>
        <v>0</v>
      </c>
      <c r="E53" s="102" cm="1">
        <f t="array" ref="E53">_xlfn.XLOOKUP(E$1,'PY1 Data(H)'!$A$1:$BR$1,_xlfn.XLOOKUP($A53,'PY1 Data(H)'!$A$1:$A$288,'PY1 Data(H)'!$A$1:$BR$288))</f>
        <v>0</v>
      </c>
      <c r="F53" s="102" cm="1">
        <f t="array" ref="F53">_xlfn.XLOOKUP(F$1,'PY1 Data(H)'!$A$1:$BR$1,_xlfn.XLOOKUP($A53,'PY1 Data(H)'!$A$1:$A$288,'PY1 Data(H)'!$A$1:$BR$288))</f>
        <v>0</v>
      </c>
    </row>
    <row r="54" spans="1:6" x14ac:dyDescent="0.3">
      <c r="A54">
        <v>547</v>
      </c>
      <c r="D54" s="102" cm="1">
        <f t="array" ref="D54">_xlfn.XLOOKUP(D$1,'PY1 Data(H)'!$A$1:$BR$1,_xlfn.XLOOKUP($A54,'PY1 Data(H)'!$A$1:$A$288,'PY1 Data(H)'!$A$1:$BR$288))</f>
        <v>2</v>
      </c>
      <c r="E54" s="102" cm="1">
        <f t="array" ref="E54">_xlfn.XLOOKUP(E$1,'PY1 Data(H)'!$A$1:$BR$1,_xlfn.XLOOKUP($A54,'PY1 Data(H)'!$A$1:$A$288,'PY1 Data(H)'!$A$1:$BR$288))</f>
        <v>2</v>
      </c>
      <c r="F54" s="102" cm="1">
        <f t="array" ref="F54">_xlfn.XLOOKUP(F$1,'PY1 Data(H)'!$A$1:$BR$1,_xlfn.XLOOKUP($A54,'PY1 Data(H)'!$A$1:$A$288,'PY1 Data(H)'!$A$1:$BR$288))</f>
        <v>2</v>
      </c>
    </row>
    <row r="55" spans="1:6" x14ac:dyDescent="0.3">
      <c r="A55">
        <v>659</v>
      </c>
      <c r="D55" s="102" cm="1">
        <f t="array" ref="D55">_xlfn.XLOOKUP(D$1,'PY1 Data(H)'!$A$1:$BR$1,_xlfn.XLOOKUP($A55,'PY1 Data(H)'!$A$1:$A$288,'PY1 Data(H)'!$A$1:$BR$288))</f>
        <v>0</v>
      </c>
      <c r="E55" s="102" cm="1">
        <f t="array" ref="E55">_xlfn.XLOOKUP(E$1,'PY1 Data(H)'!$A$1:$BR$1,_xlfn.XLOOKUP($A55,'PY1 Data(H)'!$A$1:$A$288,'PY1 Data(H)'!$A$1:$BR$288))</f>
        <v>0</v>
      </c>
      <c r="F55" s="102" cm="1">
        <f t="array" ref="F55">_xlfn.XLOOKUP(F$1,'PY1 Data(H)'!$A$1:$BR$1,_xlfn.XLOOKUP($A55,'PY1 Data(H)'!$A$1:$A$288,'PY1 Data(H)'!$A$1:$BR$288))</f>
        <v>0</v>
      </c>
    </row>
    <row r="56" spans="1:6" x14ac:dyDescent="0.3">
      <c r="A56">
        <v>660</v>
      </c>
      <c r="D56" s="102" cm="1">
        <f t="array" ref="D56">_xlfn.XLOOKUP(D$1,'PY1 Data(H)'!$A$1:$BR$1,_xlfn.XLOOKUP($A56,'PY1 Data(H)'!$A$1:$A$288,'PY1 Data(H)'!$A$1:$BR$288))</f>
        <v>0</v>
      </c>
      <c r="E56" s="102" cm="1">
        <f t="array" ref="E56">_xlfn.XLOOKUP(E$1,'PY1 Data(H)'!$A$1:$BR$1,_xlfn.XLOOKUP($A56,'PY1 Data(H)'!$A$1:$A$288,'PY1 Data(H)'!$A$1:$BR$288))</f>
        <v>0</v>
      </c>
      <c r="F56" s="102" cm="1">
        <f t="array" ref="F56">_xlfn.XLOOKUP(F$1,'PY1 Data(H)'!$A$1:$BR$1,_xlfn.XLOOKUP($A56,'PY1 Data(H)'!$A$1:$A$288,'PY1 Data(H)'!$A$1:$BR$288))</f>
        <v>0</v>
      </c>
    </row>
    <row r="57" spans="1:6" x14ac:dyDescent="0.3">
      <c r="A57">
        <v>661</v>
      </c>
      <c r="D57" s="102" cm="1">
        <f t="array" ref="D57">_xlfn.XLOOKUP(D$1,'PY1 Data(H)'!$A$1:$BR$1,_xlfn.XLOOKUP($A57,'PY1 Data(H)'!$A$1:$A$288,'PY1 Data(H)'!$A$1:$BR$288))</f>
        <v>0</v>
      </c>
      <c r="E57" s="102" cm="1">
        <f t="array" ref="E57">_xlfn.XLOOKUP(E$1,'PY1 Data(H)'!$A$1:$BR$1,_xlfn.XLOOKUP($A57,'PY1 Data(H)'!$A$1:$A$288,'PY1 Data(H)'!$A$1:$BR$288))</f>
        <v>0</v>
      </c>
      <c r="F57" s="102" cm="1">
        <f t="array" ref="F57">_xlfn.XLOOKUP(F$1,'PY1 Data(H)'!$A$1:$BR$1,_xlfn.XLOOKUP($A57,'PY1 Data(H)'!$A$1:$A$288,'PY1 Data(H)'!$A$1:$BR$288))</f>
        <v>0</v>
      </c>
    </row>
    <row r="58" spans="1:6" x14ac:dyDescent="0.3">
      <c r="D58" s="102" cm="1">
        <f t="array" ref="D58">_xlfn.XLOOKUP(D$1,'PY1 Data(H)'!$A$1:$BR$1,_xlfn.XLOOKUP($A58,'PY1 Data(H)'!$A$1:$A$288,'PY1 Data(H)'!$A$1:$BR$288))</f>
        <v>0</v>
      </c>
      <c r="E58" s="102" cm="1">
        <f t="array" ref="E58">_xlfn.XLOOKUP(E$1,'PY1 Data(H)'!$A$1:$BR$1,_xlfn.XLOOKUP($A58,'PY1 Data(H)'!$A$1:$A$288,'PY1 Data(H)'!$A$1:$BR$288))</f>
        <v>0</v>
      </c>
      <c r="F58" s="102" cm="1">
        <f t="array" ref="F58">_xlfn.XLOOKUP(F$1,'PY1 Data(H)'!$A$1:$BR$1,_xlfn.XLOOKUP($A58,'PY1 Data(H)'!$A$1:$A$288,'PY1 Data(H)'!$A$1:$BR$288))</f>
        <v>0</v>
      </c>
    </row>
    <row r="59" spans="1:6" x14ac:dyDescent="0.3">
      <c r="D59" s="102" cm="1">
        <f t="array" ref="D59">_xlfn.XLOOKUP(D$1,'PY1 Data(H)'!$A$1:$BR$1,_xlfn.XLOOKUP($A59,'PY1 Data(H)'!$A$1:$A$288,'PY1 Data(H)'!$A$1:$BR$288))</f>
        <v>0</v>
      </c>
      <c r="E59" s="102" cm="1">
        <f t="array" ref="E59">_xlfn.XLOOKUP(E$1,'PY1 Data(H)'!$A$1:$BR$1,_xlfn.XLOOKUP($A59,'PY1 Data(H)'!$A$1:$A$288,'PY1 Data(H)'!$A$1:$BR$288))</f>
        <v>0</v>
      </c>
      <c r="F59" s="102" cm="1">
        <f t="array" ref="F59">_xlfn.XLOOKUP(F$1,'PY1 Data(H)'!$A$1:$BR$1,_xlfn.XLOOKUP($A59,'PY1 Data(H)'!$A$1:$A$288,'PY1 Data(H)'!$A$1:$BR$288))</f>
        <v>0</v>
      </c>
    </row>
    <row r="60" spans="1:6" x14ac:dyDescent="0.3">
      <c r="A60">
        <v>620</v>
      </c>
      <c r="D60" s="102" cm="1">
        <f t="array" ref="D60">_xlfn.XLOOKUP(D$1,'PY1 Data(H)'!$A$1:$BR$1,_xlfn.XLOOKUP($A60,'PY1 Data(H)'!$A$1:$A$288,'PY1 Data(H)'!$A$1:$BR$288))</f>
        <v>2</v>
      </c>
      <c r="E60" s="102" cm="1">
        <f t="array" ref="E60">_xlfn.XLOOKUP(E$1,'PY1 Data(H)'!$A$1:$BR$1,_xlfn.XLOOKUP($A60,'PY1 Data(H)'!$A$1:$A$288,'PY1 Data(H)'!$A$1:$BR$288))</f>
        <v>2</v>
      </c>
      <c r="F60" s="102" cm="1">
        <f t="array" ref="F60">_xlfn.XLOOKUP(F$1,'PY1 Data(H)'!$A$1:$BR$1,_xlfn.XLOOKUP($A60,'PY1 Data(H)'!$A$1:$A$288,'PY1 Data(H)'!$A$1:$BR$288))</f>
        <v>2</v>
      </c>
    </row>
    <row r="61" spans="1:6" x14ac:dyDescent="0.3">
      <c r="E61" s="102"/>
      <c r="F61" s="102"/>
    </row>
  </sheetData>
  <sheetProtection algorithmName="SHA-512" hashValue="ujKl2Mi66ENv0C+14jU3X44EbuQyq5qsDFLwtCx7ht7igEwew0mFYmK5FrZQL5IuSYYEQSnimaaYcYvQyL//hg==" saltValue="9CB4k0Ya+QmlekkEWnQCa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CE071-2989-4C19-BA5A-8B01967638F7}">
  <dimension ref="A1:F60"/>
  <sheetViews>
    <sheetView workbookViewId="0">
      <selection activeCell="C1" sqref="C1"/>
    </sheetView>
  </sheetViews>
  <sheetFormatPr defaultRowHeight="14.4" x14ac:dyDescent="0.3"/>
  <cols>
    <col min="1" max="3" width="8.88671875" style="102"/>
    <col min="4" max="6" width="20.77734375" style="102" customWidth="1"/>
    <col min="7" max="16384" width="8.88671875" style="102"/>
  </cols>
  <sheetData>
    <row r="1" spans="1:6" ht="43.2" x14ac:dyDescent="0.3">
      <c r="D1" s="341" t="s">
        <v>636</v>
      </c>
      <c r="E1" s="341" t="s">
        <v>637</v>
      </c>
      <c r="F1" s="341" t="s">
        <v>638</v>
      </c>
    </row>
    <row r="2" spans="1:6" x14ac:dyDescent="0.3">
      <c r="D2" s="102">
        <v>601754</v>
      </c>
      <c r="E2" s="102">
        <v>601757</v>
      </c>
      <c r="F2" s="102">
        <v>601758</v>
      </c>
    </row>
    <row r="3" spans="1:6" x14ac:dyDescent="0.3">
      <c r="A3" s="102">
        <v>502</v>
      </c>
      <c r="D3" s="102">
        <v>2887742</v>
      </c>
      <c r="E3" s="102">
        <v>132375000</v>
      </c>
      <c r="F3" s="102">
        <v>366554000</v>
      </c>
    </row>
    <row r="4" spans="1:6" x14ac:dyDescent="0.3">
      <c r="A4" s="102">
        <v>503</v>
      </c>
      <c r="D4" s="102">
        <v>696426</v>
      </c>
      <c r="E4" s="102">
        <v>47183000</v>
      </c>
      <c r="F4" s="102">
        <v>588430000</v>
      </c>
    </row>
    <row r="5" spans="1:6" x14ac:dyDescent="0.3">
      <c r="D5" s="102">
        <v>0</v>
      </c>
      <c r="E5" s="102">
        <v>0</v>
      </c>
      <c r="F5" s="102">
        <v>0</v>
      </c>
    </row>
    <row r="6" spans="1:6" x14ac:dyDescent="0.3">
      <c r="A6" s="102">
        <v>592</v>
      </c>
      <c r="D6" s="102">
        <v>1117664</v>
      </c>
      <c r="E6" s="102">
        <v>68862000</v>
      </c>
      <c r="F6" s="102">
        <v>-10631000</v>
      </c>
    </row>
    <row r="7" spans="1:6" x14ac:dyDescent="0.3">
      <c r="A7" s="102">
        <v>591</v>
      </c>
      <c r="D7" s="102">
        <v>19904755</v>
      </c>
      <c r="E7" s="102">
        <v>463368000</v>
      </c>
      <c r="F7" s="102">
        <v>482457000</v>
      </c>
    </row>
    <row r="8" spans="1:6" x14ac:dyDescent="0.3">
      <c r="D8" s="102">
        <v>0</v>
      </c>
      <c r="E8" s="102">
        <v>0</v>
      </c>
      <c r="F8" s="102">
        <v>0</v>
      </c>
    </row>
    <row r="9" spans="1:6" x14ac:dyDescent="0.3">
      <c r="A9" s="102">
        <v>90</v>
      </c>
      <c r="D9" s="102">
        <v>1309972</v>
      </c>
      <c r="E9" s="102">
        <v>132375000</v>
      </c>
      <c r="F9" s="102">
        <v>366554000</v>
      </c>
    </row>
    <row r="10" spans="1:6" x14ac:dyDescent="0.3">
      <c r="A10" s="102">
        <v>91</v>
      </c>
      <c r="D10" s="102">
        <v>2003143</v>
      </c>
      <c r="E10" s="102">
        <v>41464000</v>
      </c>
      <c r="F10" s="102">
        <v>49666000</v>
      </c>
    </row>
    <row r="11" spans="1:6" x14ac:dyDescent="0.3">
      <c r="A11" s="102">
        <v>581</v>
      </c>
      <c r="D11" s="102">
        <v>0</v>
      </c>
      <c r="E11" s="102">
        <v>0</v>
      </c>
      <c r="F11" s="102">
        <v>0</v>
      </c>
    </row>
    <row r="12" spans="1:6" x14ac:dyDescent="0.3">
      <c r="A12" s="102">
        <v>511</v>
      </c>
      <c r="D12" s="102">
        <v>672706</v>
      </c>
      <c r="E12" s="102">
        <v>17195000</v>
      </c>
      <c r="F12" s="102">
        <v>70263000</v>
      </c>
    </row>
    <row r="13" spans="1:6" x14ac:dyDescent="0.3">
      <c r="A13" s="102">
        <v>657</v>
      </c>
      <c r="D13" s="102">
        <v>3985821</v>
      </c>
      <c r="E13" s="102">
        <v>223343000</v>
      </c>
      <c r="F13" s="102">
        <v>486483000</v>
      </c>
    </row>
    <row r="14" spans="1:6" x14ac:dyDescent="0.3">
      <c r="A14" s="102">
        <v>658</v>
      </c>
      <c r="D14" s="102">
        <v>0</v>
      </c>
      <c r="E14" s="102">
        <v>0</v>
      </c>
      <c r="F14" s="102">
        <v>0</v>
      </c>
    </row>
    <row r="15" spans="1:6" x14ac:dyDescent="0.3">
      <c r="A15" s="102">
        <v>382</v>
      </c>
      <c r="D15" s="102">
        <v>23136000</v>
      </c>
      <c r="E15" s="102">
        <v>442412000</v>
      </c>
      <c r="F15" s="102">
        <v>2273523000</v>
      </c>
    </row>
    <row r="16" spans="1:6" x14ac:dyDescent="0.3">
      <c r="A16" s="102">
        <v>360</v>
      </c>
      <c r="D16" s="102">
        <v>3431390</v>
      </c>
      <c r="E16" s="102">
        <v>268557000</v>
      </c>
      <c r="F16" s="102">
        <v>2070346000</v>
      </c>
    </row>
    <row r="17" spans="1:6" x14ac:dyDescent="0.3">
      <c r="A17" s="102">
        <v>580</v>
      </c>
      <c r="D17" s="102">
        <v>0</v>
      </c>
      <c r="E17" s="102">
        <v>0</v>
      </c>
      <c r="F17" s="102">
        <v>0</v>
      </c>
    </row>
    <row r="18" spans="1:6" x14ac:dyDescent="0.3">
      <c r="A18" s="102">
        <v>639</v>
      </c>
      <c r="D18" s="102">
        <v>1785293</v>
      </c>
      <c r="E18" s="102">
        <v>81781000</v>
      </c>
      <c r="F18" s="102">
        <v>1212231000</v>
      </c>
    </row>
    <row r="19" spans="1:6" x14ac:dyDescent="0.3">
      <c r="A19" s="102">
        <v>640</v>
      </c>
      <c r="D19" s="102">
        <v>0</v>
      </c>
      <c r="E19" s="102">
        <v>43705000</v>
      </c>
      <c r="F19" s="102">
        <v>78620000</v>
      </c>
    </row>
    <row r="20" spans="1:6" x14ac:dyDescent="0.3">
      <c r="A20" s="102">
        <v>641</v>
      </c>
      <c r="D20" s="102">
        <v>80141</v>
      </c>
      <c r="E20" s="102">
        <v>0</v>
      </c>
      <c r="F20" s="102">
        <v>0</v>
      </c>
    </row>
    <row r="21" spans="1:6" x14ac:dyDescent="0.3">
      <c r="A21" s="102">
        <v>642</v>
      </c>
      <c r="D21" s="102">
        <v>0</v>
      </c>
      <c r="E21" s="102">
        <v>0</v>
      </c>
      <c r="F21" s="102">
        <v>0</v>
      </c>
    </row>
    <row r="22" spans="1:6" x14ac:dyDescent="0.3">
      <c r="A22" s="102">
        <v>643</v>
      </c>
      <c r="D22" s="102">
        <v>0</v>
      </c>
      <c r="E22" s="102">
        <v>0</v>
      </c>
      <c r="F22" s="102">
        <v>0</v>
      </c>
    </row>
    <row r="23" spans="1:6" x14ac:dyDescent="0.3">
      <c r="A23" s="102">
        <v>644</v>
      </c>
      <c r="D23" s="102">
        <v>0</v>
      </c>
      <c r="E23" s="102">
        <v>0</v>
      </c>
      <c r="F23" s="102">
        <v>0</v>
      </c>
    </row>
    <row r="24" spans="1:6" x14ac:dyDescent="0.3">
      <c r="A24" s="102">
        <v>384</v>
      </c>
      <c r="D24" s="102">
        <v>0</v>
      </c>
      <c r="E24" s="102">
        <v>0</v>
      </c>
      <c r="F24" s="102">
        <v>0</v>
      </c>
    </row>
    <row r="25" spans="1:6" x14ac:dyDescent="0.3">
      <c r="A25" s="102">
        <v>361</v>
      </c>
      <c r="D25" s="102">
        <v>3979174</v>
      </c>
      <c r="E25" s="102">
        <v>143671000</v>
      </c>
      <c r="F25" s="102">
        <v>-721006000</v>
      </c>
    </row>
    <row r="26" spans="1:6" x14ac:dyDescent="0.3">
      <c r="A26" s="102">
        <v>362</v>
      </c>
      <c r="D26" s="102">
        <v>19704610</v>
      </c>
      <c r="E26" s="102">
        <v>173855000</v>
      </c>
      <c r="F26" s="102">
        <v>203177000</v>
      </c>
    </row>
    <row r="27" spans="1:6" x14ac:dyDescent="0.3">
      <c r="D27" s="102">
        <v>0</v>
      </c>
      <c r="E27" s="102">
        <v>0</v>
      </c>
      <c r="F27" s="102">
        <v>0</v>
      </c>
    </row>
    <row r="28" spans="1:6" x14ac:dyDescent="0.3">
      <c r="A28" s="102">
        <v>97</v>
      </c>
      <c r="D28" s="102">
        <v>20721102</v>
      </c>
      <c r="E28" s="102">
        <v>532563000</v>
      </c>
      <c r="F28" s="102">
        <v>477316000</v>
      </c>
    </row>
    <row r="29" spans="1:6" x14ac:dyDescent="0.3">
      <c r="A29" s="102">
        <v>93</v>
      </c>
      <c r="D29" s="102">
        <v>21020312</v>
      </c>
      <c r="E29" s="102">
        <v>532882000</v>
      </c>
      <c r="F29" s="102">
        <v>479192000</v>
      </c>
    </row>
    <row r="30" spans="1:6" x14ac:dyDescent="0.3">
      <c r="A30" s="102">
        <v>99</v>
      </c>
      <c r="D30" s="102">
        <v>15397809</v>
      </c>
      <c r="E30" s="102">
        <v>428733000</v>
      </c>
      <c r="F30" s="102">
        <v>70748000</v>
      </c>
    </row>
    <row r="31" spans="1:6" x14ac:dyDescent="0.3">
      <c r="A31" s="102">
        <v>52</v>
      </c>
      <c r="D31" s="102">
        <v>1006463</v>
      </c>
      <c r="E31" s="102">
        <v>1279000</v>
      </c>
      <c r="F31" s="102">
        <v>73453000</v>
      </c>
    </row>
    <row r="32" spans="1:6" x14ac:dyDescent="0.3">
      <c r="A32" s="102">
        <v>94</v>
      </c>
      <c r="D32" s="102">
        <v>19904755</v>
      </c>
      <c r="E32" s="102">
        <v>413760000</v>
      </c>
      <c r="F32" s="102">
        <v>375728000</v>
      </c>
    </row>
    <row r="33" spans="1:6" x14ac:dyDescent="0.3">
      <c r="A33" s="102">
        <v>98</v>
      </c>
      <c r="D33" s="102">
        <v>0</v>
      </c>
      <c r="E33" s="102">
        <v>7913000</v>
      </c>
      <c r="F33" s="102">
        <v>35148000</v>
      </c>
    </row>
    <row r="34" spans="1:6" x14ac:dyDescent="0.3">
      <c r="A34" s="102">
        <v>363</v>
      </c>
      <c r="D34" s="102">
        <v>2107</v>
      </c>
      <c r="E34" s="102">
        <v>652000</v>
      </c>
      <c r="F34" s="102">
        <v>32190000</v>
      </c>
    </row>
    <row r="35" spans="1:6" x14ac:dyDescent="0.3">
      <c r="A35" s="102">
        <v>364</v>
      </c>
      <c r="D35" s="102">
        <v>0</v>
      </c>
      <c r="E35" s="102">
        <v>50912000</v>
      </c>
      <c r="F35" s="102">
        <v>146285000</v>
      </c>
    </row>
    <row r="36" spans="1:6" x14ac:dyDescent="0.3">
      <c r="A36" s="102">
        <v>192</v>
      </c>
      <c r="D36" s="102">
        <v>0</v>
      </c>
      <c r="E36" s="102">
        <v>0</v>
      </c>
      <c r="F36" s="102">
        <v>0</v>
      </c>
    </row>
    <row r="37" spans="1:6" x14ac:dyDescent="0.3">
      <c r="A37" s="102">
        <v>1054</v>
      </c>
      <c r="D37" s="102" t="e">
        <v>#N/A</v>
      </c>
      <c r="E37" s="102" t="e">
        <v>#N/A</v>
      </c>
      <c r="F37" s="102" t="e">
        <v>#N/A</v>
      </c>
    </row>
    <row r="38" spans="1:6" x14ac:dyDescent="0.3">
      <c r="A38" s="102">
        <v>365</v>
      </c>
      <c r="D38" s="102">
        <v>0</v>
      </c>
      <c r="E38" s="102">
        <v>0</v>
      </c>
      <c r="F38" s="102">
        <v>0</v>
      </c>
    </row>
    <row r="39" spans="1:6" x14ac:dyDescent="0.3">
      <c r="A39" s="102">
        <v>366</v>
      </c>
      <c r="D39" s="102">
        <v>0</v>
      </c>
      <c r="E39" s="102">
        <v>0</v>
      </c>
      <c r="F39" s="102">
        <v>0</v>
      </c>
    </row>
    <row r="40" spans="1:6" x14ac:dyDescent="0.3">
      <c r="A40" s="102">
        <v>53</v>
      </c>
      <c r="D40" s="102">
        <v>1117664</v>
      </c>
      <c r="E40" s="102">
        <v>68862000</v>
      </c>
      <c r="F40" s="102">
        <v>-10631000</v>
      </c>
    </row>
    <row r="41" spans="1:6" x14ac:dyDescent="0.3">
      <c r="A41" s="102">
        <v>378</v>
      </c>
      <c r="D41" s="102">
        <v>0</v>
      </c>
      <c r="E41" s="102">
        <v>0</v>
      </c>
      <c r="F41" s="102">
        <v>0</v>
      </c>
    </row>
    <row r="42" spans="1:6" x14ac:dyDescent="0.3">
      <c r="D42" s="102">
        <v>0</v>
      </c>
      <c r="E42" s="102">
        <v>0</v>
      </c>
      <c r="F42" s="102">
        <v>0</v>
      </c>
    </row>
    <row r="43" spans="1:6" x14ac:dyDescent="0.3">
      <c r="A43" s="102">
        <v>55</v>
      </c>
      <c r="D43" s="102">
        <v>2795900</v>
      </c>
      <c r="E43" s="102">
        <v>74356000</v>
      </c>
      <c r="F43" s="102">
        <v>208190000</v>
      </c>
    </row>
    <row r="44" spans="1:6" x14ac:dyDescent="0.3">
      <c r="A44" s="102">
        <v>101</v>
      </c>
      <c r="D44" s="102">
        <v>2544127</v>
      </c>
      <c r="E44" s="102">
        <v>0</v>
      </c>
      <c r="F44" s="102">
        <v>101693000</v>
      </c>
    </row>
    <row r="45" spans="1:6" x14ac:dyDescent="0.3">
      <c r="A45" s="102">
        <v>100</v>
      </c>
      <c r="D45" s="102">
        <v>0</v>
      </c>
      <c r="E45" s="102">
        <v>42300000</v>
      </c>
      <c r="F45" s="102">
        <v>49265000</v>
      </c>
    </row>
    <row r="46" spans="1:6" x14ac:dyDescent="0.3">
      <c r="D46" s="102">
        <v>0</v>
      </c>
      <c r="E46" s="102">
        <v>0</v>
      </c>
      <c r="F46" s="102">
        <v>0</v>
      </c>
    </row>
    <row r="47" spans="1:6" x14ac:dyDescent="0.3">
      <c r="A47" s="102">
        <v>527</v>
      </c>
      <c r="D47" s="102">
        <v>-491842</v>
      </c>
      <c r="E47" s="102">
        <v>1184000</v>
      </c>
      <c r="F47" s="102">
        <v>61101000</v>
      </c>
    </row>
    <row r="48" spans="1:6" x14ac:dyDescent="0.3">
      <c r="A48" s="102">
        <v>356</v>
      </c>
      <c r="D48" s="102">
        <v>31100788</v>
      </c>
      <c r="E48" s="102">
        <v>32146000</v>
      </c>
      <c r="F48" s="102">
        <v>2280551000</v>
      </c>
    </row>
    <row r="49" spans="1:6" x14ac:dyDescent="0.3">
      <c r="A49" s="102">
        <v>357</v>
      </c>
      <c r="D49" s="102">
        <v>14883510</v>
      </c>
      <c r="E49" s="102">
        <v>7688000</v>
      </c>
      <c r="F49" s="102">
        <v>1175092000</v>
      </c>
    </row>
    <row r="50" spans="1:6" x14ac:dyDescent="0.3">
      <c r="D50" s="102">
        <v>0</v>
      </c>
      <c r="E50" s="102">
        <v>0</v>
      </c>
      <c r="F50" s="102">
        <v>0</v>
      </c>
    </row>
    <row r="51" spans="1:6" x14ac:dyDescent="0.3">
      <c r="A51" s="102">
        <v>622</v>
      </c>
      <c r="D51" s="102">
        <v>0</v>
      </c>
      <c r="E51" s="102">
        <v>0</v>
      </c>
      <c r="F51" s="102">
        <v>0</v>
      </c>
    </row>
    <row r="52" spans="1:6" x14ac:dyDescent="0.3">
      <c r="A52" s="102">
        <v>577</v>
      </c>
      <c r="D52" s="102">
        <v>1</v>
      </c>
      <c r="E52" s="102">
        <v>0</v>
      </c>
      <c r="F52" s="102">
        <v>0</v>
      </c>
    </row>
    <row r="53" spans="1:6" x14ac:dyDescent="0.3">
      <c r="D53" s="102">
        <v>0</v>
      </c>
      <c r="E53" s="102">
        <v>0</v>
      </c>
      <c r="F53" s="102">
        <v>0</v>
      </c>
    </row>
    <row r="54" spans="1:6" x14ac:dyDescent="0.3">
      <c r="A54" s="102">
        <v>547</v>
      </c>
      <c r="D54" s="102">
        <v>2</v>
      </c>
      <c r="E54" s="102">
        <v>2</v>
      </c>
      <c r="F54" s="102">
        <v>2</v>
      </c>
    </row>
    <row r="55" spans="1:6" x14ac:dyDescent="0.3">
      <c r="A55" s="102">
        <v>659</v>
      </c>
      <c r="D55" s="102">
        <v>0</v>
      </c>
      <c r="E55" s="102">
        <v>0</v>
      </c>
      <c r="F55" s="102">
        <v>0</v>
      </c>
    </row>
    <row r="56" spans="1:6" x14ac:dyDescent="0.3">
      <c r="A56" s="102">
        <v>660</v>
      </c>
      <c r="D56" s="102">
        <v>0</v>
      </c>
      <c r="E56" s="102">
        <v>0</v>
      </c>
      <c r="F56" s="102">
        <v>0</v>
      </c>
    </row>
    <row r="57" spans="1:6" x14ac:dyDescent="0.3">
      <c r="A57" s="102">
        <v>661</v>
      </c>
      <c r="D57" s="102">
        <v>0</v>
      </c>
      <c r="E57" s="102">
        <v>0</v>
      </c>
      <c r="F57" s="102">
        <v>0</v>
      </c>
    </row>
    <row r="58" spans="1:6" x14ac:dyDescent="0.3">
      <c r="D58" s="102">
        <v>0</v>
      </c>
      <c r="E58" s="102">
        <v>0</v>
      </c>
      <c r="F58" s="102">
        <v>0</v>
      </c>
    </row>
    <row r="59" spans="1:6" x14ac:dyDescent="0.3">
      <c r="D59" s="102">
        <v>0</v>
      </c>
      <c r="E59" s="102">
        <v>0</v>
      </c>
      <c r="F59" s="102">
        <v>0</v>
      </c>
    </row>
    <row r="60" spans="1:6" x14ac:dyDescent="0.3">
      <c r="A60" s="102">
        <v>620</v>
      </c>
      <c r="D60" s="102">
        <v>2</v>
      </c>
      <c r="E60" s="102">
        <v>2</v>
      </c>
      <c r="F60" s="102">
        <v>2</v>
      </c>
    </row>
  </sheetData>
  <sheetProtection algorithmName="SHA-512" hashValue="qbE3eKq6NH1P3nZiDRDLteie9duBx5yDyl3LjSp+/3V/dSqvl4yF7P+QL7Dj92dZHwHpbvb+vWuhNaaOYm5nlg==" saltValue="J0ISvs/tJvEA7z9tIIz66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F140"/>
  <sheetViews>
    <sheetView workbookViewId="0">
      <selection activeCell="B1" sqref="B1"/>
    </sheetView>
  </sheetViews>
  <sheetFormatPr defaultColWidth="8.88671875" defaultRowHeight="14.4" x14ac:dyDescent="0.3"/>
  <cols>
    <col min="1" max="1" width="29.33203125" style="469" customWidth="1"/>
    <col min="2" max="2" width="72.6640625" style="470" customWidth="1"/>
    <col min="3" max="3" width="54.33203125" style="470" customWidth="1"/>
    <col min="4" max="6" width="20.77734375" style="470" customWidth="1"/>
    <col min="7" max="16384" width="8.88671875" style="470"/>
  </cols>
  <sheetData>
    <row r="1" spans="1:6" s="473" customFormat="1" ht="43.2" x14ac:dyDescent="0.3">
      <c r="A1" s="472" t="s">
        <v>631</v>
      </c>
      <c r="B1" s="473" t="s">
        <v>223</v>
      </c>
      <c r="C1" s="473" t="s">
        <v>223</v>
      </c>
      <c r="D1" s="473" t="s">
        <v>636</v>
      </c>
      <c r="E1" s="473" t="s">
        <v>637</v>
      </c>
      <c r="F1" s="473" t="s">
        <v>638</v>
      </c>
    </row>
    <row r="2" spans="1:6" x14ac:dyDescent="0.3">
      <c r="A2" s="469" t="s">
        <v>406</v>
      </c>
      <c r="B2" s="470" t="s">
        <v>13</v>
      </c>
      <c r="C2" s="470" t="s">
        <v>4</v>
      </c>
      <c r="D2" s="470">
        <v>601754</v>
      </c>
      <c r="E2" s="470">
        <v>601757</v>
      </c>
      <c r="F2" s="470">
        <v>601758</v>
      </c>
    </row>
    <row r="3" spans="1:6" x14ac:dyDescent="0.3">
      <c r="A3" s="469">
        <v>44</v>
      </c>
      <c r="B3" s="470" t="s">
        <v>419</v>
      </c>
      <c r="D3" s="470">
        <v>0</v>
      </c>
      <c r="E3" s="470">
        <v>0</v>
      </c>
      <c r="F3" s="470">
        <v>0</v>
      </c>
    </row>
    <row r="4" spans="1:6" x14ac:dyDescent="0.3">
      <c r="A4" s="469">
        <v>45</v>
      </c>
      <c r="B4" s="470" t="s">
        <v>420</v>
      </c>
      <c r="D4" s="470">
        <v>0</v>
      </c>
      <c r="E4" s="470">
        <v>0</v>
      </c>
      <c r="F4" s="470">
        <v>0</v>
      </c>
    </row>
    <row r="5" spans="1:6" x14ac:dyDescent="0.3">
      <c r="A5" s="469">
        <v>47</v>
      </c>
      <c r="B5" s="470" t="s">
        <v>421</v>
      </c>
      <c r="D5" s="470">
        <v>3084157</v>
      </c>
      <c r="E5" s="470">
        <v>168096000</v>
      </c>
      <c r="F5" s="470">
        <v>493980000</v>
      </c>
    </row>
    <row r="6" spans="1:6" x14ac:dyDescent="0.3">
      <c r="A6" s="469">
        <v>48</v>
      </c>
      <c r="B6" s="470" t="s">
        <v>55</v>
      </c>
      <c r="D6" s="470">
        <v>1028369</v>
      </c>
      <c r="E6" s="470">
        <v>52383000</v>
      </c>
      <c r="F6" s="470">
        <v>49825000</v>
      </c>
    </row>
    <row r="7" spans="1:6" x14ac:dyDescent="0.3">
      <c r="A7" s="469">
        <v>52</v>
      </c>
      <c r="B7" s="470" t="s">
        <v>127</v>
      </c>
      <c r="D7" s="470">
        <v>958751</v>
      </c>
      <c r="E7" s="470">
        <v>1279000</v>
      </c>
      <c r="F7" s="470">
        <v>69550000</v>
      </c>
    </row>
    <row r="8" spans="1:6" x14ac:dyDescent="0.3">
      <c r="A8" s="469">
        <v>53</v>
      </c>
      <c r="B8" s="470" t="s">
        <v>34</v>
      </c>
      <c r="D8" s="470">
        <v>686805</v>
      </c>
      <c r="E8" s="470">
        <v>-5077000</v>
      </c>
      <c r="F8" s="470">
        <v>-58245000</v>
      </c>
    </row>
    <row r="9" spans="1:6" x14ac:dyDescent="0.3">
      <c r="A9" s="469">
        <v>55</v>
      </c>
      <c r="B9" s="470" t="s">
        <v>137</v>
      </c>
      <c r="D9" s="470">
        <v>735933</v>
      </c>
      <c r="E9" s="470">
        <v>52438000</v>
      </c>
      <c r="F9" s="470">
        <v>193611000</v>
      </c>
    </row>
    <row r="10" spans="1:6" x14ac:dyDescent="0.3">
      <c r="A10" s="469">
        <v>90</v>
      </c>
      <c r="B10" s="470" t="s">
        <v>112</v>
      </c>
      <c r="D10" s="470">
        <v>1142486</v>
      </c>
      <c r="E10" s="470">
        <v>109566000</v>
      </c>
      <c r="F10" s="470">
        <v>379726000</v>
      </c>
    </row>
    <row r="11" spans="1:6" x14ac:dyDescent="0.3">
      <c r="A11" s="469">
        <v>91</v>
      </c>
      <c r="B11" s="470" t="s">
        <v>113</v>
      </c>
      <c r="D11" s="470">
        <v>1364312</v>
      </c>
      <c r="E11" s="470">
        <v>42604000</v>
      </c>
      <c r="F11" s="470">
        <v>44854000</v>
      </c>
    </row>
    <row r="12" spans="1:6" x14ac:dyDescent="0.3">
      <c r="A12" s="469">
        <v>93</v>
      </c>
      <c r="B12" s="470" t="s">
        <v>125</v>
      </c>
      <c r="D12" s="470">
        <v>24526839</v>
      </c>
      <c r="E12" s="470">
        <v>503956000</v>
      </c>
      <c r="F12" s="470">
        <v>452533000</v>
      </c>
    </row>
    <row r="13" spans="1:6" x14ac:dyDescent="0.3">
      <c r="A13" s="469">
        <v>94</v>
      </c>
      <c r="B13" s="470" t="s">
        <v>128</v>
      </c>
      <c r="D13" s="470">
        <v>23844450</v>
      </c>
      <c r="E13" s="470">
        <v>459299000</v>
      </c>
      <c r="F13" s="470">
        <v>348956000</v>
      </c>
    </row>
    <row r="14" spans="1:6" x14ac:dyDescent="0.3">
      <c r="A14" s="469">
        <v>97</v>
      </c>
      <c r="B14" s="470" t="s">
        <v>124</v>
      </c>
      <c r="D14" s="470">
        <v>24202270</v>
      </c>
      <c r="E14" s="470">
        <v>503671000</v>
      </c>
      <c r="F14" s="470">
        <v>448589000</v>
      </c>
    </row>
    <row r="15" spans="1:6" x14ac:dyDescent="0.3">
      <c r="A15" s="469">
        <v>98</v>
      </c>
      <c r="B15" s="470" t="s">
        <v>129</v>
      </c>
      <c r="D15" s="470">
        <v>0</v>
      </c>
      <c r="E15" s="470">
        <v>9215000</v>
      </c>
      <c r="F15" s="470">
        <v>37648000</v>
      </c>
    </row>
    <row r="16" spans="1:6" x14ac:dyDescent="0.3">
      <c r="A16" s="469">
        <v>99</v>
      </c>
      <c r="B16" s="470" t="s">
        <v>126</v>
      </c>
      <c r="D16" s="470">
        <v>19064648</v>
      </c>
      <c r="E16" s="470">
        <v>394389000</v>
      </c>
      <c r="F16" s="470">
        <v>63348000</v>
      </c>
    </row>
    <row r="17" spans="1:6" x14ac:dyDescent="0.3">
      <c r="A17" s="469">
        <v>100</v>
      </c>
      <c r="B17" s="470" t="s">
        <v>139</v>
      </c>
      <c r="D17" s="470">
        <v>0</v>
      </c>
      <c r="E17" s="470">
        <v>41100000</v>
      </c>
      <c r="F17" s="470">
        <v>41410000</v>
      </c>
    </row>
    <row r="18" spans="1:6" x14ac:dyDescent="0.3">
      <c r="A18" s="469">
        <v>101</v>
      </c>
      <c r="B18" s="470" t="s">
        <v>138</v>
      </c>
      <c r="D18" s="470">
        <v>1383125</v>
      </c>
      <c r="F18" s="470">
        <v>72053000</v>
      </c>
    </row>
    <row r="19" spans="1:6" x14ac:dyDescent="0.3">
      <c r="A19" s="469">
        <v>192</v>
      </c>
      <c r="B19" s="470" t="s">
        <v>132</v>
      </c>
      <c r="D19" s="470">
        <v>0</v>
      </c>
    </row>
    <row r="20" spans="1:6" x14ac:dyDescent="0.3">
      <c r="A20" s="469">
        <v>336</v>
      </c>
      <c r="B20" s="470" t="s">
        <v>432</v>
      </c>
      <c r="D20" s="470">
        <v>0</v>
      </c>
      <c r="E20" s="470">
        <v>0</v>
      </c>
      <c r="F20" s="470">
        <v>0</v>
      </c>
    </row>
    <row r="21" spans="1:6" x14ac:dyDescent="0.3">
      <c r="A21" s="469">
        <v>356</v>
      </c>
      <c r="B21" s="470" t="s">
        <v>190</v>
      </c>
      <c r="D21" s="470">
        <v>28672689</v>
      </c>
      <c r="E21" s="470">
        <v>33330000</v>
      </c>
      <c r="F21" s="470">
        <v>2260656000</v>
      </c>
    </row>
    <row r="22" spans="1:6" x14ac:dyDescent="0.3">
      <c r="A22" s="469">
        <v>357</v>
      </c>
      <c r="B22" s="470" t="s">
        <v>191</v>
      </c>
      <c r="D22" s="470">
        <v>14003866</v>
      </c>
      <c r="E22" s="470">
        <v>6409000</v>
      </c>
      <c r="F22" s="470">
        <v>1160694000</v>
      </c>
    </row>
    <row r="23" spans="1:6" x14ac:dyDescent="0.3">
      <c r="A23" s="469">
        <v>360</v>
      </c>
      <c r="B23" s="470" t="s">
        <v>57</v>
      </c>
      <c r="D23" s="470">
        <v>2513499</v>
      </c>
      <c r="E23" s="470">
        <v>325168000</v>
      </c>
      <c r="F23" s="470">
        <v>2038316000</v>
      </c>
    </row>
    <row r="24" spans="1:6" x14ac:dyDescent="0.3">
      <c r="A24" s="469">
        <v>361</v>
      </c>
      <c r="B24" s="470" t="s">
        <v>39</v>
      </c>
      <c r="D24" s="470">
        <v>3314913</v>
      </c>
      <c r="E24" s="470">
        <v>73650000</v>
      </c>
      <c r="F24" s="470">
        <v>-652888000</v>
      </c>
    </row>
    <row r="25" spans="1:6" x14ac:dyDescent="0.3">
      <c r="A25" s="469">
        <v>362</v>
      </c>
      <c r="B25" s="470" t="s">
        <v>40</v>
      </c>
      <c r="D25" s="470">
        <v>18586946</v>
      </c>
      <c r="E25" s="470">
        <v>104993000</v>
      </c>
      <c r="F25" s="470">
        <v>213808000</v>
      </c>
    </row>
    <row r="26" spans="1:6" x14ac:dyDescent="0.3">
      <c r="A26" s="469">
        <v>363</v>
      </c>
      <c r="B26" s="470" t="s">
        <v>130</v>
      </c>
      <c r="D26" s="470">
        <v>4416</v>
      </c>
      <c r="E26" s="470">
        <v>1825000</v>
      </c>
      <c r="F26" s="470">
        <v>53275000</v>
      </c>
    </row>
    <row r="27" spans="1:6" x14ac:dyDescent="0.3">
      <c r="A27" s="469">
        <v>364</v>
      </c>
      <c r="B27" s="470" t="s">
        <v>131</v>
      </c>
      <c r="D27" s="470">
        <v>0</v>
      </c>
      <c r="E27" s="470">
        <v>51559000</v>
      </c>
      <c r="F27" s="470">
        <v>215097000</v>
      </c>
    </row>
    <row r="28" spans="1:6" x14ac:dyDescent="0.3">
      <c r="A28" s="469">
        <v>365</v>
      </c>
      <c r="B28" s="470" t="s">
        <v>133</v>
      </c>
      <c r="D28" s="470">
        <v>0</v>
      </c>
    </row>
    <row r="29" spans="1:6" x14ac:dyDescent="0.3">
      <c r="A29" s="469">
        <v>366</v>
      </c>
      <c r="B29" s="470" t="s">
        <v>435</v>
      </c>
      <c r="D29" s="470">
        <v>0</v>
      </c>
    </row>
    <row r="30" spans="1:6" x14ac:dyDescent="0.3">
      <c r="A30" s="469">
        <v>378</v>
      </c>
      <c r="B30" s="470" t="s">
        <v>43</v>
      </c>
      <c r="D30" s="470">
        <v>0</v>
      </c>
    </row>
    <row r="31" spans="1:6" x14ac:dyDescent="0.3">
      <c r="A31" s="469">
        <v>382</v>
      </c>
      <c r="B31" s="470" t="s">
        <v>46</v>
      </c>
      <c r="D31" s="470">
        <v>21100445</v>
      </c>
      <c r="E31" s="470">
        <v>430161000</v>
      </c>
      <c r="F31" s="470">
        <v>2252124000</v>
      </c>
    </row>
    <row r="32" spans="1:6" x14ac:dyDescent="0.3">
      <c r="A32" s="469">
        <v>384</v>
      </c>
      <c r="B32" s="470" t="s">
        <v>56</v>
      </c>
      <c r="D32" s="470">
        <v>0</v>
      </c>
    </row>
    <row r="33" spans="1:6" x14ac:dyDescent="0.3">
      <c r="A33" s="469">
        <v>502</v>
      </c>
      <c r="B33" s="470" t="s">
        <v>79</v>
      </c>
      <c r="D33" s="470">
        <v>2719096</v>
      </c>
      <c r="E33" s="470">
        <v>109566000</v>
      </c>
      <c r="F33" s="470">
        <v>379726000</v>
      </c>
    </row>
    <row r="34" spans="1:6" x14ac:dyDescent="0.3">
      <c r="A34" s="469">
        <v>503</v>
      </c>
      <c r="B34" s="470" t="s">
        <v>80</v>
      </c>
      <c r="D34" s="470">
        <v>664252</v>
      </c>
      <c r="E34" s="470">
        <v>47061000</v>
      </c>
      <c r="F34" s="470">
        <v>569582000</v>
      </c>
    </row>
    <row r="35" spans="1:6" x14ac:dyDescent="0.3">
      <c r="A35" s="469">
        <v>511</v>
      </c>
      <c r="B35" s="470" t="s">
        <v>114</v>
      </c>
      <c r="D35" s="470">
        <v>577359</v>
      </c>
      <c r="E35" s="470">
        <v>15926000</v>
      </c>
      <c r="F35" s="470">
        <v>69400000</v>
      </c>
    </row>
    <row r="36" spans="1:6" x14ac:dyDescent="0.3">
      <c r="A36" s="469">
        <v>527</v>
      </c>
      <c r="B36" s="470" t="s">
        <v>170</v>
      </c>
      <c r="D36" s="470">
        <v>603210</v>
      </c>
      <c r="F36" s="470">
        <v>70740000</v>
      </c>
    </row>
    <row r="37" spans="1:6" x14ac:dyDescent="0.3">
      <c r="A37" s="469">
        <v>547</v>
      </c>
      <c r="B37" s="470" t="s">
        <v>442</v>
      </c>
      <c r="D37" s="470">
        <v>2</v>
      </c>
      <c r="E37" s="470">
        <v>2</v>
      </c>
      <c r="F37" s="470">
        <v>2</v>
      </c>
    </row>
    <row r="38" spans="1:6" x14ac:dyDescent="0.3">
      <c r="A38" s="469">
        <v>577</v>
      </c>
      <c r="B38" s="470" t="s">
        <v>455</v>
      </c>
      <c r="D38" s="470">
        <v>1</v>
      </c>
      <c r="E38" s="470">
        <v>2</v>
      </c>
      <c r="F38" s="470">
        <v>2</v>
      </c>
    </row>
    <row r="39" spans="1:6" x14ac:dyDescent="0.3">
      <c r="A39" s="469">
        <v>580</v>
      </c>
      <c r="B39" s="470" t="s">
        <v>458</v>
      </c>
      <c r="D39" s="470">
        <v>0</v>
      </c>
    </row>
    <row r="40" spans="1:6" x14ac:dyDescent="0.3">
      <c r="A40" s="469">
        <v>581</v>
      </c>
      <c r="B40" s="470" t="s">
        <v>459</v>
      </c>
      <c r="D40" s="470">
        <v>0</v>
      </c>
    </row>
    <row r="41" spans="1:6" x14ac:dyDescent="0.3">
      <c r="A41" s="469">
        <v>591</v>
      </c>
      <c r="B41" s="470" t="s">
        <v>208</v>
      </c>
      <c r="D41" s="470">
        <v>23844450</v>
      </c>
      <c r="E41" s="470">
        <v>510858000</v>
      </c>
      <c r="F41" s="470">
        <v>510778000</v>
      </c>
    </row>
    <row r="42" spans="1:6" x14ac:dyDescent="0.3">
      <c r="A42" s="469">
        <v>592</v>
      </c>
      <c r="B42" s="470" t="s">
        <v>209</v>
      </c>
      <c r="D42" s="470">
        <v>686805</v>
      </c>
      <c r="E42" s="470">
        <v>-5077000</v>
      </c>
      <c r="F42" s="470">
        <v>-58245000</v>
      </c>
    </row>
    <row r="43" spans="1:6" x14ac:dyDescent="0.3">
      <c r="A43" s="469">
        <v>603</v>
      </c>
      <c r="B43" s="470" t="s">
        <v>556</v>
      </c>
      <c r="D43" s="470">
        <v>0</v>
      </c>
      <c r="E43" s="470">
        <v>0</v>
      </c>
      <c r="F43" s="470">
        <v>0</v>
      </c>
    </row>
    <row r="44" spans="1:6" x14ac:dyDescent="0.3">
      <c r="A44" s="469">
        <v>620</v>
      </c>
      <c r="B44" s="470" t="s">
        <v>469</v>
      </c>
      <c r="D44" s="470">
        <v>2</v>
      </c>
      <c r="E44" s="470">
        <v>2</v>
      </c>
      <c r="F44" s="470">
        <v>2</v>
      </c>
    </row>
    <row r="45" spans="1:6" x14ac:dyDescent="0.3">
      <c r="A45" s="469">
        <v>622</v>
      </c>
      <c r="B45" s="470" t="s">
        <v>471</v>
      </c>
      <c r="D45" s="470">
        <v>0</v>
      </c>
    </row>
    <row r="46" spans="1:6" x14ac:dyDescent="0.3">
      <c r="A46" s="469">
        <v>639</v>
      </c>
      <c r="B46" s="470" t="s">
        <v>482</v>
      </c>
      <c r="D46" s="470">
        <v>1028369</v>
      </c>
      <c r="E46" s="470">
        <v>94683000</v>
      </c>
      <c r="F46" s="470">
        <v>99090000</v>
      </c>
    </row>
    <row r="47" spans="1:6" x14ac:dyDescent="0.3">
      <c r="A47" s="469">
        <v>640</v>
      </c>
      <c r="B47" s="470" t="s">
        <v>483</v>
      </c>
      <c r="D47" s="470">
        <v>0</v>
      </c>
      <c r="E47" s="470">
        <v>42300000</v>
      </c>
      <c r="F47" s="470">
        <v>49265000</v>
      </c>
    </row>
    <row r="48" spans="1:6" x14ac:dyDescent="0.3">
      <c r="A48" s="469">
        <v>641</v>
      </c>
      <c r="B48" s="470" t="s">
        <v>484</v>
      </c>
      <c r="D48" s="470">
        <v>0</v>
      </c>
    </row>
    <row r="49" spans="1:6" x14ac:dyDescent="0.3">
      <c r="A49" s="469">
        <v>642</v>
      </c>
      <c r="B49" s="470" t="s">
        <v>485</v>
      </c>
      <c r="D49" s="470">
        <v>0</v>
      </c>
    </row>
    <row r="50" spans="1:6" x14ac:dyDescent="0.3">
      <c r="A50" s="469">
        <v>643</v>
      </c>
      <c r="B50" s="470" t="s">
        <v>486</v>
      </c>
      <c r="D50" s="470">
        <v>0</v>
      </c>
    </row>
    <row r="51" spans="1:6" x14ac:dyDescent="0.3">
      <c r="A51" s="469">
        <v>644</v>
      </c>
      <c r="B51" s="470" t="s">
        <v>487</v>
      </c>
      <c r="D51" s="470">
        <v>0</v>
      </c>
    </row>
    <row r="52" spans="1:6" x14ac:dyDescent="0.3">
      <c r="A52" s="469">
        <v>657</v>
      </c>
      <c r="B52" s="470" t="s">
        <v>490</v>
      </c>
      <c r="D52" s="470">
        <v>3084157</v>
      </c>
      <c r="E52" s="470">
        <v>168096000</v>
      </c>
      <c r="F52" s="470">
        <v>493980000</v>
      </c>
    </row>
    <row r="53" spans="1:6" x14ac:dyDescent="0.3">
      <c r="A53" s="469">
        <v>658</v>
      </c>
      <c r="B53" s="470" t="s">
        <v>491</v>
      </c>
      <c r="D53" s="470">
        <v>0</v>
      </c>
    </row>
    <row r="54" spans="1:6" x14ac:dyDescent="0.3">
      <c r="A54" s="469">
        <v>659</v>
      </c>
      <c r="B54" s="470" t="s">
        <v>492</v>
      </c>
      <c r="D54" s="470">
        <v>0</v>
      </c>
    </row>
    <row r="55" spans="1:6" x14ac:dyDescent="0.3">
      <c r="A55" s="469">
        <v>660</v>
      </c>
      <c r="B55" s="470" t="s">
        <v>493</v>
      </c>
      <c r="D55" s="470">
        <v>0</v>
      </c>
    </row>
    <row r="56" spans="1:6" x14ac:dyDescent="0.3">
      <c r="A56" s="469">
        <v>661</v>
      </c>
      <c r="B56" s="470" t="s">
        <v>261</v>
      </c>
      <c r="D56" s="470">
        <v>0</v>
      </c>
      <c r="E56" s="470">
        <v>0</v>
      </c>
      <c r="F56" s="470">
        <v>0</v>
      </c>
    </row>
    <row r="57" spans="1:6" x14ac:dyDescent="0.3">
      <c r="A57" s="469">
        <v>900</v>
      </c>
      <c r="B57" s="470" t="s">
        <v>557</v>
      </c>
      <c r="D57" s="470" t="s">
        <v>20</v>
      </c>
      <c r="E57" s="470" t="s">
        <v>21</v>
      </c>
      <c r="F57" s="470" t="s">
        <v>21</v>
      </c>
    </row>
    <row r="58" spans="1:6" x14ac:dyDescent="0.3">
      <c r="A58" s="469">
        <v>901</v>
      </c>
      <c r="B58" s="470" t="s">
        <v>558</v>
      </c>
      <c r="D58" s="470" t="s">
        <v>650</v>
      </c>
      <c r="E58" s="470" t="s">
        <v>651</v>
      </c>
      <c r="F58" s="470" t="s">
        <v>651</v>
      </c>
    </row>
    <row r="59" spans="1:6" x14ac:dyDescent="0.3">
      <c r="A59" s="469">
        <v>902</v>
      </c>
      <c r="B59" s="470" t="s">
        <v>559</v>
      </c>
      <c r="D59" s="470" t="s">
        <v>634</v>
      </c>
      <c r="E59" s="470" t="s">
        <v>652</v>
      </c>
      <c r="F59" s="470" t="s">
        <v>652</v>
      </c>
    </row>
    <row r="60" spans="1:6" x14ac:dyDescent="0.3">
      <c r="A60" s="469">
        <v>903</v>
      </c>
      <c r="B60" s="470" t="s">
        <v>560</v>
      </c>
      <c r="D60" s="470" t="s">
        <v>653</v>
      </c>
      <c r="E60" s="470" t="s">
        <v>654</v>
      </c>
      <c r="F60" s="470" t="s">
        <v>654</v>
      </c>
    </row>
    <row r="61" spans="1:6" x14ac:dyDescent="0.3">
      <c r="A61" s="469">
        <v>904</v>
      </c>
      <c r="B61" s="470" t="s">
        <v>561</v>
      </c>
      <c r="D61" s="470" t="s">
        <v>655</v>
      </c>
      <c r="E61" s="470" t="s">
        <v>562</v>
      </c>
      <c r="F61" s="470" t="s">
        <v>562</v>
      </c>
    </row>
    <row r="62" spans="1:6" x14ac:dyDescent="0.3">
      <c r="A62" s="469">
        <v>905</v>
      </c>
      <c r="B62" s="470" t="s">
        <v>563</v>
      </c>
      <c r="D62" s="470" t="s">
        <v>655</v>
      </c>
      <c r="E62" s="470" t="s">
        <v>562</v>
      </c>
      <c r="F62" s="470" t="s">
        <v>562</v>
      </c>
    </row>
    <row r="63" spans="1:6" x14ac:dyDescent="0.3">
      <c r="A63" s="469">
        <v>906</v>
      </c>
      <c r="B63" s="470" t="s">
        <v>495</v>
      </c>
      <c r="D63" s="470">
        <v>1</v>
      </c>
      <c r="E63" s="470">
        <v>1</v>
      </c>
      <c r="F63" s="470">
        <v>1</v>
      </c>
    </row>
    <row r="64" spans="1:6" x14ac:dyDescent="0.3">
      <c r="A64" s="469">
        <v>907</v>
      </c>
      <c r="B64" s="470" t="s">
        <v>496</v>
      </c>
      <c r="D64" s="470">
        <v>2</v>
      </c>
      <c r="E64" s="470">
        <v>2</v>
      </c>
      <c r="F64" s="470">
        <v>2</v>
      </c>
    </row>
    <row r="65" spans="1:6" x14ac:dyDescent="0.3">
      <c r="A65" s="469">
        <v>917</v>
      </c>
      <c r="B65" s="470" t="s">
        <v>564</v>
      </c>
      <c r="D65" s="470" t="s">
        <v>656</v>
      </c>
      <c r="E65" s="470" t="s">
        <v>657</v>
      </c>
      <c r="F65" s="470" t="s">
        <v>632</v>
      </c>
    </row>
    <row r="66" spans="1:6" x14ac:dyDescent="0.3">
      <c r="A66" s="469">
        <v>920</v>
      </c>
      <c r="B66" s="470" t="s">
        <v>565</v>
      </c>
      <c r="D66" s="470" t="s">
        <v>566</v>
      </c>
      <c r="E66" s="470" t="s">
        <v>566</v>
      </c>
      <c r="F66" s="470" t="s">
        <v>566</v>
      </c>
    </row>
    <row r="67" spans="1:6" x14ac:dyDescent="0.3">
      <c r="A67" s="469">
        <v>921</v>
      </c>
      <c r="B67" s="470" t="s">
        <v>567</v>
      </c>
      <c r="D67" s="470" t="s">
        <v>658</v>
      </c>
      <c r="E67" s="470" t="s">
        <v>659</v>
      </c>
      <c r="F67" s="470" t="s">
        <v>659</v>
      </c>
    </row>
    <row r="68" spans="1:6" x14ac:dyDescent="0.3">
      <c r="A68" s="469">
        <v>922</v>
      </c>
      <c r="B68" s="470" t="s">
        <v>568</v>
      </c>
      <c r="D68" s="470" t="s">
        <v>660</v>
      </c>
      <c r="E68" s="470" t="s">
        <v>659</v>
      </c>
      <c r="F68" s="470" t="s">
        <v>659</v>
      </c>
    </row>
    <row r="69" spans="1:6" x14ac:dyDescent="0.3">
      <c r="A69" s="469">
        <v>923</v>
      </c>
      <c r="B69" s="470" t="s">
        <v>569</v>
      </c>
      <c r="D69" s="470">
        <v>0</v>
      </c>
      <c r="E69" s="470" t="s">
        <v>570</v>
      </c>
      <c r="F69" s="470" t="s">
        <v>570</v>
      </c>
    </row>
    <row r="70" spans="1:6" x14ac:dyDescent="0.3">
      <c r="A70" s="469">
        <v>924</v>
      </c>
      <c r="B70" s="470" t="s">
        <v>571</v>
      </c>
      <c r="E70" s="470" t="s">
        <v>661</v>
      </c>
      <c r="F70" s="470" t="s">
        <v>661</v>
      </c>
    </row>
    <row r="71" spans="1:6" x14ac:dyDescent="0.3">
      <c r="A71" s="469">
        <v>925</v>
      </c>
      <c r="B71" s="470" t="s">
        <v>572</v>
      </c>
      <c r="D71" s="470" t="s">
        <v>587</v>
      </c>
      <c r="E71" s="470" t="s">
        <v>566</v>
      </c>
      <c r="F71" s="470" t="s">
        <v>566</v>
      </c>
    </row>
    <row r="72" spans="1:6" x14ac:dyDescent="0.3">
      <c r="A72" s="469">
        <v>926</v>
      </c>
      <c r="B72" s="470" t="s">
        <v>573</v>
      </c>
      <c r="D72" s="470">
        <v>0</v>
      </c>
      <c r="E72" s="470" t="s">
        <v>574</v>
      </c>
      <c r="F72" s="470" t="s">
        <v>574</v>
      </c>
    </row>
    <row r="73" spans="1:6" x14ac:dyDescent="0.3">
      <c r="A73" s="469">
        <v>927</v>
      </c>
      <c r="B73" s="470" t="s">
        <v>575</v>
      </c>
      <c r="E73" s="470" t="s">
        <v>661</v>
      </c>
      <c r="F73" s="470" t="s">
        <v>661</v>
      </c>
    </row>
    <row r="74" spans="1:6" x14ac:dyDescent="0.3">
      <c r="A74" s="469">
        <v>928</v>
      </c>
      <c r="B74" s="470" t="s">
        <v>576</v>
      </c>
      <c r="D74" s="470">
        <v>0</v>
      </c>
      <c r="E74" s="470">
        <v>0</v>
      </c>
      <c r="F74" s="470">
        <v>0</v>
      </c>
    </row>
    <row r="75" spans="1:6" x14ac:dyDescent="0.3">
      <c r="A75" s="469">
        <v>929</v>
      </c>
      <c r="B75" s="470" t="s">
        <v>577</v>
      </c>
      <c r="D75" s="470">
        <v>0</v>
      </c>
      <c r="E75" s="470">
        <v>0</v>
      </c>
      <c r="F75" s="470">
        <v>0</v>
      </c>
    </row>
    <row r="76" spans="1:6" x14ac:dyDescent="0.3">
      <c r="A76" s="469">
        <v>930</v>
      </c>
      <c r="B76" s="470" t="s">
        <v>578</v>
      </c>
      <c r="D76" s="470">
        <v>0</v>
      </c>
      <c r="E76" s="470">
        <v>0</v>
      </c>
      <c r="F76" s="470">
        <v>0</v>
      </c>
    </row>
    <row r="77" spans="1:6" x14ac:dyDescent="0.3">
      <c r="A77" s="469">
        <v>931</v>
      </c>
      <c r="B77" s="470" t="s">
        <v>579</v>
      </c>
      <c r="D77" s="470">
        <v>0</v>
      </c>
      <c r="E77" s="470">
        <v>0</v>
      </c>
      <c r="F77" s="470">
        <v>0</v>
      </c>
    </row>
    <row r="78" spans="1:6" x14ac:dyDescent="0.3">
      <c r="A78" s="469">
        <v>932</v>
      </c>
      <c r="B78" s="470" t="s">
        <v>580</v>
      </c>
      <c r="D78" s="470">
        <v>0</v>
      </c>
      <c r="E78" s="470">
        <v>0</v>
      </c>
      <c r="F78" s="470">
        <v>0</v>
      </c>
    </row>
    <row r="79" spans="1:6" x14ac:dyDescent="0.3">
      <c r="A79" s="469">
        <v>933</v>
      </c>
      <c r="B79" s="470" t="s">
        <v>581</v>
      </c>
      <c r="D79" s="470">
        <v>0</v>
      </c>
      <c r="E79" s="470">
        <v>0</v>
      </c>
      <c r="F79" s="470">
        <v>0</v>
      </c>
    </row>
    <row r="80" spans="1:6" x14ac:dyDescent="0.3">
      <c r="A80" s="469">
        <v>934</v>
      </c>
      <c r="B80" s="470" t="s">
        <v>582</v>
      </c>
      <c r="D80" s="470">
        <v>0</v>
      </c>
      <c r="E80" s="470">
        <v>0</v>
      </c>
      <c r="F80" s="470">
        <v>0</v>
      </c>
    </row>
    <row r="81" spans="1:6" x14ac:dyDescent="0.3">
      <c r="A81" s="469">
        <v>936</v>
      </c>
      <c r="B81" s="470" t="s">
        <v>583</v>
      </c>
    </row>
    <row r="82" spans="1:6" x14ac:dyDescent="0.3">
      <c r="A82" s="469">
        <v>937</v>
      </c>
      <c r="B82" s="470" t="s">
        <v>584</v>
      </c>
    </row>
    <row r="83" spans="1:6" x14ac:dyDescent="0.3">
      <c r="A83" s="469">
        <v>938</v>
      </c>
      <c r="B83" s="470" t="s">
        <v>585</v>
      </c>
    </row>
    <row r="84" spans="1:6" x14ac:dyDescent="0.3">
      <c r="A84" s="469">
        <v>939</v>
      </c>
      <c r="B84" s="470" t="s">
        <v>586</v>
      </c>
      <c r="D84" s="470" t="s">
        <v>587</v>
      </c>
      <c r="E84" s="470" t="s">
        <v>587</v>
      </c>
      <c r="F84" s="470" t="s">
        <v>587</v>
      </c>
    </row>
    <row r="85" spans="1:6" x14ac:dyDescent="0.3">
      <c r="A85" s="469">
        <v>940</v>
      </c>
      <c r="B85" s="470" t="s">
        <v>588</v>
      </c>
    </row>
    <row r="86" spans="1:6" x14ac:dyDescent="0.3">
      <c r="A86" s="469">
        <v>941</v>
      </c>
      <c r="B86" s="470" t="s">
        <v>589</v>
      </c>
    </row>
    <row r="87" spans="1:6" x14ac:dyDescent="0.3">
      <c r="A87" s="469">
        <v>942</v>
      </c>
      <c r="B87" s="470" t="s">
        <v>590</v>
      </c>
      <c r="D87" s="470">
        <v>0</v>
      </c>
      <c r="E87" s="470">
        <v>0</v>
      </c>
      <c r="F87" s="470">
        <v>0</v>
      </c>
    </row>
    <row r="88" spans="1:6" x14ac:dyDescent="0.3">
      <c r="A88" s="469">
        <v>943</v>
      </c>
      <c r="B88" s="470" t="s">
        <v>591</v>
      </c>
      <c r="D88" s="470">
        <v>0</v>
      </c>
      <c r="E88" s="470">
        <v>0</v>
      </c>
      <c r="F88" s="470">
        <v>0</v>
      </c>
    </row>
    <row r="89" spans="1:6" x14ac:dyDescent="0.3">
      <c r="A89" s="469">
        <v>944</v>
      </c>
      <c r="B89" s="470" t="s">
        <v>592</v>
      </c>
      <c r="D89" s="470">
        <v>0</v>
      </c>
      <c r="E89" s="470">
        <v>0</v>
      </c>
      <c r="F89" s="470">
        <v>0</v>
      </c>
    </row>
    <row r="90" spans="1:6" x14ac:dyDescent="0.3">
      <c r="A90" s="469">
        <v>945</v>
      </c>
      <c r="B90" s="470" t="s">
        <v>593</v>
      </c>
    </row>
    <row r="91" spans="1:6" x14ac:dyDescent="0.3">
      <c r="A91" s="469">
        <v>946</v>
      </c>
      <c r="B91" s="470" t="s">
        <v>594</v>
      </c>
      <c r="D91" s="470">
        <v>0</v>
      </c>
      <c r="E91" s="470">
        <v>0</v>
      </c>
      <c r="F91" s="470">
        <v>0</v>
      </c>
    </row>
    <row r="92" spans="1:6" x14ac:dyDescent="0.3">
      <c r="A92" s="469">
        <v>947</v>
      </c>
      <c r="B92" s="470" t="s">
        <v>595</v>
      </c>
      <c r="D92" s="470" t="s">
        <v>639</v>
      </c>
      <c r="E92" s="470" t="s">
        <v>633</v>
      </c>
      <c r="F92" s="470" t="s">
        <v>633</v>
      </c>
    </row>
    <row r="93" spans="1:6" x14ac:dyDescent="0.3">
      <c r="A93" s="469">
        <v>948</v>
      </c>
      <c r="B93" s="470" t="s">
        <v>596</v>
      </c>
      <c r="D93" s="470" t="s">
        <v>640</v>
      </c>
      <c r="E93" s="470" t="s">
        <v>641</v>
      </c>
      <c r="F93" s="470" t="s">
        <v>641</v>
      </c>
    </row>
    <row r="94" spans="1:6" x14ac:dyDescent="0.3">
      <c r="A94" s="469">
        <v>949</v>
      </c>
      <c r="B94" s="470" t="s">
        <v>499</v>
      </c>
      <c r="D94" s="470" t="s">
        <v>254</v>
      </c>
      <c r="E94" s="470" t="s">
        <v>254</v>
      </c>
      <c r="F94" s="470" t="s">
        <v>254</v>
      </c>
    </row>
    <row r="95" spans="1:6" x14ac:dyDescent="0.3">
      <c r="A95" s="469">
        <v>950</v>
      </c>
      <c r="B95" s="470" t="s">
        <v>500</v>
      </c>
      <c r="D95" s="470" t="s">
        <v>20</v>
      </c>
      <c r="E95" s="470" t="s">
        <v>20</v>
      </c>
      <c r="F95" s="470" t="s">
        <v>20</v>
      </c>
    </row>
    <row r="96" spans="1:6" x14ac:dyDescent="0.3">
      <c r="A96" s="469">
        <v>951</v>
      </c>
      <c r="B96" s="470" t="s">
        <v>501</v>
      </c>
      <c r="D96" s="470">
        <v>2</v>
      </c>
      <c r="E96" s="470">
        <v>2</v>
      </c>
      <c r="F96" s="470">
        <v>2</v>
      </c>
    </row>
    <row r="97" spans="1:6" x14ac:dyDescent="0.3">
      <c r="A97" s="469">
        <v>952</v>
      </c>
      <c r="B97" s="470" t="s">
        <v>502</v>
      </c>
      <c r="D97" s="470" t="s">
        <v>662</v>
      </c>
      <c r="E97" s="470" t="s">
        <v>642</v>
      </c>
      <c r="F97" s="470" t="s">
        <v>642</v>
      </c>
    </row>
    <row r="98" spans="1:6" x14ac:dyDescent="0.3">
      <c r="A98" s="469">
        <v>953</v>
      </c>
      <c r="B98" s="470" t="s">
        <v>503</v>
      </c>
      <c r="D98" s="470">
        <v>2</v>
      </c>
      <c r="E98" s="470">
        <v>2</v>
      </c>
      <c r="F98" s="470">
        <v>2</v>
      </c>
    </row>
    <row r="99" spans="1:6" x14ac:dyDescent="0.3">
      <c r="A99" s="469">
        <v>954</v>
      </c>
      <c r="B99" s="470" t="s">
        <v>252</v>
      </c>
      <c r="D99" s="470" t="s">
        <v>20</v>
      </c>
      <c r="E99" s="470" t="s">
        <v>20</v>
      </c>
      <c r="F99" s="470" t="s">
        <v>20</v>
      </c>
    </row>
    <row r="100" spans="1:6" x14ac:dyDescent="0.3">
      <c r="A100" s="469">
        <v>955</v>
      </c>
      <c r="B100" s="470" t="s">
        <v>504</v>
      </c>
      <c r="D100" s="470">
        <v>0</v>
      </c>
      <c r="E100" s="470">
        <v>0</v>
      </c>
      <c r="F100" s="470">
        <v>0</v>
      </c>
    </row>
    <row r="101" spans="1:6" x14ac:dyDescent="0.3">
      <c r="A101" s="469">
        <v>956</v>
      </c>
      <c r="B101" s="470" t="s">
        <v>253</v>
      </c>
      <c r="D101" s="470" t="s">
        <v>20</v>
      </c>
      <c r="E101" s="470" t="s">
        <v>20</v>
      </c>
      <c r="F101" s="470" t="s">
        <v>20</v>
      </c>
    </row>
    <row r="102" spans="1:6" x14ac:dyDescent="0.3">
      <c r="A102" s="469">
        <v>957</v>
      </c>
      <c r="B102" s="470" t="s">
        <v>505</v>
      </c>
      <c r="D102" s="470">
        <v>0</v>
      </c>
      <c r="E102" s="470">
        <v>0</v>
      </c>
      <c r="F102" s="470">
        <v>0</v>
      </c>
    </row>
    <row r="103" spans="1:6" x14ac:dyDescent="0.3">
      <c r="A103" s="469">
        <v>958</v>
      </c>
      <c r="B103" s="470" t="s">
        <v>597</v>
      </c>
      <c r="D103" s="470" t="s">
        <v>20</v>
      </c>
      <c r="E103" s="470" t="s">
        <v>20</v>
      </c>
      <c r="F103" s="470" t="s">
        <v>20</v>
      </c>
    </row>
    <row r="104" spans="1:6" x14ac:dyDescent="0.3">
      <c r="A104" s="469">
        <v>959</v>
      </c>
      <c r="B104" s="470" t="s">
        <v>507</v>
      </c>
      <c r="D104" s="470">
        <v>2</v>
      </c>
      <c r="E104" s="470">
        <v>2</v>
      </c>
      <c r="F104" s="470">
        <v>2</v>
      </c>
    </row>
    <row r="105" spans="1:6" x14ac:dyDescent="0.3">
      <c r="A105" s="469">
        <v>960</v>
      </c>
      <c r="B105" s="470" t="s">
        <v>508</v>
      </c>
      <c r="D105" s="470" t="s">
        <v>663</v>
      </c>
      <c r="E105" s="470" t="s">
        <v>664</v>
      </c>
      <c r="F105" s="470" t="s">
        <v>644</v>
      </c>
    </row>
    <row r="106" spans="1:6" x14ac:dyDescent="0.3">
      <c r="A106" s="469">
        <v>961</v>
      </c>
      <c r="B106" s="470" t="s">
        <v>598</v>
      </c>
      <c r="D106" s="470">
        <v>3</v>
      </c>
      <c r="E106" s="470">
        <v>2</v>
      </c>
      <c r="F106" s="470">
        <v>2</v>
      </c>
    </row>
    <row r="107" spans="1:6" x14ac:dyDescent="0.3">
      <c r="A107" s="469">
        <v>962</v>
      </c>
      <c r="B107" s="470" t="s">
        <v>509</v>
      </c>
      <c r="D107" s="470" t="s">
        <v>511</v>
      </c>
      <c r="E107" s="470" t="s">
        <v>552</v>
      </c>
      <c r="F107" s="470" t="s">
        <v>552</v>
      </c>
    </row>
    <row r="108" spans="1:6" x14ac:dyDescent="0.3">
      <c r="A108" s="469">
        <v>963</v>
      </c>
      <c r="B108" s="470" t="s">
        <v>599</v>
      </c>
      <c r="D108" s="470">
        <v>3</v>
      </c>
      <c r="E108" s="470">
        <v>1</v>
      </c>
      <c r="F108" s="470">
        <v>1</v>
      </c>
    </row>
    <row r="109" spans="1:6" x14ac:dyDescent="0.3">
      <c r="A109" s="469">
        <v>964</v>
      </c>
      <c r="B109" s="470" t="s">
        <v>512</v>
      </c>
      <c r="D109" s="470" t="s">
        <v>658</v>
      </c>
      <c r="E109" s="470" t="s">
        <v>632</v>
      </c>
      <c r="F109" s="470" t="s">
        <v>632</v>
      </c>
    </row>
    <row r="110" spans="1:6" x14ac:dyDescent="0.3">
      <c r="A110" s="469">
        <v>965</v>
      </c>
      <c r="B110" s="470" t="s">
        <v>513</v>
      </c>
      <c r="D110" s="470">
        <v>1</v>
      </c>
      <c r="E110" s="470">
        <v>1</v>
      </c>
      <c r="F110" s="470">
        <v>1</v>
      </c>
    </row>
    <row r="111" spans="1:6" x14ac:dyDescent="0.3">
      <c r="A111" s="469">
        <v>966</v>
      </c>
      <c r="B111" s="470" t="s">
        <v>514</v>
      </c>
      <c r="D111" s="470" t="s">
        <v>648</v>
      </c>
      <c r="E111" s="470" t="s">
        <v>649</v>
      </c>
      <c r="F111" s="470" t="s">
        <v>649</v>
      </c>
    </row>
    <row r="112" spans="1:6" x14ac:dyDescent="0.3">
      <c r="A112" s="469">
        <v>967</v>
      </c>
      <c r="B112" s="470" t="s">
        <v>600</v>
      </c>
      <c r="D112" s="470" t="s">
        <v>601</v>
      </c>
      <c r="E112" s="470" t="s">
        <v>601</v>
      </c>
      <c r="F112" s="470" t="s">
        <v>601</v>
      </c>
    </row>
    <row r="113" spans="1:6" x14ac:dyDescent="0.3">
      <c r="A113" s="469">
        <v>968</v>
      </c>
      <c r="B113" s="470" t="s">
        <v>515</v>
      </c>
      <c r="D113" s="470" t="s">
        <v>665</v>
      </c>
      <c r="E113" s="470" t="s">
        <v>651</v>
      </c>
      <c r="F113" s="470" t="s">
        <v>651</v>
      </c>
    </row>
    <row r="114" spans="1:6" x14ac:dyDescent="0.3">
      <c r="A114" s="469">
        <v>969</v>
      </c>
      <c r="B114" s="470" t="s">
        <v>602</v>
      </c>
      <c r="D114" s="470" t="s">
        <v>20</v>
      </c>
      <c r="E114" s="470" t="s">
        <v>21</v>
      </c>
      <c r="F114" s="470" t="s">
        <v>21</v>
      </c>
    </row>
    <row r="115" spans="1:6" x14ac:dyDescent="0.3">
      <c r="A115" s="469">
        <v>970</v>
      </c>
      <c r="B115" s="470" t="s">
        <v>603</v>
      </c>
      <c r="D115" s="470" t="s">
        <v>666</v>
      </c>
      <c r="E115" s="470">
        <v>0</v>
      </c>
      <c r="F115" s="470">
        <v>0</v>
      </c>
    </row>
    <row r="116" spans="1:6" x14ac:dyDescent="0.3">
      <c r="A116" s="469">
        <v>971</v>
      </c>
      <c r="B116" s="470" t="s">
        <v>604</v>
      </c>
      <c r="D116" s="470" t="s">
        <v>510</v>
      </c>
      <c r="E116" s="470">
        <v>0</v>
      </c>
      <c r="F116" s="470">
        <v>0</v>
      </c>
    </row>
    <row r="117" spans="1:6" x14ac:dyDescent="0.3">
      <c r="A117" s="469">
        <v>972</v>
      </c>
      <c r="B117" s="470" t="s">
        <v>605</v>
      </c>
      <c r="D117" s="470" t="s">
        <v>667</v>
      </c>
      <c r="E117" s="470">
        <v>0</v>
      </c>
      <c r="F117" s="470">
        <v>0</v>
      </c>
    </row>
    <row r="118" spans="1:6" x14ac:dyDescent="0.3">
      <c r="A118" s="469">
        <v>995</v>
      </c>
      <c r="B118" s="470" t="s">
        <v>171</v>
      </c>
      <c r="D118" s="470">
        <v>0.09</v>
      </c>
      <c r="E118" s="470">
        <v>0</v>
      </c>
      <c r="F118" s="470">
        <v>0</v>
      </c>
    </row>
    <row r="119" spans="1:6" x14ac:dyDescent="0.3">
      <c r="A119" s="469">
        <v>996</v>
      </c>
      <c r="B119" s="470" t="s">
        <v>172</v>
      </c>
      <c r="D119" s="470">
        <v>0</v>
      </c>
      <c r="E119" s="470">
        <v>0</v>
      </c>
      <c r="F119" s="470">
        <v>0</v>
      </c>
    </row>
    <row r="120" spans="1:6" x14ac:dyDescent="0.3">
      <c r="A120" s="469">
        <v>998</v>
      </c>
      <c r="B120" s="470" t="s">
        <v>173</v>
      </c>
      <c r="D120" s="470">
        <v>60</v>
      </c>
      <c r="E120" s="470">
        <v>60</v>
      </c>
      <c r="F120" s="470">
        <v>60</v>
      </c>
    </row>
    <row r="121" spans="1:6" x14ac:dyDescent="0.3">
      <c r="A121" s="469">
        <v>999</v>
      </c>
      <c r="B121" s="470" t="s">
        <v>174</v>
      </c>
      <c r="D121" s="470">
        <v>601754</v>
      </c>
      <c r="E121" s="470">
        <v>601757</v>
      </c>
      <c r="F121" s="470">
        <v>601758</v>
      </c>
    </row>
    <row r="122" spans="1:6" x14ac:dyDescent="0.3">
      <c r="A122" s="469">
        <v>9000</v>
      </c>
      <c r="B122" s="470" t="s">
        <v>516</v>
      </c>
      <c r="C122" s="470" t="s">
        <v>223</v>
      </c>
      <c r="D122" s="470">
        <v>224028452.09</v>
      </c>
      <c r="E122" s="470">
        <v>4344028836</v>
      </c>
      <c r="F122" s="470">
        <v>12363837837</v>
      </c>
    </row>
    <row r="123" spans="1:6" x14ac:dyDescent="0.3">
      <c r="A123" s="469">
        <v>9001</v>
      </c>
      <c r="B123" s="470" t="s">
        <v>517</v>
      </c>
      <c r="C123" s="470" t="s">
        <v>518</v>
      </c>
      <c r="D123" s="470">
        <v>0</v>
      </c>
      <c r="E123" s="470">
        <v>0</v>
      </c>
      <c r="F123" s="470">
        <v>0</v>
      </c>
    </row>
    <row r="124" spans="1:6" x14ac:dyDescent="0.3">
      <c r="A124" s="469">
        <v>9002</v>
      </c>
      <c r="B124" s="470" t="s">
        <v>519</v>
      </c>
      <c r="C124" s="470" t="s">
        <v>520</v>
      </c>
      <c r="D124" s="470">
        <v>0</v>
      </c>
      <c r="E124" s="470">
        <v>0</v>
      </c>
      <c r="F124" s="470">
        <v>0</v>
      </c>
    </row>
    <row r="125" spans="1:6" x14ac:dyDescent="0.3">
      <c r="A125" s="469">
        <v>9003</v>
      </c>
      <c r="B125" s="470" t="s">
        <v>521</v>
      </c>
      <c r="C125" s="470" t="s">
        <v>522</v>
      </c>
      <c r="D125" s="470">
        <v>0</v>
      </c>
      <c r="E125" s="470">
        <v>0</v>
      </c>
      <c r="F125" s="470">
        <v>0</v>
      </c>
    </row>
    <row r="126" spans="1:6" x14ac:dyDescent="0.3">
      <c r="A126" s="469">
        <v>9004</v>
      </c>
      <c r="B126" s="470" t="s">
        <v>523</v>
      </c>
      <c r="C126" s="470" t="s">
        <v>524</v>
      </c>
      <c r="D126" s="470" t="s">
        <v>223</v>
      </c>
      <c r="E126" s="470" t="s">
        <v>223</v>
      </c>
      <c r="F126" s="470" t="s">
        <v>223</v>
      </c>
    </row>
    <row r="127" spans="1:6" x14ac:dyDescent="0.3">
      <c r="A127" s="469">
        <v>9005</v>
      </c>
      <c r="B127" s="470" t="s">
        <v>525</v>
      </c>
      <c r="C127" s="470" t="s">
        <v>526</v>
      </c>
      <c r="D127" s="470">
        <v>0</v>
      </c>
      <c r="E127" s="470">
        <v>0</v>
      </c>
      <c r="F127" s="470">
        <v>0</v>
      </c>
    </row>
    <row r="128" spans="1:6" x14ac:dyDescent="0.3">
      <c r="A128" s="469">
        <v>9006</v>
      </c>
      <c r="B128" s="470" t="s">
        <v>527</v>
      </c>
      <c r="C128" s="470" t="s">
        <v>528</v>
      </c>
      <c r="D128" s="470">
        <v>0</v>
      </c>
      <c r="E128" s="470">
        <v>0</v>
      </c>
      <c r="F128" s="470">
        <v>0</v>
      </c>
    </row>
    <row r="129" spans="1:6" x14ac:dyDescent="0.3">
      <c r="A129" s="469">
        <v>9007</v>
      </c>
      <c r="B129" s="470" t="s">
        <v>630</v>
      </c>
      <c r="C129" s="470" t="s">
        <v>529</v>
      </c>
      <c r="D129" s="470">
        <v>0</v>
      </c>
      <c r="E129" s="470">
        <v>0</v>
      </c>
      <c r="F129" s="470">
        <v>0</v>
      </c>
    </row>
    <row r="130" spans="1:6" x14ac:dyDescent="0.3">
      <c r="A130" s="469">
        <v>9008</v>
      </c>
      <c r="B130" s="470" t="s">
        <v>530</v>
      </c>
      <c r="C130" s="470" t="s">
        <v>223</v>
      </c>
      <c r="D130" s="470">
        <v>0</v>
      </c>
      <c r="E130" s="470">
        <v>0</v>
      </c>
      <c r="F130" s="470">
        <v>0</v>
      </c>
    </row>
    <row r="131" spans="1:6" x14ac:dyDescent="0.3">
      <c r="A131" s="469">
        <v>9010</v>
      </c>
      <c r="B131" s="470" t="s">
        <v>531</v>
      </c>
      <c r="C131" s="470" t="s">
        <v>532</v>
      </c>
      <c r="D131" s="470">
        <v>0</v>
      </c>
      <c r="E131" s="470">
        <v>0</v>
      </c>
      <c r="F131" s="470">
        <v>0</v>
      </c>
    </row>
    <row r="132" spans="1:6" x14ac:dyDescent="0.3">
      <c r="A132" s="469">
        <v>9011</v>
      </c>
      <c r="B132" s="470" t="s">
        <v>533</v>
      </c>
      <c r="C132" s="470" t="s">
        <v>534</v>
      </c>
      <c r="D132" s="470">
        <v>0</v>
      </c>
      <c r="E132" s="470">
        <v>0</v>
      </c>
      <c r="F132" s="470">
        <v>0</v>
      </c>
    </row>
    <row r="133" spans="1:6" x14ac:dyDescent="0.3">
      <c r="A133" s="469">
        <v>9012</v>
      </c>
      <c r="B133" s="470" t="s">
        <v>535</v>
      </c>
      <c r="C133" s="470" t="s">
        <v>534</v>
      </c>
      <c r="D133" s="470">
        <v>0</v>
      </c>
      <c r="E133" s="470">
        <v>0</v>
      </c>
      <c r="F133" s="470">
        <v>0</v>
      </c>
    </row>
    <row r="134" spans="1:6" x14ac:dyDescent="0.3">
      <c r="A134" s="469">
        <v>9013</v>
      </c>
      <c r="B134" s="470" t="s">
        <v>536</v>
      </c>
      <c r="C134" s="470" t="s">
        <v>537</v>
      </c>
      <c r="D134" s="470">
        <v>0</v>
      </c>
      <c r="E134" s="470">
        <v>0</v>
      </c>
      <c r="F134" s="470">
        <v>0</v>
      </c>
    </row>
    <row r="135" spans="1:6" x14ac:dyDescent="0.3">
      <c r="A135" s="469">
        <v>9014</v>
      </c>
      <c r="B135" s="470" t="s">
        <v>538</v>
      </c>
      <c r="C135" s="470" t="s">
        <v>539</v>
      </c>
      <c r="D135" s="470">
        <v>2.44</v>
      </c>
      <c r="E135" s="470">
        <v>2.9</v>
      </c>
      <c r="F135" s="470">
        <v>8.52</v>
      </c>
    </row>
    <row r="136" spans="1:6" x14ac:dyDescent="0.3">
      <c r="A136" s="469">
        <v>9015</v>
      </c>
      <c r="B136" s="470" t="s">
        <v>540</v>
      </c>
      <c r="C136" s="470" t="s">
        <v>223</v>
      </c>
      <c r="D136" s="470">
        <v>1641140</v>
      </c>
      <c r="E136" s="470">
        <v>-4379000</v>
      </c>
      <c r="F136" s="470">
        <v>94069000</v>
      </c>
    </row>
    <row r="137" spans="1:6" x14ac:dyDescent="0.3">
      <c r="A137" s="469">
        <v>9016</v>
      </c>
      <c r="B137" s="470" t="s">
        <v>541</v>
      </c>
      <c r="C137" s="470" t="s">
        <v>223</v>
      </c>
      <c r="D137" s="470">
        <v>4.99E-2</v>
      </c>
      <c r="E137" s="470">
        <v>0.19570000000000001</v>
      </c>
      <c r="F137" s="470">
        <v>0.66200000000000003</v>
      </c>
    </row>
    <row r="138" spans="1:6" x14ac:dyDescent="0.3">
      <c r="A138" s="469">
        <v>9017</v>
      </c>
      <c r="B138" s="470" t="s">
        <v>542</v>
      </c>
      <c r="C138" s="470" t="s">
        <v>543</v>
      </c>
      <c r="D138" s="470">
        <v>2.44</v>
      </c>
      <c r="E138" s="470">
        <v>2.9</v>
      </c>
      <c r="F138" s="470">
        <v>8.52</v>
      </c>
    </row>
    <row r="139" spans="1:6" x14ac:dyDescent="0.3">
      <c r="A139" s="469">
        <v>9018</v>
      </c>
      <c r="B139" s="470" t="s">
        <v>544</v>
      </c>
      <c r="C139" s="470" t="s">
        <v>545</v>
      </c>
      <c r="D139" s="470">
        <v>0</v>
      </c>
      <c r="E139" s="470">
        <v>0</v>
      </c>
      <c r="F139" s="470">
        <v>0</v>
      </c>
    </row>
    <row r="140" spans="1:6" x14ac:dyDescent="0.3">
      <c r="A140" s="469">
        <v>9019</v>
      </c>
      <c r="B140" s="470" t="s">
        <v>546</v>
      </c>
      <c r="C140" s="470" t="s">
        <v>547</v>
      </c>
      <c r="D140" s="470">
        <v>0</v>
      </c>
      <c r="E140" s="470">
        <v>0</v>
      </c>
      <c r="F140" s="470">
        <v>0</v>
      </c>
    </row>
  </sheetData>
  <sheetProtection algorithmName="SHA-512" hashValue="8mQIxFPWJS6zUjCkaExODiaefOwH+taw8RsPmvSyu0Gk/8m0EO4lkMrSLecwG5oqZzBPIicxICObzdO8u9SBZw==" saltValue="h7qilP7wGkJBhS4CMXxVo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Instructions</vt:lpstr>
      <vt:lpstr>Unit Data from Audit Worksheet</vt:lpstr>
      <vt:lpstr>TD Info Completed by Auditor</vt:lpstr>
      <vt:lpstr>Import</vt:lpstr>
      <vt:lpstr>Performance  Indicators Print</vt:lpstr>
      <vt:lpstr>PY1 Data(H)</vt:lpstr>
      <vt:lpstr>Formula for unit data</vt:lpstr>
      <vt:lpstr>Unit Data</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2022-08-25T00:08:12Z</cp:lastPrinted>
  <dcterms:created xsi:type="dcterms:W3CDTF">2011-03-11T21:05:05Z</dcterms:created>
  <dcterms:modified xsi:type="dcterms:W3CDTF">2022-10-21T16:16:26Z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